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4125" tabRatio="864" activeTab="1"/>
  </bookViews>
  <sheets>
    <sheet name="Ativo e Passivo" sheetId="1" r:id="rId1"/>
    <sheet name="Carteira de TVM" sheetId="2" r:id="rId2"/>
    <sheet name="Operações de crédito" sheetId="3" r:id="rId3"/>
    <sheet name="Outros créditos a receber" sheetId="4" r:id="rId4"/>
    <sheet name="Depósitos vinculados" sheetId="5" r:id="rId5"/>
    <sheet name="Demonstrativo de Resultado" sheetId="9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B13" i="3" l="1"/>
  <c r="C13" i="3"/>
  <c r="D13" i="3"/>
  <c r="E13" i="3"/>
  <c r="B14" i="3"/>
  <c r="C14" i="3"/>
  <c r="D14" i="3"/>
  <c r="E14" i="3"/>
  <c r="B15" i="3"/>
  <c r="C15" i="3"/>
  <c r="D15" i="3"/>
  <c r="E15" i="3"/>
  <c r="C1" i="9" l="1"/>
  <c r="D1" i="9" s="1"/>
  <c r="E1" i="9" s="1"/>
  <c r="F1" i="9" s="1"/>
  <c r="G1" i="9" s="1"/>
  <c r="H1" i="9" s="1"/>
  <c r="I1" i="9" s="1"/>
  <c r="J1" i="9" s="1"/>
  <c r="K1" i="9" s="1"/>
  <c r="L1" i="9" s="1"/>
  <c r="M1" i="9" s="1"/>
  <c r="N1" i="9" s="1"/>
  <c r="O1" i="9" s="1"/>
  <c r="P1" i="9" s="1"/>
  <c r="Q1" i="9" s="1"/>
  <c r="B2" i="3"/>
  <c r="D2" i="3"/>
  <c r="F7" i="3"/>
  <c r="F2" i="3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C1" i="5"/>
  <c r="D1" i="5" s="1"/>
  <c r="E1" i="5" s="1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C1" i="4"/>
  <c r="D1" i="4" s="1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C1" i="3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C1" i="2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E2" i="3" l="1"/>
  <c r="C2" i="3"/>
</calcChain>
</file>

<file path=xl/comments1.xml><?xml version="1.0" encoding="utf-8"?>
<comments xmlns="http://schemas.openxmlformats.org/spreadsheetml/2006/main">
  <authors>
    <author>Pedro Rubin Costa</author>
  </authors>
  <commentList>
    <comment ref="B3" authorId="0">
      <text>
        <r>
          <rPr>
            <b/>
            <sz val="9"/>
            <color indexed="81"/>
            <rFont val="Segoe UI"/>
            <family val="2"/>
          </rPr>
          <t>Pedro Rubin Costa:</t>
        </r>
        <r>
          <rPr>
            <sz val="9"/>
            <color indexed="81"/>
            <rFont val="Segoe UI"/>
            <family val="2"/>
          </rPr>
          <t xml:space="preserve">
R$ 6,54 bi de carteira própria - permuta
Nota 4</t>
        </r>
      </text>
    </comment>
    <comment ref="C3" authorId="0">
      <text>
        <r>
          <rPr>
            <b/>
            <sz val="9"/>
            <color indexed="81"/>
            <rFont val="Segoe UI"/>
            <family val="2"/>
          </rPr>
          <t>Pedro Rubin Costa:</t>
        </r>
        <r>
          <rPr>
            <sz val="9"/>
            <color indexed="81"/>
            <rFont val="Segoe UI"/>
            <family val="2"/>
          </rPr>
          <t xml:space="preserve">
R$2,56 bi em carteira própria - permuta
Nota 4b</t>
        </r>
      </text>
    </comment>
    <comment ref="I4" authorId="0">
      <text>
        <r>
          <rPr>
            <b/>
            <sz val="9"/>
            <color indexed="81"/>
            <rFont val="Segoe UI"/>
            <family val="2"/>
          </rPr>
          <t>Pedro Rubin Costa:</t>
        </r>
        <r>
          <rPr>
            <sz val="9"/>
            <color indexed="81"/>
            <rFont val="Segoe UI"/>
            <family val="2"/>
          </rPr>
          <t xml:space="preserve">
R$1,93 bi de carteira multa recisória</t>
        </r>
      </text>
    </comment>
    <comment ref="J4" authorId="0">
      <text>
        <r>
          <rPr>
            <b/>
            <sz val="9"/>
            <color indexed="81"/>
            <rFont val="Segoe UI"/>
            <family val="2"/>
          </rPr>
          <t>Pedro Rubin Costa:</t>
        </r>
        <r>
          <rPr>
            <sz val="9"/>
            <color indexed="81"/>
            <rFont val="Segoe UI"/>
            <family val="2"/>
          </rPr>
          <t xml:space="preserve">
R$3,14 bi de carteira multa recisória</t>
        </r>
      </text>
    </comment>
    <comment ref="L4" authorId="0">
      <text>
        <r>
          <rPr>
            <b/>
            <sz val="9"/>
            <color indexed="81"/>
            <rFont val="Segoe UI"/>
            <family val="2"/>
          </rPr>
          <t>Pedro Rubin Costa:</t>
        </r>
        <r>
          <rPr>
            <sz val="9"/>
            <color indexed="81"/>
            <rFont val="Segoe UI"/>
            <family val="2"/>
          </rPr>
          <t xml:space="preserve">
último ano com LFT</t>
        </r>
      </text>
    </comment>
  </commentList>
</comments>
</file>

<file path=xl/comments2.xml><?xml version="1.0" encoding="utf-8"?>
<comments xmlns="http://schemas.openxmlformats.org/spreadsheetml/2006/main">
  <authors>
    <author>Pedro Rubin Costa</author>
  </authors>
  <commentList>
    <comment ref="F3" authorId="0">
      <text>
        <r>
          <rPr>
            <b/>
            <sz val="9"/>
            <color indexed="81"/>
            <rFont val="Segoe UI"/>
            <family val="2"/>
          </rPr>
          <t>Pedro Rubin Costa:</t>
        </r>
        <r>
          <rPr>
            <sz val="9"/>
            <color indexed="81"/>
            <rFont val="Segoe UI"/>
            <family val="2"/>
          </rPr>
          <t xml:space="preserve">
é o valor no balanço patrimonial (e é a soma das contas). Na nota 7 da demonstração de 2006 está diferente</t>
        </r>
      </text>
    </comment>
  </commentList>
</comments>
</file>

<file path=xl/comments3.xml><?xml version="1.0" encoding="utf-8"?>
<comments xmlns="http://schemas.openxmlformats.org/spreadsheetml/2006/main">
  <authors>
    <author>Pedro Rubin Costa</author>
  </authors>
  <commentList>
    <comment ref="N1" authorId="0">
      <text>
        <r>
          <rPr>
            <b/>
            <sz val="9"/>
            <color indexed="81"/>
            <rFont val="Segoe UI"/>
            <family val="2"/>
          </rPr>
          <t>Pedro Rubin Costa:</t>
        </r>
        <r>
          <rPr>
            <sz val="9"/>
            <color indexed="81"/>
            <rFont val="Segoe UI"/>
            <family val="2"/>
          </rPr>
          <t xml:space="preserve">
valores da demonstração de 2014</t>
        </r>
      </text>
    </comment>
  </commentList>
</comments>
</file>

<file path=xl/comments4.xml><?xml version="1.0" encoding="utf-8"?>
<comments xmlns="http://schemas.openxmlformats.org/spreadsheetml/2006/main">
  <authors>
    <author>Pedro Rubin Costa</author>
  </authors>
  <commentList>
    <comment ref="N1" authorId="0">
      <text>
        <r>
          <rPr>
            <b/>
            <sz val="9"/>
            <color indexed="81"/>
            <rFont val="Segoe UI"/>
            <family val="2"/>
          </rPr>
          <t>Pedro Rubin Costa:</t>
        </r>
        <r>
          <rPr>
            <sz val="9"/>
            <color indexed="81"/>
            <rFont val="Segoe UI"/>
            <family val="2"/>
          </rPr>
          <t xml:space="preserve">
a partir daqui, receitas CVS em outras receitas operacionais</t>
        </r>
      </text>
    </comment>
  </commentList>
</comments>
</file>

<file path=xl/sharedStrings.xml><?xml version="1.0" encoding="utf-8"?>
<sst xmlns="http://schemas.openxmlformats.org/spreadsheetml/2006/main" count="130" uniqueCount="67">
  <si>
    <t xml:space="preserve">   Disponibilidades</t>
  </si>
  <si>
    <t xml:space="preserve">   Aplicações interf. de liquidez</t>
  </si>
  <si>
    <t xml:space="preserve">   Títulos e valores mobiliários</t>
  </si>
  <si>
    <t>Títulos e valores mobiliários</t>
  </si>
  <si>
    <t>Caixa &amp; equivalentes (1)</t>
  </si>
  <si>
    <t>Créditos Vinculados (2)</t>
  </si>
  <si>
    <t>Operações de crédito (3)</t>
  </si>
  <si>
    <t>Outros créditos a receber (4)</t>
  </si>
  <si>
    <t>Ativo Total (1+2+3+4)</t>
  </si>
  <si>
    <t>Operações de crédito (1+2)</t>
  </si>
  <si>
    <t xml:space="preserve">    Habitacional</t>
  </si>
  <si>
    <t xml:space="preserve">    Saneamento</t>
  </si>
  <si>
    <t xml:space="preserve">    Infraestrutura e Desenvolvimento</t>
  </si>
  <si>
    <t>Setor Público (1)</t>
  </si>
  <si>
    <t>Setor Privado (2)</t>
  </si>
  <si>
    <t>-</t>
  </si>
  <si>
    <t>Crédito total a receber</t>
  </si>
  <si>
    <t xml:space="preserve">    Saldo inicial</t>
  </si>
  <si>
    <t xml:space="preserve">    Financiamentos imobiliários</t>
  </si>
  <si>
    <t xml:space="preserve">    Valores a receber - PMCMV</t>
  </si>
  <si>
    <t xml:space="preserve">    Valores a receber - LC 110</t>
  </si>
  <si>
    <t xml:space="preserve">    Contas ativas</t>
  </si>
  <si>
    <t xml:space="preserve">    Contas ativas - LC 110</t>
  </si>
  <si>
    <t xml:space="preserve">    Contas inativas</t>
  </si>
  <si>
    <t xml:space="preserve">    Saldos credores</t>
  </si>
  <si>
    <t xml:space="preserve">    Valores a desdobrar</t>
  </si>
  <si>
    <t>NA</t>
  </si>
  <si>
    <t>Passivo + Patrimônio Líquido</t>
  </si>
  <si>
    <t>Tesouro Nacional</t>
  </si>
  <si>
    <t>Lucro líquido do exercício (1+2)</t>
  </si>
  <si>
    <t>Receita Operacional Total (1)</t>
  </si>
  <si>
    <t xml:space="preserve">    Rendas de operações de crédito</t>
  </si>
  <si>
    <t xml:space="preserve">    Rendas de TVM</t>
  </si>
  <si>
    <t xml:space="preserve">    Contribuições sociais (LC 110)</t>
  </si>
  <si>
    <t xml:space="preserve">    Outras receitas operacionais*</t>
  </si>
  <si>
    <t xml:space="preserve">    Despesas de depósitos vinculados</t>
  </si>
  <si>
    <t xml:space="preserve">    Taxa de administração</t>
  </si>
  <si>
    <t xml:space="preserve">    Amortização de créditos complementares (LC 110)</t>
  </si>
  <si>
    <t xml:space="preserve">    Descontos com mutuários</t>
  </si>
  <si>
    <t>* Inclui taxas e multas em atraso e ganhos com FCVS</t>
  </si>
  <si>
    <t xml:space="preserve">    Rendas de aplicações financeiras de interliquidez</t>
  </si>
  <si>
    <t>Depósitos vinculados (5)</t>
  </si>
  <si>
    <t>Reserva de contas inativas (6)</t>
  </si>
  <si>
    <t>Obrigações diversas (7)</t>
  </si>
  <si>
    <t>Passivo Total (5+6+7)</t>
  </si>
  <si>
    <t>Patrimônio Líquido (8)</t>
  </si>
  <si>
    <t xml:space="preserve">   Saque das contas inativas</t>
  </si>
  <si>
    <t>Créditos securitizados</t>
  </si>
  <si>
    <t>** Diferimento créditos complementares - Amortização acumulada</t>
  </si>
  <si>
    <t>Rendas a receber *</t>
  </si>
  <si>
    <t>* inclui recebedores diversos</t>
  </si>
  <si>
    <t>Ativo diferido **</t>
  </si>
  <si>
    <t>--</t>
  </si>
  <si>
    <t xml:space="preserve">   Saques contas ativas</t>
  </si>
  <si>
    <t>Arrecadação líquida</t>
  </si>
  <si>
    <t xml:space="preserve">   Arrecadação bruta</t>
  </si>
  <si>
    <t xml:space="preserve">      Saques / Arrecadação</t>
  </si>
  <si>
    <t xml:space="preserve">    Atualização monetária e juros a incorporar</t>
  </si>
  <si>
    <t xml:space="preserve">     Títulos Públicos Federais (1)</t>
  </si>
  <si>
    <t xml:space="preserve">     Fundo de Liquidez - Tít Públicos Federais (2)</t>
  </si>
  <si>
    <t xml:space="preserve">     Títulos Privados Renda Fixa - CRI / Debêntures (3)</t>
  </si>
  <si>
    <t xml:space="preserve">     Cotas de Fundos de Investimentos (4)</t>
  </si>
  <si>
    <t>Não disponível antes de 2006</t>
  </si>
  <si>
    <t>Despesa Operacional Total (2)**</t>
  </si>
  <si>
    <t xml:space="preserve">    Outras despesas operacionais***</t>
  </si>
  <si>
    <t>*** Inclui perdas com FCVS e despesas administrativas</t>
  </si>
  <si>
    <t>** Não disponível antes de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</si>
</sst>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3" xfId="0" applyBorder="1"/>
    <xf numFmtId="0" fontId="0" fillId="0" borderId="0" xfId="0" applyBorder="1"/>
    <xf numFmtId="1" fontId="0" fillId="0" borderId="0" xfId="0" applyNumberFormat="1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3" fontId="0" fillId="0" borderId="1" xfId="0" quotePrefix="1" applyNumberFormat="1" applyBorder="1"/>
    <xf numFmtId="0" fontId="0" fillId="0" borderId="4" xfId="0" applyBorder="1"/>
    <xf numFmtId="0" fontId="0" fillId="0" borderId="4" xfId="0" applyFill="1" applyBorder="1"/>
    <xf numFmtId="164" fontId="0" fillId="0" borderId="0" xfId="0" applyNumberFormat="1"/>
    <xf numFmtId="2" fontId="0" fillId="0" borderId="1" xfId="0" applyNumberFormat="1" applyFill="1" applyBorder="1"/>
    <xf numFmtId="165" fontId="0" fillId="0" borderId="0" xfId="0" applyNumberFormat="1"/>
    <xf numFmtId="0" fontId="0" fillId="0" borderId="0" xfId="0" applyFill="1" applyBorder="1" applyAlignment="1">
      <alignment horizontal="left"/>
    </xf>
    <xf numFmtId="10" fontId="0" fillId="0" borderId="0" xfId="1" applyNumberFormat="1" applyFont="1"/>
    <xf numFmtId="3" fontId="0" fillId="0" borderId="0" xfId="0" applyNumberFormat="1" applyAlignment="1">
      <alignment horizontal="left"/>
    </xf>
    <xf numFmtId="0" fontId="0" fillId="0" borderId="0" xfId="0" applyAlignment="1"/>
    <xf numFmtId="9" fontId="0" fillId="0" borderId="0" xfId="1" applyFont="1"/>
    <xf numFmtId="4" fontId="0" fillId="0" borderId="1" xfId="0" applyNumberFormat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21"/>
  <sheetViews>
    <sheetView zoomScale="80" zoomScaleNormal="80" workbookViewId="0">
      <pane xSplit="1" topLeftCell="B1" activePane="topRight" state="frozen"/>
      <selection pane="topRight" activeCell="D20" sqref="D20"/>
    </sheetView>
  </sheetViews>
  <sheetFormatPr defaultRowHeight="15" x14ac:dyDescent="0.25"/>
  <cols>
    <col min="1" max="1" width="28.140625" customWidth="1"/>
    <col min="2" max="15" width="9.140625" customWidth="1"/>
    <col min="18" max="18" width="9.140625" customWidth="1"/>
    <col min="19" max="31" width="9" customWidth="1"/>
  </cols>
  <sheetData>
    <row r="1" spans="1:25" ht="14.45" x14ac:dyDescent="0.35">
      <c r="A1" s="21"/>
      <c r="B1" s="3">
        <v>2001</v>
      </c>
      <c r="C1" s="3">
        <f t="shared" ref="C1:P1" si="0">B1+1</f>
        <v>2002</v>
      </c>
      <c r="D1" s="3">
        <f t="shared" si="0"/>
        <v>2003</v>
      </c>
      <c r="E1" s="3">
        <f t="shared" si="0"/>
        <v>2004</v>
      </c>
      <c r="F1" s="3">
        <f t="shared" si="0"/>
        <v>2005</v>
      </c>
      <c r="G1" s="3">
        <f t="shared" si="0"/>
        <v>2006</v>
      </c>
      <c r="H1" s="3">
        <f t="shared" si="0"/>
        <v>2007</v>
      </c>
      <c r="I1" s="3">
        <f t="shared" si="0"/>
        <v>2008</v>
      </c>
      <c r="J1" s="3">
        <f t="shared" si="0"/>
        <v>2009</v>
      </c>
      <c r="K1" s="3">
        <f t="shared" si="0"/>
        <v>2010</v>
      </c>
      <c r="L1" s="3">
        <f t="shared" si="0"/>
        <v>2011</v>
      </c>
      <c r="M1" s="3">
        <f t="shared" si="0"/>
        <v>2012</v>
      </c>
      <c r="N1" s="3">
        <f>M1+1</f>
        <v>2013</v>
      </c>
      <c r="O1" s="3">
        <f t="shared" si="0"/>
        <v>2014</v>
      </c>
      <c r="P1" s="3">
        <f t="shared" si="0"/>
        <v>2015</v>
      </c>
      <c r="Q1" s="3">
        <f>P1+1</f>
        <v>2016</v>
      </c>
      <c r="S1" s="29"/>
      <c r="T1" s="29"/>
      <c r="U1" s="29"/>
      <c r="V1" s="29"/>
    </row>
    <row r="2" spans="1:25" ht="14.45" x14ac:dyDescent="0.35">
      <c r="A2" s="7" t="s">
        <v>8</v>
      </c>
      <c r="B2" s="8">
        <v>134357.50699999998</v>
      </c>
      <c r="C2" s="8">
        <v>139516.73700000002</v>
      </c>
      <c r="D2" s="8">
        <v>153750.56700000001</v>
      </c>
      <c r="E2" s="8">
        <v>160508.07199999999</v>
      </c>
      <c r="F2" s="8">
        <v>172711.64899999998</v>
      </c>
      <c r="G2" s="8">
        <v>186145.95999999996</v>
      </c>
      <c r="H2" s="8">
        <v>197998.46799999999</v>
      </c>
      <c r="I2" s="8">
        <v>217433.31100000002</v>
      </c>
      <c r="J2" s="8">
        <v>235064.77</v>
      </c>
      <c r="K2" s="8">
        <v>260313.21299999999</v>
      </c>
      <c r="L2" s="8">
        <v>290327.94</v>
      </c>
      <c r="M2" s="8">
        <v>325863.18400000001</v>
      </c>
      <c r="N2" s="8">
        <v>365317.36</v>
      </c>
      <c r="O2" s="8">
        <v>410386.35699999996</v>
      </c>
      <c r="P2" s="8">
        <v>457608.64599999989</v>
      </c>
      <c r="Q2" s="8">
        <v>505281.51900000003</v>
      </c>
      <c r="R2" s="15"/>
      <c r="S2" s="27"/>
      <c r="T2" s="15"/>
      <c r="U2" s="15"/>
      <c r="V2" s="15"/>
    </row>
    <row r="3" spans="1:25" ht="14.45" x14ac:dyDescent="0.35">
      <c r="A3" s="5" t="s">
        <v>4</v>
      </c>
      <c r="B3" s="6">
        <v>26130.809999999998</v>
      </c>
      <c r="C3" s="6">
        <v>29307.335999999999</v>
      </c>
      <c r="D3" s="6">
        <v>38209.563999999998</v>
      </c>
      <c r="E3" s="6">
        <v>43105.244000000006</v>
      </c>
      <c r="F3" s="6">
        <v>56236.793000000005</v>
      </c>
      <c r="G3" s="6">
        <v>71123.338999999993</v>
      </c>
      <c r="H3" s="6">
        <v>86264.204999999987</v>
      </c>
      <c r="I3" s="6">
        <v>102891.91900000001</v>
      </c>
      <c r="J3" s="6">
        <v>120013.789</v>
      </c>
      <c r="K3" s="6">
        <v>135574.20500000002</v>
      </c>
      <c r="L3" s="6">
        <v>141310.06200000001</v>
      </c>
      <c r="M3" s="6">
        <v>153790.55900000001</v>
      </c>
      <c r="N3" s="6">
        <v>160883.318</v>
      </c>
      <c r="O3" s="6">
        <v>175891.584</v>
      </c>
      <c r="P3" s="6">
        <v>203134.95899999997</v>
      </c>
      <c r="Q3" s="6">
        <v>208601.71899999998</v>
      </c>
      <c r="R3" s="15"/>
      <c r="T3" s="15"/>
      <c r="U3" s="15"/>
      <c r="V3" s="15"/>
    </row>
    <row r="4" spans="1:25" ht="14.45" x14ac:dyDescent="0.35">
      <c r="A4" s="3" t="s">
        <v>0</v>
      </c>
      <c r="B4" s="4">
        <v>1454.3219999999999</v>
      </c>
      <c r="C4" s="4">
        <v>789.26</v>
      </c>
      <c r="D4" s="4">
        <v>2457.9609999999998</v>
      </c>
      <c r="E4" s="4">
        <v>2864.5509999999999</v>
      </c>
      <c r="F4" s="4">
        <v>3619.04</v>
      </c>
      <c r="G4" s="4">
        <v>4728.1689999999999</v>
      </c>
      <c r="H4" s="4">
        <v>6965.8220000000001</v>
      </c>
      <c r="I4" s="4">
        <v>4550.2889999999998</v>
      </c>
      <c r="J4" s="4">
        <v>4320.6480000000001</v>
      </c>
      <c r="K4" s="4">
        <v>4486.53</v>
      </c>
      <c r="L4" s="4">
        <v>6950.1710000000003</v>
      </c>
      <c r="M4" s="4">
        <v>2941.0819999999999</v>
      </c>
      <c r="N4" s="4">
        <v>4682.21</v>
      </c>
      <c r="O4" s="4">
        <v>2849.0059999999999</v>
      </c>
      <c r="P4" s="4">
        <v>8489.1579999999994</v>
      </c>
      <c r="Q4" s="4">
        <v>7396.643</v>
      </c>
      <c r="R4" s="15"/>
      <c r="T4" s="15"/>
      <c r="U4" s="15"/>
      <c r="V4" s="15"/>
    </row>
    <row r="5" spans="1:25" x14ac:dyDescent="0.25">
      <c r="A5" s="3" t="s">
        <v>1</v>
      </c>
      <c r="B5" s="4" t="s">
        <v>15</v>
      </c>
      <c r="C5" s="4" t="s">
        <v>15</v>
      </c>
      <c r="D5" s="4">
        <v>2431.13</v>
      </c>
      <c r="E5" s="4">
        <v>2560.8240000000001</v>
      </c>
      <c r="F5" s="4">
        <v>3472.2669999999998</v>
      </c>
      <c r="G5" s="4">
        <v>2180.1080000000002</v>
      </c>
      <c r="H5" s="4">
        <v>3485.96</v>
      </c>
      <c r="I5" s="4">
        <v>1926.251</v>
      </c>
      <c r="J5" s="4">
        <v>7612.19</v>
      </c>
      <c r="K5" s="4">
        <v>1881.9449999999999</v>
      </c>
      <c r="L5" s="4">
        <v>8702.7739999999994</v>
      </c>
      <c r="M5" s="4">
        <v>33833.608</v>
      </c>
      <c r="N5" s="4">
        <v>35157.163</v>
      </c>
      <c r="O5" s="4">
        <v>46014.406000000003</v>
      </c>
      <c r="P5" s="4">
        <v>50911.112000000001</v>
      </c>
      <c r="Q5" s="4">
        <v>41119.006999999998</v>
      </c>
      <c r="R5" s="15"/>
      <c r="S5" s="27"/>
      <c r="T5" s="15"/>
      <c r="U5" s="15"/>
      <c r="V5" s="15"/>
    </row>
    <row r="6" spans="1:25" x14ac:dyDescent="0.25">
      <c r="A6" s="3" t="s">
        <v>2</v>
      </c>
      <c r="B6" s="4">
        <v>24676.487999999998</v>
      </c>
      <c r="C6" s="4">
        <v>28518.076000000001</v>
      </c>
      <c r="D6" s="4">
        <v>33320.472999999998</v>
      </c>
      <c r="E6" s="4">
        <v>37679.869000000006</v>
      </c>
      <c r="F6" s="4">
        <v>49145.486000000004</v>
      </c>
      <c r="G6" s="4">
        <v>64215.061999999998</v>
      </c>
      <c r="H6" s="4">
        <v>75812.422999999995</v>
      </c>
      <c r="I6" s="4">
        <v>96415.379000000015</v>
      </c>
      <c r="J6" s="4">
        <v>108080.951</v>
      </c>
      <c r="K6" s="4">
        <v>129205.73000000001</v>
      </c>
      <c r="L6" s="4">
        <v>125657.117</v>
      </c>
      <c r="M6" s="4">
        <v>117015.86899999999</v>
      </c>
      <c r="N6" s="4">
        <v>121043.94499999999</v>
      </c>
      <c r="O6" s="4">
        <v>127028.17199999999</v>
      </c>
      <c r="P6" s="4">
        <v>143734.68899999998</v>
      </c>
      <c r="Q6" s="4">
        <v>160086.06899999999</v>
      </c>
      <c r="R6" s="15"/>
      <c r="S6" s="27"/>
      <c r="T6" s="15"/>
      <c r="U6" s="15"/>
      <c r="V6" s="15"/>
      <c r="W6" s="25"/>
    </row>
    <row r="7" spans="1:25" x14ac:dyDescent="0.25">
      <c r="A7" s="5" t="s">
        <v>5</v>
      </c>
      <c r="B7" s="6">
        <v>3135.1019999999999</v>
      </c>
      <c r="C7" s="6">
        <v>4086.8130000000001</v>
      </c>
      <c r="D7" s="6">
        <v>4828.4390000000003</v>
      </c>
      <c r="E7" s="6">
        <v>5241.3779999999997</v>
      </c>
      <c r="F7" s="6">
        <v>5736.6589999999997</v>
      </c>
      <c r="G7" s="6">
        <v>6408.6880000000001</v>
      </c>
      <c r="H7" s="6">
        <v>6799.0519999999997</v>
      </c>
      <c r="I7" s="6">
        <v>5772.9260000000004</v>
      </c>
      <c r="J7" s="6">
        <v>5578.1409999999996</v>
      </c>
      <c r="K7" s="6">
        <v>5962.8379999999997</v>
      </c>
      <c r="L7" s="6">
        <v>6449.2730000000001</v>
      </c>
      <c r="M7" s="6">
        <v>6163.6130000000003</v>
      </c>
      <c r="N7" s="6">
        <v>6458.5240000000003</v>
      </c>
      <c r="O7" s="6">
        <v>6806.02</v>
      </c>
      <c r="P7" s="6">
        <v>7293.1580000000004</v>
      </c>
      <c r="Q7" s="6">
        <v>7779.2879999999996</v>
      </c>
      <c r="R7" s="15"/>
      <c r="S7" s="27"/>
      <c r="T7" s="15"/>
      <c r="U7" s="15"/>
      <c r="V7" s="15"/>
    </row>
    <row r="8" spans="1:25" x14ac:dyDescent="0.25">
      <c r="A8" s="5" t="s">
        <v>6</v>
      </c>
      <c r="B8" s="6">
        <v>62482.418999999994</v>
      </c>
      <c r="C8" s="6">
        <v>65040.212</v>
      </c>
      <c r="D8" s="6">
        <v>68171.078000000009</v>
      </c>
      <c r="E8" s="6">
        <v>70568.225999999995</v>
      </c>
      <c r="F8" s="6">
        <v>74629.858999999997</v>
      </c>
      <c r="G8" s="6">
        <v>77563.034999999989</v>
      </c>
      <c r="H8" s="6">
        <v>78686.741999999998</v>
      </c>
      <c r="I8" s="6">
        <v>91936.593999999997</v>
      </c>
      <c r="J8" s="6">
        <v>98387.001999999993</v>
      </c>
      <c r="K8" s="6">
        <v>110383.91499999999</v>
      </c>
      <c r="L8" s="6">
        <v>135530.889</v>
      </c>
      <c r="M8" s="6">
        <v>156317.196</v>
      </c>
      <c r="N8" s="6">
        <v>182589.50299999997</v>
      </c>
      <c r="O8" s="6">
        <v>206095.54500000001</v>
      </c>
      <c r="P8" s="6">
        <v>243915.42299999998</v>
      </c>
      <c r="Q8" s="6">
        <v>282091.97500000003</v>
      </c>
      <c r="R8" s="15"/>
      <c r="S8" s="27"/>
      <c r="T8" s="15"/>
      <c r="U8" s="15"/>
      <c r="V8" s="15"/>
      <c r="W8" s="15"/>
      <c r="X8" s="15"/>
      <c r="Y8" s="15"/>
    </row>
    <row r="9" spans="1:25" x14ac:dyDescent="0.25">
      <c r="A9" s="5" t="s">
        <v>7</v>
      </c>
      <c r="B9" s="6">
        <v>42609.175999999999</v>
      </c>
      <c r="C9" s="6">
        <v>41082.376000000004</v>
      </c>
      <c r="D9" s="6">
        <v>42541.486000000004</v>
      </c>
      <c r="E9" s="6">
        <v>41593.223999999995</v>
      </c>
      <c r="F9" s="6">
        <v>36108.338000000003</v>
      </c>
      <c r="G9" s="6">
        <v>31050.898000000001</v>
      </c>
      <c r="H9" s="6">
        <v>26248.469000000001</v>
      </c>
      <c r="I9" s="6">
        <v>16831.871999999999</v>
      </c>
      <c r="J9" s="6">
        <v>11085.838</v>
      </c>
      <c r="K9" s="6">
        <v>8392.255000000001</v>
      </c>
      <c r="L9" s="6">
        <v>7037.7159999999994</v>
      </c>
      <c r="M9" s="6">
        <v>9591.8160000000007</v>
      </c>
      <c r="N9" s="6">
        <v>15386.014999999999</v>
      </c>
      <c r="O9" s="6">
        <v>21593.207999999999</v>
      </c>
      <c r="P9" s="6">
        <v>3265.1059999999984</v>
      </c>
      <c r="Q9" s="6">
        <v>6808.5370000000003</v>
      </c>
      <c r="R9" s="15"/>
      <c r="S9" s="27"/>
      <c r="T9" s="15"/>
      <c r="U9" s="15"/>
      <c r="V9" s="15"/>
      <c r="W9" s="15"/>
    </row>
    <row r="10" spans="1:25" ht="14.45" x14ac:dyDescent="0.35">
      <c r="S10" s="27"/>
      <c r="T10" s="15"/>
      <c r="U10" s="15"/>
      <c r="V10" s="15"/>
      <c r="W10" s="15"/>
    </row>
    <row r="11" spans="1:25" ht="14.45" x14ac:dyDescent="0.35">
      <c r="A11" s="21"/>
      <c r="B11" s="12">
        <v>2001</v>
      </c>
      <c r="C11" s="12">
        <f t="shared" ref="C11:Q11" si="1">B11+1</f>
        <v>2002</v>
      </c>
      <c r="D11" s="12">
        <f t="shared" si="1"/>
        <v>2003</v>
      </c>
      <c r="E11" s="12">
        <f t="shared" si="1"/>
        <v>2004</v>
      </c>
      <c r="F11" s="12">
        <f t="shared" si="1"/>
        <v>2005</v>
      </c>
      <c r="G11" s="12">
        <f t="shared" si="1"/>
        <v>2006</v>
      </c>
      <c r="H11" s="12">
        <f t="shared" si="1"/>
        <v>2007</v>
      </c>
      <c r="I11" s="12">
        <f t="shared" si="1"/>
        <v>2008</v>
      </c>
      <c r="J11" s="12">
        <f t="shared" si="1"/>
        <v>2009</v>
      </c>
      <c r="K11" s="12">
        <f t="shared" si="1"/>
        <v>2010</v>
      </c>
      <c r="L11" s="12">
        <f t="shared" si="1"/>
        <v>2011</v>
      </c>
      <c r="M11" s="12">
        <f t="shared" si="1"/>
        <v>2012</v>
      </c>
      <c r="N11" s="12">
        <f>M11+1</f>
        <v>2013</v>
      </c>
      <c r="O11" s="12">
        <f t="shared" si="1"/>
        <v>2014</v>
      </c>
      <c r="P11" s="12">
        <f t="shared" si="1"/>
        <v>2015</v>
      </c>
      <c r="Q11" s="12">
        <f t="shared" si="1"/>
        <v>2016</v>
      </c>
      <c r="R11" s="15"/>
      <c r="S11" s="27"/>
      <c r="T11" s="26"/>
      <c r="U11" s="15"/>
      <c r="V11" s="15"/>
      <c r="W11" s="15"/>
    </row>
    <row r="12" spans="1:25" s="13" customFormat="1" ht="14.45" x14ac:dyDescent="0.35">
      <c r="A12" s="1" t="s">
        <v>44</v>
      </c>
      <c r="B12" s="2">
        <v>125359.48000000001</v>
      </c>
      <c r="C12" s="2">
        <v>129134.856</v>
      </c>
      <c r="D12" s="2">
        <v>139841.43</v>
      </c>
      <c r="E12" s="2">
        <v>143163.946</v>
      </c>
      <c r="F12" s="2">
        <v>152903.22899999999</v>
      </c>
      <c r="G12" s="2">
        <v>165066.96200000003</v>
      </c>
      <c r="H12" s="2">
        <v>175085.78999999998</v>
      </c>
      <c r="I12" s="2">
        <v>189532.954</v>
      </c>
      <c r="J12" s="2">
        <v>204570.47700000001</v>
      </c>
      <c r="K12" s="2">
        <v>224447.27599999998</v>
      </c>
      <c r="L12" s="2">
        <v>249314.76699999999</v>
      </c>
      <c r="M12" s="2">
        <v>270492.91100000002</v>
      </c>
      <c r="N12" s="2">
        <v>300721.51100000006</v>
      </c>
      <c r="O12" s="2">
        <v>332826.88699999999</v>
      </c>
      <c r="P12" s="2">
        <v>366720.42699999997</v>
      </c>
      <c r="Q12" s="2">
        <v>407113.84799999994</v>
      </c>
      <c r="R12" s="15"/>
      <c r="S12" s="27"/>
      <c r="T12" s="26"/>
      <c r="U12" s="15"/>
      <c r="V12" s="15"/>
      <c r="W12" s="15"/>
      <c r="X12"/>
      <c r="Y12"/>
    </row>
    <row r="13" spans="1:25" s="13" customFormat="1" x14ac:dyDescent="0.25">
      <c r="A13" s="3" t="s">
        <v>41</v>
      </c>
      <c r="B13" s="4">
        <v>76662.39</v>
      </c>
      <c r="C13" s="4">
        <v>84951.37</v>
      </c>
      <c r="D13" s="4">
        <v>94583.589999999982</v>
      </c>
      <c r="E13" s="4">
        <v>106754.77900000001</v>
      </c>
      <c r="F13" s="4">
        <v>120878.59699999999</v>
      </c>
      <c r="G13" s="4">
        <v>135733.84900000002</v>
      </c>
      <c r="H13" s="4">
        <v>144709.00999999998</v>
      </c>
      <c r="I13" s="4">
        <v>159695.527</v>
      </c>
      <c r="J13" s="4">
        <v>174829.75400000002</v>
      </c>
      <c r="K13" s="4">
        <v>194274.09099999999</v>
      </c>
      <c r="L13" s="4">
        <v>219447.508</v>
      </c>
      <c r="M13" s="4">
        <v>247962.45500000002</v>
      </c>
      <c r="N13" s="4">
        <v>278399.89600000007</v>
      </c>
      <c r="O13" s="4">
        <v>311590.70699999999</v>
      </c>
      <c r="P13" s="4">
        <v>345545.38500000001</v>
      </c>
      <c r="Q13" s="4">
        <v>378720.04099999997</v>
      </c>
      <c r="R13" s="15"/>
      <c r="S13" s="27"/>
      <c r="T13" s="28"/>
      <c r="U13" s="15"/>
      <c r="V13" s="15"/>
      <c r="W13" s="15"/>
      <c r="X13" s="25"/>
      <c r="Y13" s="15"/>
    </row>
    <row r="14" spans="1:25" s="13" customFormat="1" x14ac:dyDescent="0.25">
      <c r="A14" s="3" t="s">
        <v>42</v>
      </c>
      <c r="B14" s="4">
        <v>7326.3419999999996</v>
      </c>
      <c r="C14" s="4">
        <v>8060.7139999999999</v>
      </c>
      <c r="D14" s="4">
        <v>12794.278</v>
      </c>
      <c r="E14" s="4">
        <v>13110.337</v>
      </c>
      <c r="F14" s="4">
        <v>13160.013999999999</v>
      </c>
      <c r="G14" s="4">
        <v>13469.075000000001</v>
      </c>
      <c r="H14" s="4">
        <v>15673.617</v>
      </c>
      <c r="I14" s="4">
        <v>15687.074000000001</v>
      </c>
      <c r="J14" s="4">
        <v>15723.813</v>
      </c>
      <c r="K14" s="4">
        <v>16730.044000000002</v>
      </c>
      <c r="L14" s="4">
        <v>16944.079000000002</v>
      </c>
      <c r="M14" s="4">
        <v>17126.490000000002</v>
      </c>
      <c r="N14" s="4">
        <v>17000.741000000002</v>
      </c>
      <c r="O14" s="4">
        <v>17264.403999999999</v>
      </c>
      <c r="P14" s="4">
        <v>17746.371999999999</v>
      </c>
      <c r="Q14" s="4">
        <v>18210.756000000001</v>
      </c>
      <c r="R14" s="15"/>
      <c r="S14" s="27"/>
      <c r="T14" s="28"/>
      <c r="U14" s="15"/>
      <c r="V14" s="15"/>
      <c r="W14" s="15"/>
      <c r="X14" s="25"/>
      <c r="Y14"/>
    </row>
    <row r="15" spans="1:25" s="13" customFormat="1" x14ac:dyDescent="0.25">
      <c r="A15" s="3" t="s">
        <v>43</v>
      </c>
      <c r="B15" s="4">
        <v>41370.748</v>
      </c>
      <c r="C15" s="4">
        <v>36122.771999999997</v>
      </c>
      <c r="D15" s="4">
        <v>32463.562000000002</v>
      </c>
      <c r="E15" s="4">
        <v>23298.83</v>
      </c>
      <c r="F15" s="4">
        <v>18864.617999999999</v>
      </c>
      <c r="G15" s="4">
        <v>15864.038</v>
      </c>
      <c r="H15" s="4">
        <v>14703.163</v>
      </c>
      <c r="I15" s="4">
        <v>14150.352999999999</v>
      </c>
      <c r="J15" s="4">
        <v>14016.91</v>
      </c>
      <c r="K15" s="4">
        <v>13443.141</v>
      </c>
      <c r="L15" s="4">
        <v>12923.18</v>
      </c>
      <c r="M15" s="4">
        <v>5403.9660000000003</v>
      </c>
      <c r="N15" s="4">
        <v>5320.8739999999998</v>
      </c>
      <c r="O15" s="4">
        <v>3971.7759999999998</v>
      </c>
      <c r="P15" s="4">
        <v>3428.67</v>
      </c>
      <c r="Q15" s="4">
        <v>10183.050999999999</v>
      </c>
      <c r="R15" s="15"/>
      <c r="S15" s="27"/>
      <c r="T15" s="28"/>
      <c r="U15" s="15"/>
      <c r="V15" s="15"/>
      <c r="W15" s="15"/>
      <c r="X15" s="25"/>
      <c r="Y15"/>
    </row>
    <row r="16" spans="1:25" x14ac:dyDescent="0.25">
      <c r="R16" s="15"/>
      <c r="S16" s="27"/>
      <c r="T16" s="28"/>
      <c r="U16" s="15"/>
      <c r="V16" s="15"/>
      <c r="W16" s="15"/>
      <c r="X16" s="25"/>
    </row>
    <row r="17" spans="1:24" x14ac:dyDescent="0.25">
      <c r="A17" s="22"/>
      <c r="B17" s="9">
        <v>2001</v>
      </c>
      <c r="C17" s="9">
        <f t="shared" ref="C17:Q17" si="2">B17+1</f>
        <v>2002</v>
      </c>
      <c r="D17" s="9">
        <f t="shared" si="2"/>
        <v>2003</v>
      </c>
      <c r="E17" s="9">
        <f t="shared" si="2"/>
        <v>2004</v>
      </c>
      <c r="F17" s="9">
        <f t="shared" si="2"/>
        <v>2005</v>
      </c>
      <c r="G17" s="9">
        <f t="shared" si="2"/>
        <v>2006</v>
      </c>
      <c r="H17" s="9">
        <f t="shared" si="2"/>
        <v>2007</v>
      </c>
      <c r="I17" s="9">
        <f t="shared" si="2"/>
        <v>2008</v>
      </c>
      <c r="J17" s="9">
        <f t="shared" si="2"/>
        <v>2009</v>
      </c>
      <c r="K17" s="9">
        <f t="shared" si="2"/>
        <v>2010</v>
      </c>
      <c r="L17" s="9">
        <f t="shared" si="2"/>
        <v>2011</v>
      </c>
      <c r="M17" s="9">
        <f t="shared" si="2"/>
        <v>2012</v>
      </c>
      <c r="N17" s="9">
        <f>M17+1</f>
        <v>2013</v>
      </c>
      <c r="O17" s="9">
        <f t="shared" si="2"/>
        <v>2014</v>
      </c>
      <c r="P17" s="9">
        <f t="shared" si="2"/>
        <v>2015</v>
      </c>
      <c r="Q17" s="9">
        <f t="shared" si="2"/>
        <v>2016</v>
      </c>
      <c r="R17" s="15"/>
      <c r="S17" s="27"/>
      <c r="T17" s="28"/>
      <c r="U17" s="15"/>
      <c r="V17" s="15"/>
      <c r="W17" s="15"/>
      <c r="X17" s="25"/>
    </row>
    <row r="18" spans="1:24" x14ac:dyDescent="0.25">
      <c r="A18" s="1" t="s">
        <v>45</v>
      </c>
      <c r="B18" s="2">
        <v>8998.009</v>
      </c>
      <c r="C18" s="2">
        <v>10381.880999999999</v>
      </c>
      <c r="D18" s="2">
        <v>13908.922</v>
      </c>
      <c r="E18" s="2">
        <v>17343.86</v>
      </c>
      <c r="F18" s="2">
        <v>19808.419999999998</v>
      </c>
      <c r="G18" s="2">
        <v>21078.998</v>
      </c>
      <c r="H18" s="2">
        <v>22912.678</v>
      </c>
      <c r="I18" s="2">
        <v>27900.357</v>
      </c>
      <c r="J18" s="2">
        <v>30494.293000000001</v>
      </c>
      <c r="K18" s="2">
        <v>35865.936999999998</v>
      </c>
      <c r="L18" s="2">
        <v>41013.173000000003</v>
      </c>
      <c r="M18" s="2">
        <v>55370.273000000001</v>
      </c>
      <c r="N18" s="2">
        <v>64595.849000000002</v>
      </c>
      <c r="O18" s="2">
        <v>77559.47</v>
      </c>
      <c r="P18" s="2">
        <v>90888.218999999997</v>
      </c>
      <c r="Q18" s="2">
        <v>98167.671000000002</v>
      </c>
      <c r="R18" s="15"/>
      <c r="S18" s="27"/>
      <c r="T18" s="28"/>
      <c r="U18" s="15"/>
      <c r="V18" s="15"/>
      <c r="W18" s="15"/>
      <c r="X18" s="25"/>
    </row>
    <row r="19" spans="1:24" x14ac:dyDescent="0.25">
      <c r="N19" s="15"/>
      <c r="O19" s="15"/>
      <c r="P19" s="15"/>
      <c r="R19" s="15"/>
    </row>
    <row r="20" spans="1:24" x14ac:dyDescent="0.25">
      <c r="A20" s="1" t="s">
        <v>27</v>
      </c>
      <c r="B20" s="2">
        <v>134357.489</v>
      </c>
      <c r="C20" s="2">
        <v>139516.73699999999</v>
      </c>
      <c r="D20" s="2">
        <v>153750.35199999998</v>
      </c>
      <c r="E20" s="2">
        <v>160507.80599999998</v>
      </c>
      <c r="F20" s="2">
        <v>172711.64899999998</v>
      </c>
      <c r="G20" s="2">
        <v>186145.96000000002</v>
      </c>
      <c r="H20" s="2">
        <v>197998.46799999999</v>
      </c>
      <c r="I20" s="2">
        <v>217433.31099999999</v>
      </c>
      <c r="J20" s="2">
        <v>235064.77000000002</v>
      </c>
      <c r="K20" s="2">
        <v>260313.21299999999</v>
      </c>
      <c r="L20" s="2">
        <v>290327.94</v>
      </c>
      <c r="M20" s="2">
        <v>325863.18400000001</v>
      </c>
      <c r="N20" s="2">
        <v>365317.36000000004</v>
      </c>
      <c r="O20" s="2">
        <v>410386.35699999996</v>
      </c>
      <c r="P20" s="2">
        <v>457608.64599999995</v>
      </c>
      <c r="Q20" s="2">
        <v>505281.51899999997</v>
      </c>
      <c r="R20" s="15"/>
      <c r="S20" s="27"/>
      <c r="T20" s="28"/>
      <c r="U20" s="15"/>
      <c r="V20" s="15"/>
      <c r="W20" s="15"/>
      <c r="X20" s="25"/>
    </row>
    <row r="21" spans="1:24" x14ac:dyDescent="0.25">
      <c r="Q21" s="15"/>
      <c r="S21" s="27"/>
      <c r="T21" s="15"/>
      <c r="U21" s="1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tabSelected="1" zoomScale="80" zoomScaleNormal="80" workbookViewId="0">
      <pane xSplit="1" topLeftCell="B1" activePane="topRight" state="frozen"/>
      <selection pane="topRight" activeCell="A11" sqref="A11"/>
    </sheetView>
  </sheetViews>
  <sheetFormatPr defaultRowHeight="15" x14ac:dyDescent="0.25"/>
  <cols>
    <col min="1" max="1" width="47.85546875" bestFit="1" customWidth="1"/>
    <col min="2" max="7" width="9.140625" customWidth="1"/>
    <col min="8" max="8" width="9.28515625" customWidth="1"/>
    <col min="9" max="15" width="9.140625" customWidth="1"/>
  </cols>
  <sheetData>
    <row r="1" spans="1:17" ht="14.45" x14ac:dyDescent="0.35">
      <c r="A1" s="9"/>
      <c r="B1" s="9">
        <v>2001</v>
      </c>
      <c r="C1" s="9">
        <f t="shared" ref="C1:Q1" si="0">B1+1</f>
        <v>2002</v>
      </c>
      <c r="D1" s="9">
        <f t="shared" si="0"/>
        <v>2003</v>
      </c>
      <c r="E1" s="9">
        <f t="shared" si="0"/>
        <v>2004</v>
      </c>
      <c r="F1" s="9">
        <f t="shared" si="0"/>
        <v>2005</v>
      </c>
      <c r="G1" s="9">
        <f t="shared" si="0"/>
        <v>2006</v>
      </c>
      <c r="H1" s="9">
        <f t="shared" si="0"/>
        <v>2007</v>
      </c>
      <c r="I1" s="9">
        <f t="shared" si="0"/>
        <v>2008</v>
      </c>
      <c r="J1" s="9">
        <f t="shared" si="0"/>
        <v>2009</v>
      </c>
      <c r="K1" s="9">
        <f t="shared" si="0"/>
        <v>2010</v>
      </c>
      <c r="L1" s="9">
        <f t="shared" si="0"/>
        <v>2011</v>
      </c>
      <c r="M1" s="9">
        <f t="shared" si="0"/>
        <v>2012</v>
      </c>
      <c r="N1" s="9">
        <f>M1+1</f>
        <v>2013</v>
      </c>
      <c r="O1" s="9">
        <f t="shared" si="0"/>
        <v>2014</v>
      </c>
      <c r="P1" s="9">
        <f t="shared" si="0"/>
        <v>2015</v>
      </c>
      <c r="Q1" s="9">
        <f t="shared" si="0"/>
        <v>2016</v>
      </c>
    </row>
    <row r="2" spans="1:17" x14ac:dyDescent="0.25">
      <c r="A2" s="5" t="s">
        <v>3</v>
      </c>
      <c r="B2" s="6">
        <v>24676.487999999998</v>
      </c>
      <c r="C2" s="6">
        <v>28518.076000000001</v>
      </c>
      <c r="D2" s="6">
        <v>33320.472999999998</v>
      </c>
      <c r="E2" s="6">
        <v>37679.869000000006</v>
      </c>
      <c r="F2" s="6">
        <v>49145.486000000004</v>
      </c>
      <c r="G2" s="6">
        <v>64215.061999999998</v>
      </c>
      <c r="H2" s="6">
        <v>75812.422999999995</v>
      </c>
      <c r="I2" s="6">
        <v>96415.379000000015</v>
      </c>
      <c r="J2" s="6">
        <v>108080.951</v>
      </c>
      <c r="K2" s="6">
        <v>129205.73000000001</v>
      </c>
      <c r="L2" s="6">
        <v>125657.117</v>
      </c>
      <c r="M2" s="6">
        <v>117015.86899999999</v>
      </c>
      <c r="N2" s="6">
        <v>121043.94499999999</v>
      </c>
      <c r="O2" s="6">
        <v>127028.17199999999</v>
      </c>
      <c r="P2" s="6">
        <v>143734.68899999998</v>
      </c>
      <c r="Q2" s="6">
        <v>160086.06899999999</v>
      </c>
    </row>
    <row r="3" spans="1:17" x14ac:dyDescent="0.25">
      <c r="A3" s="9" t="s">
        <v>58</v>
      </c>
      <c r="B3" s="10">
        <v>22143.315999999999</v>
      </c>
      <c r="C3" s="10">
        <v>25972.056</v>
      </c>
      <c r="D3" s="10">
        <v>30639.338</v>
      </c>
      <c r="E3" s="10">
        <v>34951.529000000002</v>
      </c>
      <c r="F3" s="10">
        <v>42711.428</v>
      </c>
      <c r="G3" s="10">
        <v>56736.892999999996</v>
      </c>
      <c r="H3" s="10">
        <v>66151.361999999994</v>
      </c>
      <c r="I3" s="10">
        <v>74849.809000000008</v>
      </c>
      <c r="J3" s="10">
        <v>76891.714000000007</v>
      </c>
      <c r="K3" s="10">
        <v>92312.475000000006</v>
      </c>
      <c r="L3" s="10">
        <v>77870.678</v>
      </c>
      <c r="M3" s="10">
        <v>60641.661999999997</v>
      </c>
      <c r="N3" s="10">
        <v>61181.623999999996</v>
      </c>
      <c r="O3" s="10">
        <v>63273.47</v>
      </c>
      <c r="P3" s="10">
        <v>73837.043000000005</v>
      </c>
      <c r="Q3" s="10">
        <v>79838.835999999996</v>
      </c>
    </row>
    <row r="4" spans="1:17" x14ac:dyDescent="0.25">
      <c r="A4" s="9" t="s">
        <v>59</v>
      </c>
      <c r="B4" s="10">
        <v>2533.172</v>
      </c>
      <c r="C4" s="10">
        <v>2490.6170000000002</v>
      </c>
      <c r="D4" s="10">
        <v>2634.3870000000002</v>
      </c>
      <c r="E4" s="10">
        <v>2688.0990000000002</v>
      </c>
      <c r="F4" s="10">
        <v>6390.2790000000005</v>
      </c>
      <c r="G4" s="10">
        <v>7428.4450000000006</v>
      </c>
      <c r="H4" s="10">
        <v>9635.9329999999991</v>
      </c>
      <c r="I4" s="10">
        <v>12158.838</v>
      </c>
      <c r="J4" s="10">
        <v>13718.536999999998</v>
      </c>
      <c r="K4" s="10">
        <v>11226.032000000001</v>
      </c>
      <c r="L4" s="10">
        <v>12427.103999999999</v>
      </c>
      <c r="M4" s="10">
        <v>13341.835999999999</v>
      </c>
      <c r="N4" s="10">
        <v>13970.169</v>
      </c>
      <c r="O4" s="10">
        <v>14721.401</v>
      </c>
      <c r="P4" s="10">
        <v>21366.718000000001</v>
      </c>
      <c r="Q4" s="10">
        <v>25637.335999999999</v>
      </c>
    </row>
    <row r="5" spans="1:17" x14ac:dyDescent="0.25">
      <c r="A5" s="9" t="s">
        <v>60</v>
      </c>
      <c r="B5" s="10" t="s">
        <v>15</v>
      </c>
      <c r="C5" s="10">
        <v>55.402999999999999</v>
      </c>
      <c r="D5" s="10">
        <v>46.747999999999998</v>
      </c>
      <c r="E5" s="10">
        <v>40.241</v>
      </c>
      <c r="F5" s="10">
        <v>43.779000000000003</v>
      </c>
      <c r="G5" s="10">
        <v>49.723999999999997</v>
      </c>
      <c r="H5" s="10">
        <v>25.128</v>
      </c>
      <c r="I5" s="10">
        <v>58.557000000000002</v>
      </c>
      <c r="J5" s="10">
        <v>2674.692</v>
      </c>
      <c r="K5" s="10">
        <v>6118.4560000000001</v>
      </c>
      <c r="L5" s="10">
        <v>10227.325000000001</v>
      </c>
      <c r="M5" s="10">
        <v>12130.207</v>
      </c>
      <c r="N5" s="10">
        <v>12404.266</v>
      </c>
      <c r="O5" s="10">
        <v>11788.684999999999</v>
      </c>
      <c r="P5" s="10">
        <v>10536.847</v>
      </c>
      <c r="Q5" s="10">
        <v>19239.272999999997</v>
      </c>
    </row>
    <row r="6" spans="1:17" ht="16.5" customHeight="1" x14ac:dyDescent="0.35">
      <c r="A6" s="9" t="s">
        <v>61</v>
      </c>
      <c r="B6" s="10" t="s">
        <v>15</v>
      </c>
      <c r="C6" s="10"/>
      <c r="D6" s="10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>
        <v>9348.1749999999993</v>
      </c>
      <c r="J6" s="10">
        <v>14796.008</v>
      </c>
      <c r="K6" s="10">
        <v>19548.767</v>
      </c>
      <c r="L6" s="10">
        <v>25132.01</v>
      </c>
      <c r="M6" s="10">
        <v>30902.164000000001</v>
      </c>
      <c r="N6" s="10">
        <v>33487.885999999999</v>
      </c>
      <c r="O6" s="10">
        <v>37244.616000000002</v>
      </c>
      <c r="P6" s="10">
        <v>37994.080999999998</v>
      </c>
      <c r="Q6" s="10">
        <v>35370.623999999996</v>
      </c>
    </row>
    <row r="13" spans="1:17" ht="14.45" x14ac:dyDescent="0.35">
      <c r="L13" s="15"/>
      <c r="P13" s="23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"/>
  <sheetViews>
    <sheetView zoomScaleNormal="100" workbookViewId="0">
      <pane xSplit="1" topLeftCell="B1" activePane="topRight" state="frozen"/>
      <selection pane="topRight" activeCell="I19" sqref="I19"/>
    </sheetView>
  </sheetViews>
  <sheetFormatPr defaultColWidth="8.7109375" defaultRowHeight="15" x14ac:dyDescent="0.25"/>
  <cols>
    <col min="1" max="1" width="31.140625" bestFit="1" customWidth="1"/>
    <col min="2" max="4" width="0" hidden="1" customWidth="1"/>
    <col min="5" max="6" width="10.140625" hidden="1" customWidth="1"/>
    <col min="7" max="13" width="10.140625" bestFit="1" customWidth="1"/>
    <col min="14" max="15" width="9.140625"/>
    <col min="16" max="16" width="9" customWidth="1"/>
    <col min="17" max="17" width="9.140625" customWidth="1"/>
    <col min="18" max="16384" width="8.7109375" style="19"/>
  </cols>
  <sheetData>
    <row r="1" spans="1:17" ht="14.45" x14ac:dyDescent="0.35">
      <c r="A1" s="9"/>
      <c r="B1" s="9">
        <v>2001</v>
      </c>
      <c r="C1" s="9">
        <f t="shared" ref="C1:Q1" si="0">B1+1</f>
        <v>2002</v>
      </c>
      <c r="D1" s="9">
        <f t="shared" si="0"/>
        <v>2003</v>
      </c>
      <c r="E1" s="9">
        <f t="shared" si="0"/>
        <v>2004</v>
      </c>
      <c r="F1" s="9">
        <f t="shared" si="0"/>
        <v>2005</v>
      </c>
      <c r="G1" s="9">
        <f t="shared" si="0"/>
        <v>2006</v>
      </c>
      <c r="H1" s="9">
        <f t="shared" si="0"/>
        <v>2007</v>
      </c>
      <c r="I1" s="9">
        <f t="shared" si="0"/>
        <v>2008</v>
      </c>
      <c r="J1" s="9">
        <f t="shared" si="0"/>
        <v>2009</v>
      </c>
      <c r="K1" s="9">
        <f t="shared" si="0"/>
        <v>2010</v>
      </c>
      <c r="L1" s="9">
        <f t="shared" si="0"/>
        <v>2011</v>
      </c>
      <c r="M1" s="9">
        <f t="shared" si="0"/>
        <v>2012</v>
      </c>
      <c r="N1" s="9">
        <f>M1+1</f>
        <v>2013</v>
      </c>
      <c r="O1" s="9">
        <f t="shared" si="0"/>
        <v>2014</v>
      </c>
      <c r="P1" s="9">
        <f t="shared" si="0"/>
        <v>2015</v>
      </c>
      <c r="Q1" s="9">
        <f t="shared" si="0"/>
        <v>2016</v>
      </c>
    </row>
    <row r="2" spans="1:17" x14ac:dyDescent="0.25">
      <c r="A2" s="5" t="s">
        <v>9</v>
      </c>
      <c r="B2" s="6">
        <f>B13+B14+B15</f>
        <v>62482.418999999994</v>
      </c>
      <c r="C2" s="6">
        <f>C13+C14+C15</f>
        <v>65040.212</v>
      </c>
      <c r="D2" s="6">
        <f>D13+D14+D15</f>
        <v>68171.078000000009</v>
      </c>
      <c r="E2" s="6">
        <f>E13+E14+E15</f>
        <v>70568.225999999995</v>
      </c>
      <c r="F2" s="6">
        <f t="shared" ref="F2" si="1">F3+F7</f>
        <v>74629.858999999997</v>
      </c>
      <c r="G2" s="6">
        <v>77563.034999999989</v>
      </c>
      <c r="H2" s="6">
        <v>78686.741999999998</v>
      </c>
      <c r="I2" s="6">
        <v>91936.593999999997</v>
      </c>
      <c r="J2" s="6">
        <v>98387.001999999993</v>
      </c>
      <c r="K2" s="6">
        <v>110383.91499999999</v>
      </c>
      <c r="L2" s="6">
        <v>135530.889</v>
      </c>
      <c r="M2" s="6">
        <v>156317.196</v>
      </c>
      <c r="N2" s="6">
        <v>182589.50299999997</v>
      </c>
      <c r="O2" s="6">
        <v>206095.54500000001</v>
      </c>
      <c r="P2" s="6">
        <v>243915.42299999998</v>
      </c>
      <c r="Q2" s="6">
        <v>282091.97500000003</v>
      </c>
    </row>
    <row r="3" spans="1:17" x14ac:dyDescent="0.25">
      <c r="A3" s="5" t="s">
        <v>13</v>
      </c>
      <c r="B3" s="6" t="s">
        <v>26</v>
      </c>
      <c r="C3" s="6" t="s">
        <v>26</v>
      </c>
      <c r="D3" s="6" t="s">
        <v>26</v>
      </c>
      <c r="E3" s="6" t="s">
        <v>26</v>
      </c>
      <c r="F3" s="6">
        <f>SUM(F4:F6)</f>
        <v>70342.527999999991</v>
      </c>
      <c r="G3" s="6">
        <v>73417.240999999995</v>
      </c>
      <c r="H3" s="6">
        <v>75110.164000000004</v>
      </c>
      <c r="I3" s="6">
        <v>88469.039000000004</v>
      </c>
      <c r="J3" s="6">
        <v>93900.554999999993</v>
      </c>
      <c r="K3" s="6">
        <v>107004.22099999999</v>
      </c>
      <c r="L3" s="6">
        <v>132127.94999999998</v>
      </c>
      <c r="M3" s="6">
        <v>153060.00599999999</v>
      </c>
      <c r="N3" s="6">
        <v>179041.64399999997</v>
      </c>
      <c r="O3" s="6">
        <v>202566.65700000001</v>
      </c>
      <c r="P3" s="6">
        <v>239892.52</v>
      </c>
      <c r="Q3" s="6">
        <v>277731.75300000003</v>
      </c>
    </row>
    <row r="4" spans="1:17" ht="14.45" x14ac:dyDescent="0.35">
      <c r="A4" s="9" t="s">
        <v>10</v>
      </c>
      <c r="B4" s="10" t="s">
        <v>26</v>
      </c>
      <c r="C4" s="10" t="s">
        <v>26</v>
      </c>
      <c r="D4" s="10" t="s">
        <v>26</v>
      </c>
      <c r="E4" s="10" t="s">
        <v>26</v>
      </c>
      <c r="F4" s="10">
        <v>45078.610999999997</v>
      </c>
      <c r="G4" s="10">
        <v>49142.616999999998</v>
      </c>
      <c r="H4" s="10">
        <v>52277.053</v>
      </c>
      <c r="I4" s="10">
        <v>60394.396000000001</v>
      </c>
      <c r="J4" s="10">
        <v>66810.244999999995</v>
      </c>
      <c r="K4" s="10">
        <v>80400.120999999999</v>
      </c>
      <c r="L4" s="10">
        <v>106528.86199999999</v>
      </c>
      <c r="M4" s="10">
        <v>128155.94</v>
      </c>
      <c r="N4" s="10">
        <v>153952.00399999999</v>
      </c>
      <c r="O4" s="10">
        <v>175049.01300000001</v>
      </c>
      <c r="P4" s="10">
        <v>209073.198</v>
      </c>
      <c r="Q4" s="10">
        <v>242492.677</v>
      </c>
    </row>
    <row r="5" spans="1:17" ht="14.45" x14ac:dyDescent="0.35">
      <c r="A5" s="9" t="s">
        <v>11</v>
      </c>
      <c r="B5" s="10" t="s">
        <v>26</v>
      </c>
      <c r="C5" s="10" t="s">
        <v>26</v>
      </c>
      <c r="D5" s="10" t="s">
        <v>26</v>
      </c>
      <c r="E5" s="10" t="s">
        <v>26</v>
      </c>
      <c r="F5" s="10">
        <v>20739.13</v>
      </c>
      <c r="G5" s="10">
        <v>20087.542000000001</v>
      </c>
      <c r="H5" s="10">
        <v>18999.248</v>
      </c>
      <c r="I5" s="10">
        <v>18591.269</v>
      </c>
      <c r="J5" s="10">
        <v>18348.168000000001</v>
      </c>
      <c r="K5" s="10">
        <v>18317.351999999999</v>
      </c>
      <c r="L5" s="10">
        <v>17691.593000000001</v>
      </c>
      <c r="M5" s="10">
        <v>16921.582999999999</v>
      </c>
      <c r="N5" s="10">
        <v>16483.812999999998</v>
      </c>
      <c r="O5" s="10">
        <v>17495.377</v>
      </c>
      <c r="P5" s="10">
        <v>18911.329000000002</v>
      </c>
      <c r="Q5" s="10">
        <v>14784.735000000001</v>
      </c>
    </row>
    <row r="6" spans="1:17" ht="14.45" x14ac:dyDescent="0.35">
      <c r="A6" s="9" t="s">
        <v>12</v>
      </c>
      <c r="B6" s="10" t="s">
        <v>26</v>
      </c>
      <c r="C6" s="10" t="s">
        <v>26</v>
      </c>
      <c r="D6" s="10" t="s">
        <v>26</v>
      </c>
      <c r="E6" s="10" t="s">
        <v>26</v>
      </c>
      <c r="F6" s="10">
        <v>4524.7870000000003</v>
      </c>
      <c r="G6" s="10">
        <v>4187.0820000000003</v>
      </c>
      <c r="H6" s="10">
        <v>3833.8629999999998</v>
      </c>
      <c r="I6" s="10">
        <v>9483.3739999999998</v>
      </c>
      <c r="J6" s="10">
        <v>8742.1419999999998</v>
      </c>
      <c r="K6" s="10">
        <v>8286.7479999999996</v>
      </c>
      <c r="L6" s="10">
        <v>7907.4949999999999</v>
      </c>
      <c r="M6" s="10">
        <v>7982.4830000000002</v>
      </c>
      <c r="N6" s="10">
        <v>8605.8269999999993</v>
      </c>
      <c r="O6" s="10">
        <v>10022.267</v>
      </c>
      <c r="P6" s="10">
        <v>11907.993</v>
      </c>
      <c r="Q6" s="10">
        <v>20454.341</v>
      </c>
    </row>
    <row r="7" spans="1:17" ht="14.45" x14ac:dyDescent="0.35">
      <c r="A7" s="5" t="s">
        <v>14</v>
      </c>
      <c r="B7" s="6" t="s">
        <v>26</v>
      </c>
      <c r="C7" s="6" t="s">
        <v>26</v>
      </c>
      <c r="D7" s="6" t="s">
        <v>26</v>
      </c>
      <c r="E7" s="6" t="s">
        <v>26</v>
      </c>
      <c r="F7" s="6">
        <f t="shared" ref="F7" si="2">SUM(F8:F10)</f>
        <v>4287.3310000000001</v>
      </c>
      <c r="G7" s="6">
        <v>4145.7939999999999</v>
      </c>
      <c r="H7" s="6">
        <v>3576.578</v>
      </c>
      <c r="I7" s="6">
        <v>3467.5549999999998</v>
      </c>
      <c r="J7" s="6">
        <v>4486.4470000000001</v>
      </c>
      <c r="K7" s="6">
        <v>3379.694</v>
      </c>
      <c r="L7" s="6">
        <v>3402.9389999999999</v>
      </c>
      <c r="M7" s="6">
        <v>3257.19</v>
      </c>
      <c r="N7" s="6">
        <v>3547.8589999999999</v>
      </c>
      <c r="O7" s="6">
        <v>3528.8879999999999</v>
      </c>
      <c r="P7" s="6">
        <v>4022.9029999999998</v>
      </c>
      <c r="Q7" s="6">
        <v>4360.2219999999998</v>
      </c>
    </row>
    <row r="8" spans="1:17" ht="14.45" x14ac:dyDescent="0.35">
      <c r="A8" s="9" t="s">
        <v>10</v>
      </c>
      <c r="B8" s="10" t="s">
        <v>26</v>
      </c>
      <c r="C8" s="10" t="s">
        <v>26</v>
      </c>
      <c r="D8" s="10" t="s">
        <v>26</v>
      </c>
      <c r="E8" s="10" t="s">
        <v>26</v>
      </c>
      <c r="F8" s="10">
        <v>4080.0320000000002</v>
      </c>
      <c r="G8" s="10">
        <v>3912.828</v>
      </c>
      <c r="H8" s="10">
        <v>3222.0619999999999</v>
      </c>
      <c r="I8" s="10">
        <v>3100.0610000000001</v>
      </c>
      <c r="J8" s="10">
        <v>4138.299</v>
      </c>
      <c r="K8" s="10">
        <v>3055.5630000000001</v>
      </c>
      <c r="L8" s="10">
        <v>3136.4749999999999</v>
      </c>
      <c r="M8" s="10">
        <v>3044.105</v>
      </c>
      <c r="N8" s="10">
        <v>3399.703</v>
      </c>
      <c r="O8" s="10">
        <v>3449.4839999999999</v>
      </c>
      <c r="P8" s="10">
        <v>3621.6779999999999</v>
      </c>
      <c r="Q8" s="10">
        <v>3797.127</v>
      </c>
    </row>
    <row r="9" spans="1:17" ht="14.45" x14ac:dyDescent="0.35">
      <c r="A9" s="9" t="s">
        <v>11</v>
      </c>
      <c r="B9" s="10" t="s">
        <v>26</v>
      </c>
      <c r="C9" s="10" t="s">
        <v>26</v>
      </c>
      <c r="D9" s="10" t="s">
        <v>26</v>
      </c>
      <c r="E9" s="10" t="s">
        <v>26</v>
      </c>
      <c r="F9" s="10">
        <v>154.65799999999999</v>
      </c>
      <c r="G9" s="10">
        <v>193.68899999999999</v>
      </c>
      <c r="H9" s="10">
        <v>329.08600000000001</v>
      </c>
      <c r="I9" s="10">
        <v>355.81400000000002</v>
      </c>
      <c r="J9" s="10">
        <v>345.90499999999997</v>
      </c>
      <c r="K9" s="10">
        <v>323.91899999999998</v>
      </c>
      <c r="L9" s="10">
        <v>266.464</v>
      </c>
      <c r="M9" s="10">
        <v>213.08500000000001</v>
      </c>
      <c r="N9" s="10">
        <v>148.15600000000001</v>
      </c>
      <c r="O9" s="10">
        <v>79.403999999999996</v>
      </c>
      <c r="P9" s="10">
        <v>401.22500000000002</v>
      </c>
      <c r="Q9" s="10">
        <v>563.09500000000003</v>
      </c>
    </row>
    <row r="10" spans="1:17" ht="14.45" x14ac:dyDescent="0.35">
      <c r="A10" s="9" t="s">
        <v>12</v>
      </c>
      <c r="B10" s="10" t="s">
        <v>26</v>
      </c>
      <c r="C10" s="10" t="s">
        <v>26</v>
      </c>
      <c r="D10" s="10" t="s">
        <v>26</v>
      </c>
      <c r="E10" s="10" t="s">
        <v>26</v>
      </c>
      <c r="F10" s="10">
        <v>52.640999999999998</v>
      </c>
      <c r="G10" s="10">
        <v>39.277000000000001</v>
      </c>
      <c r="H10" s="10">
        <v>25.43</v>
      </c>
      <c r="I10" s="10">
        <v>11.68</v>
      </c>
      <c r="J10" s="10">
        <v>2.2429999999999999</v>
      </c>
      <c r="K10" s="10">
        <v>0.21199999999999999</v>
      </c>
      <c r="L10" s="11" t="s">
        <v>15</v>
      </c>
      <c r="M10" s="11" t="s">
        <v>15</v>
      </c>
      <c r="N10" s="11" t="s">
        <v>15</v>
      </c>
      <c r="O10" s="11" t="s">
        <v>15</v>
      </c>
      <c r="P10" s="11" t="s">
        <v>15</v>
      </c>
      <c r="Q10" s="11" t="s">
        <v>15</v>
      </c>
    </row>
    <row r="11" spans="1:17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8"/>
      <c r="N11" s="18"/>
      <c r="O11" s="18"/>
      <c r="P11" s="18"/>
      <c r="Q11" s="18"/>
    </row>
    <row r="12" spans="1:17" x14ac:dyDescent="0.25">
      <c r="B12">
        <v>2001</v>
      </c>
      <c r="C12">
        <v>2002</v>
      </c>
      <c r="D12">
        <v>2003</v>
      </c>
      <c r="E12">
        <v>2004</v>
      </c>
    </row>
    <row r="13" spans="1:17" x14ac:dyDescent="0.25">
      <c r="A13" t="s">
        <v>62</v>
      </c>
      <c r="B13" s="10">
        <f>1455.373+17054.833+1509.651+2553.966+8.513</f>
        <v>22582.335999999999</v>
      </c>
      <c r="C13" s="10">
        <f>4289.721+16873.99+1358.95+2584.784+8.617</f>
        <v>25116.062000000002</v>
      </c>
      <c r="D13" s="10">
        <f>6999.191+16635.246+1309.688+2763.294+9.21</f>
        <v>27716.629000000001</v>
      </c>
      <c r="E13" s="10">
        <f>9432.139+15828.568+1653.049+3726.896+13.463</f>
        <v>30654.114999999998</v>
      </c>
      <c r="F13" s="14"/>
      <c r="G13" s="14"/>
      <c r="H13" s="14"/>
      <c r="I13" s="14"/>
      <c r="J13" s="14"/>
      <c r="P13" s="19"/>
      <c r="Q13" s="19"/>
    </row>
    <row r="14" spans="1:17" x14ac:dyDescent="0.25">
      <c r="B14" s="10">
        <f>497.534+15725.364+168.035</f>
        <v>16390.933000000001</v>
      </c>
      <c r="C14" s="10">
        <f>616.494+15357.016+177.302</f>
        <v>16150.812</v>
      </c>
      <c r="D14" s="10">
        <f>702.269+15212.215+180.755</f>
        <v>16095.239</v>
      </c>
      <c r="E14" s="10">
        <f>919.187+14599.114+79.395</f>
        <v>15597.696</v>
      </c>
      <c r="P14" s="19"/>
      <c r="Q14" s="19"/>
    </row>
    <row r="15" spans="1:17" x14ac:dyDescent="0.25">
      <c r="B15" s="10">
        <f>23416.96+92.19</f>
        <v>23509.149999999998</v>
      </c>
      <c r="C15" s="10">
        <f>23664.271+109.067</f>
        <v>23773.338</v>
      </c>
      <c r="D15" s="10">
        <f>24266.661+92.549</f>
        <v>24359.21</v>
      </c>
      <c r="E15" s="10">
        <f>24276.277+40.138</f>
        <v>24316.414999999997</v>
      </c>
      <c r="O15" s="19"/>
      <c r="P15" s="19"/>
      <c r="Q15" s="19"/>
    </row>
    <row r="16" spans="1:17" x14ac:dyDescent="0.25">
      <c r="O16" s="19"/>
      <c r="P16" s="19"/>
      <c r="Q16" s="19"/>
    </row>
    <row r="17" spans="15:17" x14ac:dyDescent="0.25">
      <c r="O17" s="19"/>
      <c r="P17" s="19"/>
      <c r="Q17" s="19"/>
    </row>
    <row r="18" spans="15:17" x14ac:dyDescent="0.25">
      <c r="P18" s="19"/>
      <c r="Q18" s="19"/>
    </row>
    <row r="19" spans="15:17" x14ac:dyDescent="0.25">
      <c r="P19" s="19"/>
      <c r="Q19" s="19"/>
    </row>
    <row r="20" spans="15:17" x14ac:dyDescent="0.25">
      <c r="P20" s="19"/>
      <c r="Q20" s="19"/>
    </row>
    <row r="21" spans="15:17" x14ac:dyDescent="0.25">
      <c r="P21" s="19"/>
      <c r="Q21" s="19"/>
    </row>
    <row r="22" spans="15:17" x14ac:dyDescent="0.25">
      <c r="P22" s="19"/>
      <c r="Q22" s="1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1" topLeftCell="B1" activePane="topRight" state="frozen"/>
      <selection pane="topRight" activeCell="B2" sqref="B2:Q10"/>
    </sheetView>
  </sheetViews>
  <sheetFormatPr defaultRowHeight="15" x14ac:dyDescent="0.25"/>
  <cols>
    <col min="1" max="1" width="26.28515625" bestFit="1" customWidth="1"/>
  </cols>
  <sheetData>
    <row r="1" spans="1:17" ht="14.45" x14ac:dyDescent="0.35">
      <c r="A1" s="9"/>
      <c r="B1" s="9">
        <v>2001</v>
      </c>
      <c r="C1" s="9">
        <f t="shared" ref="C1:Q1" si="0">B1+1</f>
        <v>2002</v>
      </c>
      <c r="D1" s="9">
        <f t="shared" si="0"/>
        <v>2003</v>
      </c>
      <c r="E1" s="9">
        <f t="shared" si="0"/>
        <v>2004</v>
      </c>
      <c r="F1" s="9">
        <f t="shared" si="0"/>
        <v>2005</v>
      </c>
      <c r="G1" s="9">
        <f t="shared" si="0"/>
        <v>2006</v>
      </c>
      <c r="H1" s="9">
        <f t="shared" si="0"/>
        <v>2007</v>
      </c>
      <c r="I1" s="9">
        <f t="shared" si="0"/>
        <v>2008</v>
      </c>
      <c r="J1" s="9">
        <f t="shared" si="0"/>
        <v>2009</v>
      </c>
      <c r="K1" s="9">
        <f t="shared" si="0"/>
        <v>2010</v>
      </c>
      <c r="L1" s="9">
        <f t="shared" si="0"/>
        <v>2011</v>
      </c>
      <c r="M1" s="9">
        <f t="shared" si="0"/>
        <v>2012</v>
      </c>
      <c r="N1" s="9">
        <f>M1+1</f>
        <v>2013</v>
      </c>
      <c r="O1" s="9">
        <f t="shared" si="0"/>
        <v>2014</v>
      </c>
      <c r="P1" s="9">
        <f t="shared" si="0"/>
        <v>2015</v>
      </c>
      <c r="Q1" s="9">
        <f t="shared" si="0"/>
        <v>2016</v>
      </c>
    </row>
    <row r="2" spans="1:17" x14ac:dyDescent="0.25">
      <c r="A2" s="5" t="s">
        <v>16</v>
      </c>
      <c r="B2" s="6">
        <v>42609.175999999999</v>
      </c>
      <c r="C2" s="6">
        <v>41082.376000000004</v>
      </c>
      <c r="D2" s="6">
        <v>42541.486000000004</v>
      </c>
      <c r="E2" s="6">
        <v>41593.223999999995</v>
      </c>
      <c r="F2" s="6">
        <v>36108.338000000003</v>
      </c>
      <c r="G2" s="6">
        <v>31050.898000000001</v>
      </c>
      <c r="H2" s="6">
        <v>26248.469000000001</v>
      </c>
      <c r="I2" s="6">
        <v>16831.871999999999</v>
      </c>
      <c r="J2" s="6">
        <v>11085.838</v>
      </c>
      <c r="K2" s="6">
        <v>8392.255000000001</v>
      </c>
      <c r="L2" s="6">
        <v>7037.7159999999994</v>
      </c>
      <c r="M2" s="6">
        <v>9591.8160000000007</v>
      </c>
      <c r="N2" s="6">
        <v>15386.014999999999</v>
      </c>
      <c r="O2" s="6">
        <v>21593.207999999999</v>
      </c>
      <c r="P2" s="6">
        <v>3265.1059999999984</v>
      </c>
      <c r="Q2" s="6">
        <v>6808.5370000000003</v>
      </c>
    </row>
    <row r="3" spans="1:17" ht="14.45" x14ac:dyDescent="0.35">
      <c r="A3" s="3" t="s">
        <v>49</v>
      </c>
      <c r="B3" s="4">
        <v>116.56800000000001</v>
      </c>
      <c r="C3" s="4">
        <v>111.57000000000001</v>
      </c>
      <c r="D3" s="4">
        <v>58.868000000000002</v>
      </c>
      <c r="E3" s="4">
        <v>38.46</v>
      </c>
      <c r="F3" s="4">
        <v>66.362000000000009</v>
      </c>
      <c r="G3" s="4">
        <v>44.756999999999998</v>
      </c>
      <c r="H3" s="4">
        <v>44.338000000000001</v>
      </c>
      <c r="I3" s="4">
        <v>53.881</v>
      </c>
      <c r="J3" s="4">
        <v>38.572000000000003</v>
      </c>
      <c r="K3" s="4">
        <v>45.277000000000001</v>
      </c>
      <c r="L3" s="4">
        <v>78.268000000000001</v>
      </c>
      <c r="M3" s="4">
        <v>213.31299999999999</v>
      </c>
      <c r="N3" s="4">
        <v>414.77499999999998</v>
      </c>
      <c r="O3" s="4">
        <v>292.68900000000002</v>
      </c>
      <c r="P3" s="4">
        <v>642.08900000000006</v>
      </c>
      <c r="Q3" s="4">
        <v>5002.8940000000002</v>
      </c>
    </row>
    <row r="4" spans="1:17" ht="14.45" x14ac:dyDescent="0.35">
      <c r="A4" s="3" t="s">
        <v>28</v>
      </c>
      <c r="B4" s="4"/>
      <c r="C4" s="4"/>
      <c r="D4" s="4"/>
      <c r="E4" s="4"/>
      <c r="F4" s="4"/>
      <c r="G4" s="4"/>
      <c r="H4" s="4"/>
      <c r="I4" s="4">
        <v>433.97699999999998</v>
      </c>
      <c r="J4" s="4">
        <v>510.66</v>
      </c>
      <c r="K4" s="4">
        <v>1078.7180000000001</v>
      </c>
      <c r="L4" s="4">
        <v>3049.5839999999998</v>
      </c>
      <c r="M4" s="4">
        <v>7217.384</v>
      </c>
      <c r="N4" s="4">
        <v>12950.787</v>
      </c>
      <c r="O4" s="4">
        <v>19418.5</v>
      </c>
      <c r="P4" s="4">
        <v>864.26899999999841</v>
      </c>
      <c r="Q4" s="4">
        <v>170.59100000000001</v>
      </c>
    </row>
    <row r="5" spans="1:17" ht="14.45" x14ac:dyDescent="0.35">
      <c r="A5" s="3" t="s">
        <v>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>
        <v>3049.5839999999998</v>
      </c>
      <c r="N5" s="4">
        <v>7217.384</v>
      </c>
      <c r="O5" s="4">
        <v>12950.786</v>
      </c>
      <c r="P5" s="4">
        <v>19418.5</v>
      </c>
      <c r="Q5" s="4">
        <v>864.26900000000001</v>
      </c>
    </row>
    <row r="6" spans="1:17" x14ac:dyDescent="0.25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>
        <v>35.167999999999999</v>
      </c>
      <c r="N6" s="4">
        <v>36.771000000000001</v>
      </c>
      <c r="O6" s="4">
        <v>197.26599999999999</v>
      </c>
      <c r="P6" s="4">
        <v>60.709000000000003</v>
      </c>
      <c r="Q6" s="4">
        <v>-693.678</v>
      </c>
    </row>
    <row r="7" spans="1:17" ht="14.45" x14ac:dyDescent="0.35">
      <c r="A7" s="3" t="s">
        <v>19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v>1598.8620000000001</v>
      </c>
      <c r="N7" s="4">
        <v>1556.8130000000001</v>
      </c>
      <c r="O7" s="4">
        <v>2175.2049999999999</v>
      </c>
      <c r="P7" s="4">
        <v>-7890.4650000000001</v>
      </c>
      <c r="Q7" s="4">
        <v>0</v>
      </c>
    </row>
    <row r="8" spans="1:17" ht="14.45" x14ac:dyDescent="0.35">
      <c r="A8" s="3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>
        <v>2533.77</v>
      </c>
      <c r="N8" s="4">
        <v>4139.8190000000004</v>
      </c>
      <c r="O8" s="4">
        <v>4095.2429999999999</v>
      </c>
      <c r="P8" s="4">
        <v>-10724.475</v>
      </c>
      <c r="Q8" s="4">
        <v>0</v>
      </c>
    </row>
    <row r="9" spans="1:17" x14ac:dyDescent="0.25">
      <c r="A9" s="3" t="s">
        <v>47</v>
      </c>
      <c r="B9" s="4">
        <v>3679.2420000000002</v>
      </c>
      <c r="C9" s="4">
        <v>3048.2849999999999</v>
      </c>
      <c r="D9" s="4">
        <v>3750.739</v>
      </c>
      <c r="E9" s="4">
        <v>4368.3310000000001</v>
      </c>
      <c r="F9" s="4">
        <v>4872.3990000000003</v>
      </c>
      <c r="G9" s="4">
        <v>5490.07</v>
      </c>
      <c r="H9" s="4">
        <v>6000.1580000000004</v>
      </c>
      <c r="I9" s="4">
        <v>1591.76</v>
      </c>
      <c r="J9" s="4">
        <v>1958.21</v>
      </c>
      <c r="K9" s="4">
        <v>2281.9279999999999</v>
      </c>
      <c r="L9" s="4">
        <v>2298.6869999999999</v>
      </c>
      <c r="M9" s="4">
        <v>2161.1190000000001</v>
      </c>
      <c r="N9" s="4">
        <v>2020.453</v>
      </c>
      <c r="O9" s="4">
        <v>1882.019</v>
      </c>
      <c r="P9" s="4">
        <v>1758.748</v>
      </c>
      <c r="Q9" s="4">
        <v>1635.0519999999999</v>
      </c>
    </row>
    <row r="10" spans="1:17" ht="14.45" x14ac:dyDescent="0.35">
      <c r="A10" s="3" t="s">
        <v>51</v>
      </c>
      <c r="B10" s="4">
        <v>38813.366000000002</v>
      </c>
      <c r="C10" s="4">
        <v>37922.521000000001</v>
      </c>
      <c r="D10" s="4">
        <v>38731.879000000001</v>
      </c>
      <c r="E10" s="4">
        <v>37186.432999999997</v>
      </c>
      <c r="F10" s="4">
        <v>31169.577000000001</v>
      </c>
      <c r="G10" s="4">
        <v>25516.071</v>
      </c>
      <c r="H10" s="4">
        <v>20203.973000000002</v>
      </c>
      <c r="I10" s="4">
        <v>14752.254000000001</v>
      </c>
      <c r="J10" s="4">
        <v>8578.3960000000006</v>
      </c>
      <c r="K10" s="4">
        <v>4986.3320000000003</v>
      </c>
      <c r="L10" s="4">
        <v>1611.1769999999999</v>
      </c>
      <c r="M10" s="20" t="s">
        <v>52</v>
      </c>
      <c r="N10" s="20" t="s">
        <v>52</v>
      </c>
      <c r="O10" s="20" t="s">
        <v>52</v>
      </c>
      <c r="P10" s="20" t="s">
        <v>52</v>
      </c>
      <c r="Q10" s="20" t="s">
        <v>52</v>
      </c>
    </row>
    <row r="12" spans="1:17" x14ac:dyDescent="0.25">
      <c r="A12" t="s">
        <v>50</v>
      </c>
    </row>
    <row r="13" spans="1:17" x14ac:dyDescent="0.25">
      <c r="A13" t="s">
        <v>48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Normal="100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40.85546875" bestFit="1" customWidth="1"/>
    <col min="2" max="2" width="9.85546875" bestFit="1" customWidth="1"/>
    <col min="3" max="3" width="9.85546875" customWidth="1"/>
    <col min="4" max="10" width="9.85546875" bestFit="1" customWidth="1"/>
    <col min="11" max="11" width="9.85546875" customWidth="1"/>
    <col min="12" max="16" width="9.85546875" bestFit="1" customWidth="1"/>
  </cols>
  <sheetData>
    <row r="1" spans="1:18" ht="14.45" x14ac:dyDescent="0.35">
      <c r="A1" s="9"/>
      <c r="B1" s="9">
        <v>2001</v>
      </c>
      <c r="C1" s="9">
        <f t="shared" ref="C1:Q1" si="0">B1+1</f>
        <v>2002</v>
      </c>
      <c r="D1" s="9">
        <f t="shared" si="0"/>
        <v>2003</v>
      </c>
      <c r="E1" s="9">
        <f t="shared" si="0"/>
        <v>2004</v>
      </c>
      <c r="F1" s="9">
        <f t="shared" si="0"/>
        <v>2005</v>
      </c>
      <c r="G1" s="9">
        <f t="shared" si="0"/>
        <v>2006</v>
      </c>
      <c r="H1" s="9">
        <f t="shared" si="0"/>
        <v>2007</v>
      </c>
      <c r="I1" s="9">
        <f t="shared" si="0"/>
        <v>2008</v>
      </c>
      <c r="J1" s="9">
        <f t="shared" si="0"/>
        <v>2009</v>
      </c>
      <c r="K1" s="9">
        <f t="shared" si="0"/>
        <v>2010</v>
      </c>
      <c r="L1" s="9">
        <f t="shared" si="0"/>
        <v>2011</v>
      </c>
      <c r="M1" s="9">
        <f t="shared" si="0"/>
        <v>2012</v>
      </c>
      <c r="N1" s="9">
        <f>M1+1</f>
        <v>2013</v>
      </c>
      <c r="O1" s="9">
        <f t="shared" si="0"/>
        <v>2014</v>
      </c>
      <c r="P1" s="9">
        <f t="shared" si="0"/>
        <v>2015</v>
      </c>
      <c r="Q1" s="9">
        <f t="shared" si="0"/>
        <v>2016</v>
      </c>
    </row>
    <row r="2" spans="1:18" x14ac:dyDescent="0.25">
      <c r="A2" s="5"/>
      <c r="B2" s="6">
        <v>76662.39</v>
      </c>
      <c r="C2" s="6">
        <v>84951.37</v>
      </c>
      <c r="D2" s="6">
        <v>94583.589999999982</v>
      </c>
      <c r="E2" s="6">
        <v>106754.77900000001</v>
      </c>
      <c r="F2" s="6">
        <v>120878.59699999999</v>
      </c>
      <c r="G2" s="6">
        <v>135733.84900000002</v>
      </c>
      <c r="H2" s="6">
        <v>144709.00999999998</v>
      </c>
      <c r="I2" s="6">
        <v>159695.527</v>
      </c>
      <c r="J2" s="6">
        <v>174829.75400000002</v>
      </c>
      <c r="K2" s="6">
        <v>194274.09099999999</v>
      </c>
      <c r="L2" s="6">
        <v>219447.508</v>
      </c>
      <c r="M2" s="6">
        <v>247962.45500000002</v>
      </c>
      <c r="N2" s="6">
        <v>278399.89600000007</v>
      </c>
      <c r="O2" s="6">
        <v>311590.70699999999</v>
      </c>
      <c r="P2" s="6">
        <v>345545.38500000001</v>
      </c>
      <c r="Q2" s="6">
        <v>378720.04099999997</v>
      </c>
    </row>
    <row r="3" spans="1:18" ht="14.45" x14ac:dyDescent="0.35">
      <c r="A3" s="3" t="s">
        <v>21</v>
      </c>
      <c r="B3" s="4">
        <v>74957.201000000001</v>
      </c>
      <c r="C3" s="4">
        <v>81902.345000000001</v>
      </c>
      <c r="D3" s="4">
        <v>89376.721999999994</v>
      </c>
      <c r="E3" s="4">
        <v>101774.29300000001</v>
      </c>
      <c r="F3" s="4">
        <v>114615.25199999999</v>
      </c>
      <c r="G3" s="4">
        <v>125765.423</v>
      </c>
      <c r="H3" s="4">
        <v>137359.986</v>
      </c>
      <c r="I3" s="4">
        <v>152422.03400000001</v>
      </c>
      <c r="J3" s="4">
        <v>167979.92600000001</v>
      </c>
      <c r="K3" s="4">
        <v>188453.82500000001</v>
      </c>
      <c r="L3" s="4">
        <v>213764.514</v>
      </c>
      <c r="M3" s="4">
        <v>242641.997</v>
      </c>
      <c r="N3" s="4">
        <v>272937.87800000003</v>
      </c>
      <c r="O3" s="4">
        <v>305963.88299999997</v>
      </c>
      <c r="P3" s="4">
        <v>339460.77100000001</v>
      </c>
      <c r="Q3" s="4">
        <v>341292.93199999997</v>
      </c>
      <c r="R3" s="15"/>
    </row>
    <row r="4" spans="1:18" ht="14.45" x14ac:dyDescent="0.35">
      <c r="A4" s="3" t="s">
        <v>22</v>
      </c>
      <c r="B4" s="4" t="s">
        <v>15</v>
      </c>
      <c r="C4" s="4">
        <v>1811.2639999999999</v>
      </c>
      <c r="D4" s="4">
        <v>4224.8090000000002</v>
      </c>
      <c r="E4" s="4">
        <v>5011.2700000000004</v>
      </c>
      <c r="F4" s="4">
        <v>5547.4390000000003</v>
      </c>
      <c r="G4" s="4">
        <v>5879.75</v>
      </c>
      <c r="H4" s="4">
        <v>5568.0519999999997</v>
      </c>
      <c r="I4" s="4">
        <v>5265.03</v>
      </c>
      <c r="J4" s="4">
        <v>4825.1480000000001</v>
      </c>
      <c r="K4" s="4">
        <v>4634.3999999999996</v>
      </c>
      <c r="L4" s="4">
        <v>4477.6400000000003</v>
      </c>
      <c r="M4" s="4">
        <v>4283.8019999999997</v>
      </c>
      <c r="N4" s="4">
        <v>4136.1369999999997</v>
      </c>
      <c r="O4" s="4">
        <v>4073.5369999999998</v>
      </c>
      <c r="P4" s="4">
        <v>4090.0990000000002</v>
      </c>
      <c r="Q4" s="4">
        <v>4093.2869999999998</v>
      </c>
    </row>
    <row r="5" spans="1:18" ht="14.45" x14ac:dyDescent="0.35">
      <c r="A5" s="3" t="s">
        <v>23</v>
      </c>
      <c r="B5" s="4">
        <v>1339.454</v>
      </c>
      <c r="C5" s="4">
        <v>757.23699999999997</v>
      </c>
      <c r="D5" s="4">
        <v>640.57899999999995</v>
      </c>
      <c r="E5" s="4">
        <v>350.54199999999997</v>
      </c>
      <c r="F5" s="4">
        <v>413.87400000000002</v>
      </c>
      <c r="G5" s="4">
        <v>3854.5329999999999</v>
      </c>
      <c r="H5" s="4">
        <v>1591.6110000000001</v>
      </c>
      <c r="I5" s="4">
        <v>1612.067</v>
      </c>
      <c r="J5" s="4">
        <v>1626.617</v>
      </c>
      <c r="K5" s="4">
        <v>762.63900000000001</v>
      </c>
      <c r="L5" s="4">
        <v>811.46</v>
      </c>
      <c r="M5" s="4">
        <v>855.24599999999998</v>
      </c>
      <c r="N5" s="4">
        <v>931.94600000000003</v>
      </c>
      <c r="O5" s="4">
        <v>972.66800000000001</v>
      </c>
      <c r="P5" s="4">
        <v>1013.854</v>
      </c>
      <c r="Q5" s="4">
        <v>32313.760999999999</v>
      </c>
    </row>
    <row r="6" spans="1:18" ht="14.45" x14ac:dyDescent="0.35">
      <c r="A6" s="3" t="s">
        <v>24</v>
      </c>
      <c r="B6" s="4" t="s">
        <v>15</v>
      </c>
      <c r="C6" s="4" t="s">
        <v>15</v>
      </c>
      <c r="D6" s="4" t="s">
        <v>15</v>
      </c>
      <c r="E6" s="4" t="s">
        <v>15</v>
      </c>
      <c r="F6" s="4" t="s">
        <v>15</v>
      </c>
      <c r="G6" s="4" t="s">
        <v>15</v>
      </c>
      <c r="H6" s="4" t="s">
        <v>15</v>
      </c>
      <c r="I6" s="4">
        <v>5.1550000000000002</v>
      </c>
      <c r="J6" s="4">
        <v>0.89400000000000002</v>
      </c>
      <c r="K6" s="4">
        <v>4.6260000000000003</v>
      </c>
      <c r="L6" s="4">
        <v>36.899000000000001</v>
      </c>
      <c r="M6" s="4">
        <v>3.6549999999999998</v>
      </c>
      <c r="N6" s="4">
        <v>4.1340000000000003</v>
      </c>
      <c r="O6" s="4">
        <v>0</v>
      </c>
      <c r="P6" s="4">
        <v>0</v>
      </c>
      <c r="Q6" s="4">
        <v>0</v>
      </c>
    </row>
    <row r="7" spans="1:18" x14ac:dyDescent="0.25">
      <c r="A7" s="3" t="s">
        <v>57</v>
      </c>
      <c r="B7" s="4">
        <v>365.73500000000001</v>
      </c>
      <c r="C7" s="4">
        <v>480.524</v>
      </c>
      <c r="D7" s="4">
        <v>341.48</v>
      </c>
      <c r="E7" s="4">
        <v>353.654</v>
      </c>
      <c r="F7" s="4">
        <v>385.678</v>
      </c>
      <c r="G7" s="4">
        <v>369.43900000000002</v>
      </c>
      <c r="H7" s="4">
        <v>313.48500000000001</v>
      </c>
      <c r="I7" s="4">
        <v>502.58</v>
      </c>
      <c r="J7" s="4">
        <v>357.779</v>
      </c>
      <c r="K7" s="4">
        <v>516.86199999999997</v>
      </c>
      <c r="L7" s="4">
        <v>523.09</v>
      </c>
      <c r="M7" s="4">
        <v>417.75900000000001</v>
      </c>
      <c r="N7" s="4">
        <v>566.89499999999998</v>
      </c>
      <c r="O7" s="4">
        <v>747.84100000000001</v>
      </c>
      <c r="P7" s="4">
        <v>1110.0150000000001</v>
      </c>
      <c r="Q7" s="4">
        <v>1144.711</v>
      </c>
    </row>
    <row r="8" spans="1:18" ht="14.45" x14ac:dyDescent="0.35">
      <c r="A8" s="3" t="s">
        <v>25</v>
      </c>
      <c r="B8" s="4" t="s">
        <v>15</v>
      </c>
      <c r="C8" s="4" t="s">
        <v>15</v>
      </c>
      <c r="D8" s="4" t="s">
        <v>15</v>
      </c>
      <c r="E8" s="4">
        <v>-734.98</v>
      </c>
      <c r="F8" s="4">
        <v>-83.646000000000001</v>
      </c>
      <c r="G8" s="4">
        <v>-135.29599999999999</v>
      </c>
      <c r="H8" s="4">
        <v>-124.124</v>
      </c>
      <c r="I8" s="4">
        <v>-111.339</v>
      </c>
      <c r="J8" s="4">
        <v>39.39</v>
      </c>
      <c r="K8" s="4">
        <v>-98.260999999999996</v>
      </c>
      <c r="L8" s="4">
        <v>-166.095</v>
      </c>
      <c r="M8" s="4">
        <v>-240.00399999999999</v>
      </c>
      <c r="N8" s="4">
        <v>-177.09399999999999</v>
      </c>
      <c r="O8" s="4">
        <v>-167.22200000000001</v>
      </c>
      <c r="P8" s="4">
        <v>-129.35400000000001</v>
      </c>
      <c r="Q8" s="4">
        <v>-124.65</v>
      </c>
    </row>
    <row r="10" spans="1:18" x14ac:dyDescent="0.25">
      <c r="A10" s="5" t="s">
        <v>54</v>
      </c>
      <c r="B10" s="5"/>
      <c r="C10" s="6">
        <v>2786.9729999999981</v>
      </c>
      <c r="D10" s="6">
        <v>4584.0380000000005</v>
      </c>
      <c r="E10" s="6">
        <v>6180.3709999999992</v>
      </c>
      <c r="F10" s="6">
        <v>6296.8320000000022</v>
      </c>
      <c r="G10" s="6">
        <v>6821.6909999999989</v>
      </c>
      <c r="H10" s="6">
        <v>3251.3139999999985</v>
      </c>
      <c r="I10" s="6">
        <v>6034.9549999999945</v>
      </c>
      <c r="J10" s="6">
        <v>6901.1859999999942</v>
      </c>
      <c r="K10" s="6">
        <v>11906.921000000002</v>
      </c>
      <c r="L10" s="6">
        <v>14613.071000000004</v>
      </c>
      <c r="M10" s="6">
        <v>17951</v>
      </c>
      <c r="N10" s="6">
        <v>18736.998000000007</v>
      </c>
      <c r="O10" s="6">
        <v>18379.827000000005</v>
      </c>
      <c r="P10" s="6">
        <v>14375.792000000001</v>
      </c>
      <c r="Q10" s="6">
        <v>10107.385999999999</v>
      </c>
    </row>
    <row r="11" spans="1:18" s="19" customFormat="1" x14ac:dyDescent="0.25">
      <c r="A11" s="9" t="s">
        <v>55</v>
      </c>
      <c r="B11" s="9"/>
      <c r="C11" s="4">
        <v>22421.996999999999</v>
      </c>
      <c r="D11" s="4">
        <v>24956.351999999999</v>
      </c>
      <c r="E11" s="4">
        <v>28269.332999999999</v>
      </c>
      <c r="F11" s="4">
        <v>32247.877</v>
      </c>
      <c r="G11" s="4">
        <v>36505.404999999999</v>
      </c>
      <c r="H11" s="4">
        <v>41630.508999999998</v>
      </c>
      <c r="I11" s="4">
        <v>48714.38</v>
      </c>
      <c r="J11" s="4">
        <v>54725.947999999997</v>
      </c>
      <c r="K11" s="4">
        <v>61797.231</v>
      </c>
      <c r="L11" s="4">
        <v>72260</v>
      </c>
      <c r="M11" s="4">
        <v>83000</v>
      </c>
      <c r="N11" s="4">
        <v>94400</v>
      </c>
      <c r="O11" s="4">
        <v>104700</v>
      </c>
      <c r="P11" s="4">
        <v>113500</v>
      </c>
      <c r="Q11" s="4">
        <v>119000</v>
      </c>
    </row>
    <row r="12" spans="1:18" s="19" customFormat="1" x14ac:dyDescent="0.25">
      <c r="A12" s="9" t="s">
        <v>53</v>
      </c>
      <c r="B12" s="9"/>
      <c r="C12" s="4">
        <v>19635.024000000001</v>
      </c>
      <c r="D12" s="4">
        <v>20372.313999999998</v>
      </c>
      <c r="E12" s="4">
        <v>22088.962</v>
      </c>
      <c r="F12" s="4">
        <v>25951.044999999998</v>
      </c>
      <c r="G12" s="4">
        <v>29683.714</v>
      </c>
      <c r="H12" s="4">
        <v>38379.195</v>
      </c>
      <c r="I12" s="4">
        <v>42679.425000000003</v>
      </c>
      <c r="J12" s="4">
        <v>47824.762000000002</v>
      </c>
      <c r="K12" s="4">
        <v>49890.31</v>
      </c>
      <c r="L12" s="4">
        <v>57646.928999999996</v>
      </c>
      <c r="M12" s="4">
        <v>65049</v>
      </c>
      <c r="N12" s="4">
        <v>75663.001999999993</v>
      </c>
      <c r="O12" s="4">
        <v>86320.172999999995</v>
      </c>
      <c r="P12" s="4">
        <v>99124.207999999999</v>
      </c>
      <c r="Q12" s="4">
        <v>108892.614</v>
      </c>
    </row>
    <row r="13" spans="1:18" s="19" customFormat="1" x14ac:dyDescent="0.25">
      <c r="A13" s="9" t="s">
        <v>46</v>
      </c>
      <c r="B13" s="9"/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4">
        <v>0</v>
      </c>
    </row>
    <row r="14" spans="1:18" s="19" customFormat="1" x14ac:dyDescent="0.25">
      <c r="A14" s="9" t="s">
        <v>56</v>
      </c>
      <c r="B14" s="9"/>
      <c r="C14" s="24">
        <v>0.87570362265234458</v>
      </c>
      <c r="D14" s="24">
        <v>0.81631778554814416</v>
      </c>
      <c r="E14" s="24">
        <v>0.78137542191037901</v>
      </c>
      <c r="F14" s="24">
        <v>0.80473654126130534</v>
      </c>
      <c r="G14" s="24">
        <v>0.81313202798325346</v>
      </c>
      <c r="H14" s="24">
        <v>0.92190069066895153</v>
      </c>
      <c r="I14" s="24">
        <v>0.87611553303151979</v>
      </c>
      <c r="J14" s="24">
        <v>0.87389554220239374</v>
      </c>
      <c r="K14" s="24">
        <v>0.80732274234099577</v>
      </c>
      <c r="L14" s="24">
        <v>0.79777095211735394</v>
      </c>
      <c r="M14" s="24">
        <v>0.78372289156626507</v>
      </c>
      <c r="N14" s="24">
        <v>0.80151485169491521</v>
      </c>
      <c r="O14" s="24">
        <v>0.82445246418338103</v>
      </c>
      <c r="P14" s="24">
        <v>0.87334103964757703</v>
      </c>
      <c r="Q14" s="31">
        <v>0.91506398319327731</v>
      </c>
    </row>
    <row r="15" spans="1:18" x14ac:dyDescent="0.25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8" x14ac:dyDescent="0.25">
      <c r="C16" s="30"/>
      <c r="D16" s="30"/>
      <c r="E16" s="30"/>
      <c r="F16" s="30"/>
      <c r="G16" s="30"/>
      <c r="H16" s="30"/>
      <c r="I16" s="30"/>
      <c r="J16" s="30"/>
      <c r="K16" s="15"/>
      <c r="L16" s="30"/>
      <c r="M16" s="30"/>
      <c r="N16" s="30"/>
      <c r="O16" s="30"/>
      <c r="P16" s="30"/>
      <c r="Q16" s="30"/>
    </row>
    <row r="17" spans="6:17" x14ac:dyDescent="0.25">
      <c r="N17" s="15"/>
      <c r="Q17" s="15"/>
    </row>
    <row r="21" spans="6:17" x14ac:dyDescent="0.25">
      <c r="F21" s="15"/>
      <c r="G21" s="15"/>
      <c r="H21" s="15"/>
      <c r="I21" s="15"/>
      <c r="J21" s="15"/>
      <c r="K21" s="15"/>
      <c r="L21" s="15"/>
      <c r="M21" s="15"/>
    </row>
    <row r="22" spans="6:17" x14ac:dyDescent="0.25">
      <c r="G22" s="15"/>
      <c r="H22" s="15"/>
      <c r="I22" s="15"/>
      <c r="J22" s="15"/>
      <c r="K22" s="15"/>
      <c r="L22" s="15"/>
      <c r="M22" s="15"/>
    </row>
    <row r="23" spans="6:17" x14ac:dyDescent="0.25">
      <c r="G23" s="15"/>
      <c r="H23" s="15"/>
      <c r="I23" s="15"/>
      <c r="J23" s="15"/>
      <c r="K23" s="15"/>
      <c r="L23" s="15"/>
      <c r="M23" s="15"/>
    </row>
    <row r="24" spans="6:17" x14ac:dyDescent="0.25">
      <c r="G24" s="15"/>
      <c r="H24" s="15"/>
      <c r="I24" s="15"/>
      <c r="J24" s="15"/>
      <c r="K24" s="15"/>
      <c r="L24" s="15"/>
      <c r="M24" s="15"/>
    </row>
    <row r="25" spans="6:17" x14ac:dyDescent="0.25">
      <c r="G25" s="15"/>
      <c r="H25" s="15"/>
      <c r="I25" s="15"/>
      <c r="J25" s="15"/>
      <c r="K25" s="15"/>
      <c r="L25" s="15"/>
      <c r="M25" s="15"/>
    </row>
    <row r="26" spans="6:17" x14ac:dyDescent="0.25">
      <c r="G26" s="15"/>
      <c r="H26" s="15"/>
      <c r="I26" s="15"/>
      <c r="J26" s="15"/>
      <c r="K26" s="15"/>
      <c r="L26" s="15"/>
      <c r="M26" s="15"/>
    </row>
    <row r="27" spans="6:17" x14ac:dyDescent="0.25"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6:17" x14ac:dyDescent="0.25"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6:17" x14ac:dyDescent="0.25"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6:17" x14ac:dyDescent="0.25"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6:17" x14ac:dyDescent="0.25"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6:17" x14ac:dyDescent="0.25"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6:16" x14ac:dyDescent="0.25"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6:16" x14ac:dyDescent="0.25"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6:16" x14ac:dyDescent="0.25"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6:16" x14ac:dyDescent="0.25"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Q20"/>
  <sheetViews>
    <sheetView zoomScale="80" zoomScaleNormal="80" workbookViewId="0">
      <pane xSplit="1" topLeftCell="B1" activePane="topRight" state="frozen"/>
      <selection pane="topRight" activeCell="A33" sqref="A33"/>
    </sheetView>
  </sheetViews>
  <sheetFormatPr defaultRowHeight="15" x14ac:dyDescent="0.25"/>
  <cols>
    <col min="1" max="1" width="42.5703125" customWidth="1"/>
  </cols>
  <sheetData>
    <row r="1" spans="1:17" ht="14.45" x14ac:dyDescent="0.35">
      <c r="A1" s="3"/>
      <c r="B1" s="3">
        <v>2001</v>
      </c>
      <c r="C1" s="3">
        <f t="shared" ref="C1:Q1" si="0">B1+1</f>
        <v>2002</v>
      </c>
      <c r="D1" s="3">
        <f t="shared" si="0"/>
        <v>2003</v>
      </c>
      <c r="E1" s="3">
        <f t="shared" si="0"/>
        <v>2004</v>
      </c>
      <c r="F1" s="3">
        <f t="shared" si="0"/>
        <v>2005</v>
      </c>
      <c r="G1" s="3">
        <f t="shared" si="0"/>
        <v>2006</v>
      </c>
      <c r="H1" s="3">
        <f t="shared" si="0"/>
        <v>2007</v>
      </c>
      <c r="I1" s="3">
        <f t="shared" si="0"/>
        <v>2008</v>
      </c>
      <c r="J1" s="3">
        <f t="shared" si="0"/>
        <v>2009</v>
      </c>
      <c r="K1" s="3">
        <f t="shared" si="0"/>
        <v>2010</v>
      </c>
      <c r="L1" s="3">
        <f t="shared" si="0"/>
        <v>2011</v>
      </c>
      <c r="M1" s="3">
        <f t="shared" si="0"/>
        <v>2012</v>
      </c>
      <c r="N1" s="3">
        <f>M1+1</f>
        <v>2013</v>
      </c>
      <c r="O1" s="3">
        <f t="shared" si="0"/>
        <v>2014</v>
      </c>
      <c r="P1" s="3">
        <f t="shared" si="0"/>
        <v>2015</v>
      </c>
      <c r="Q1" s="3">
        <f t="shared" si="0"/>
        <v>2016</v>
      </c>
    </row>
    <row r="2" spans="1:17" x14ac:dyDescent="0.25">
      <c r="A2" s="7" t="s">
        <v>29</v>
      </c>
      <c r="B2" s="8">
        <v>9132.616</v>
      </c>
      <c r="C2" s="8">
        <v>13013.433000000001</v>
      </c>
      <c r="D2" s="8">
        <v>17124.436999999998</v>
      </c>
      <c r="E2" s="8">
        <v>14312.42</v>
      </c>
      <c r="F2" s="8">
        <v>19173.108</v>
      </c>
      <c r="G2" s="8">
        <v>18732.882999999998</v>
      </c>
      <c r="H2" s="8">
        <v>18236.289000000001</v>
      </c>
      <c r="I2" s="8">
        <v>4987.6789999999964</v>
      </c>
      <c r="J2" s="8">
        <v>2593.9360000000015</v>
      </c>
      <c r="K2" s="8">
        <v>5371.6440000000002</v>
      </c>
      <c r="L2" s="8">
        <v>5147.2360000000008</v>
      </c>
      <c r="M2" s="8">
        <v>14357.100000000002</v>
      </c>
      <c r="N2" s="8">
        <v>9225.5769999999975</v>
      </c>
      <c r="O2" s="8">
        <v>12963.621000000003</v>
      </c>
      <c r="P2" s="8">
        <v>13328.749000000007</v>
      </c>
      <c r="Q2" s="8">
        <v>14558.90400000001</v>
      </c>
    </row>
    <row r="3" spans="1:17" ht="14.45" x14ac:dyDescent="0.35">
      <c r="A3" s="7" t="s">
        <v>30</v>
      </c>
      <c r="B3" s="8">
        <v>9132.616</v>
      </c>
      <c r="C3" s="8">
        <v>13013.433000000001</v>
      </c>
      <c r="D3" s="8">
        <v>17124.436999999998</v>
      </c>
      <c r="E3" s="8">
        <v>14312.42</v>
      </c>
      <c r="F3" s="8">
        <v>19173.108</v>
      </c>
      <c r="G3" s="8">
        <v>18732.882999999998</v>
      </c>
      <c r="H3" s="8">
        <v>18236.289000000001</v>
      </c>
      <c r="I3" s="8">
        <v>22037.061999999998</v>
      </c>
      <c r="J3" s="8">
        <v>21282.027000000002</v>
      </c>
      <c r="K3" s="8">
        <v>23389.01</v>
      </c>
      <c r="L3" s="8">
        <v>27281.442000000003</v>
      </c>
      <c r="M3" s="8">
        <v>33907.436000000002</v>
      </c>
      <c r="N3" s="8">
        <v>29777.331999999999</v>
      </c>
      <c r="O3" s="8">
        <v>37143.108</v>
      </c>
      <c r="P3" s="8">
        <v>44836.673000000003</v>
      </c>
      <c r="Q3" s="8">
        <v>50603.713000000011</v>
      </c>
    </row>
    <row r="4" spans="1:17" x14ac:dyDescent="0.25">
      <c r="A4" s="3" t="s">
        <v>31</v>
      </c>
      <c r="B4" s="4">
        <v>4940.4859999999999</v>
      </c>
      <c r="C4" s="4">
        <v>5294.1289999999999</v>
      </c>
      <c r="D4" s="4">
        <v>6774.8220000000001</v>
      </c>
      <c r="E4" s="4">
        <v>4861.4979999999996</v>
      </c>
      <c r="F4" s="4">
        <v>6336.5540000000001</v>
      </c>
      <c r="G4" s="4">
        <v>5851.5510000000004</v>
      </c>
      <c r="H4" s="4">
        <v>5501.67</v>
      </c>
      <c r="I4" s="4">
        <v>6159.2139999999999</v>
      </c>
      <c r="J4" s="4">
        <v>5962.5240000000003</v>
      </c>
      <c r="K4" s="4">
        <v>6581.12</v>
      </c>
      <c r="L4" s="4">
        <v>8361.3330000000005</v>
      </c>
      <c r="M4" s="4">
        <v>7964.6260000000002</v>
      </c>
      <c r="N4" s="4">
        <v>9026.5650000000005</v>
      </c>
      <c r="O4" s="4">
        <v>11589.026</v>
      </c>
      <c r="P4" s="4">
        <v>15195.846</v>
      </c>
      <c r="Q4" s="4">
        <v>18500.931</v>
      </c>
    </row>
    <row r="5" spans="1:17" x14ac:dyDescent="0.25">
      <c r="A5" s="3" t="s">
        <v>40</v>
      </c>
      <c r="B5" s="4">
        <v>195.595</v>
      </c>
      <c r="C5" s="4">
        <v>240.709</v>
      </c>
      <c r="D5" s="4">
        <v>578.92399999999998</v>
      </c>
      <c r="E5" s="4">
        <v>526.73</v>
      </c>
      <c r="F5" s="4">
        <v>958.95799999999997</v>
      </c>
      <c r="G5" s="4">
        <v>842.79100000000005</v>
      </c>
      <c r="H5" s="4">
        <v>780.56700000000001</v>
      </c>
      <c r="I5" s="4">
        <v>838.03700000000003</v>
      </c>
      <c r="J5" s="4">
        <v>960.00199999999995</v>
      </c>
      <c r="K5" s="4">
        <v>1230.931</v>
      </c>
      <c r="L5" s="4">
        <v>1508.0350000000001</v>
      </c>
      <c r="M5" s="4">
        <v>2669.9479999999999</v>
      </c>
      <c r="N5" s="4">
        <v>3658.4369999999999</v>
      </c>
      <c r="O5" s="4">
        <v>4375.51</v>
      </c>
      <c r="P5" s="4">
        <v>6326.4139999999998</v>
      </c>
      <c r="Q5" s="4">
        <v>7751.009</v>
      </c>
    </row>
    <row r="6" spans="1:17" ht="14.45" x14ac:dyDescent="0.35">
      <c r="A6" s="3" t="s">
        <v>32</v>
      </c>
      <c r="B6" s="4">
        <v>2989.9009999999998</v>
      </c>
      <c r="C6" s="4">
        <v>4836.777</v>
      </c>
      <c r="D6" s="4">
        <v>6656.0540000000001</v>
      </c>
      <c r="E6" s="4">
        <v>5521.1360000000004</v>
      </c>
      <c r="F6" s="4">
        <v>7783.6289999999999</v>
      </c>
      <c r="G6" s="4">
        <v>7849.4459999999999</v>
      </c>
      <c r="H6" s="4">
        <v>8929.1200000000008</v>
      </c>
      <c r="I6" s="4">
        <v>11366.546</v>
      </c>
      <c r="J6" s="4">
        <v>10622.798000000001</v>
      </c>
      <c r="K6" s="4">
        <v>11770.682000000001</v>
      </c>
      <c r="L6" s="4">
        <v>13127.898999999999</v>
      </c>
      <c r="M6" s="10">
        <v>11351.893999999998</v>
      </c>
      <c r="N6" s="4">
        <v>10440.390000000001</v>
      </c>
      <c r="O6" s="4">
        <v>11587.565000000001</v>
      </c>
      <c r="P6" s="4">
        <v>12299.347</v>
      </c>
      <c r="Q6" s="4">
        <v>16233.895</v>
      </c>
    </row>
    <row r="7" spans="1:17" x14ac:dyDescent="0.25">
      <c r="A7" s="3" t="s">
        <v>33</v>
      </c>
      <c r="B7" s="4">
        <v>339.25</v>
      </c>
      <c r="C7" s="4">
        <v>1622.8879999999999</v>
      </c>
      <c r="D7" s="4">
        <v>1949.8130000000001</v>
      </c>
      <c r="E7" s="4">
        <v>2181.6640000000002</v>
      </c>
      <c r="F7" s="4">
        <v>2549.335</v>
      </c>
      <c r="G7" s="4">
        <v>2891.5819999999999</v>
      </c>
      <c r="H7" s="4">
        <v>1875.538</v>
      </c>
      <c r="I7" s="4">
        <v>2043.422</v>
      </c>
      <c r="J7" s="4">
        <v>2435.7350000000001</v>
      </c>
      <c r="K7" s="4">
        <v>2381.7959999999998</v>
      </c>
      <c r="L7" s="4">
        <v>2788.4180000000001</v>
      </c>
      <c r="M7" s="10">
        <v>3155.625</v>
      </c>
      <c r="N7" s="4">
        <v>3732.6590000000001</v>
      </c>
      <c r="O7" s="4">
        <v>4114.5190000000002</v>
      </c>
      <c r="P7" s="4">
        <v>5006.8019999999997</v>
      </c>
      <c r="Q7" s="4">
        <v>5152.9480000000003</v>
      </c>
    </row>
    <row r="8" spans="1:17" ht="14.45" x14ac:dyDescent="0.35">
      <c r="A8" s="3" t="s">
        <v>34</v>
      </c>
      <c r="B8" s="4">
        <v>667.3839999999999</v>
      </c>
      <c r="C8" s="4">
        <v>1018.93</v>
      </c>
      <c r="D8" s="4">
        <v>1164.8240000000001</v>
      </c>
      <c r="E8" s="4">
        <v>1221.3919999999998</v>
      </c>
      <c r="F8" s="4">
        <v>1544.6320000000001</v>
      </c>
      <c r="G8" s="4">
        <v>1297.5129999999999</v>
      </c>
      <c r="H8" s="4">
        <v>1149.394</v>
      </c>
      <c r="I8" s="4">
        <v>1629.8429999999998</v>
      </c>
      <c r="J8" s="4">
        <v>1300.9679999999998</v>
      </c>
      <c r="K8" s="4">
        <v>1424.4810000000002</v>
      </c>
      <c r="L8" s="4">
        <v>1495.7570000000001</v>
      </c>
      <c r="M8" s="10">
        <v>8765.3430000000008</v>
      </c>
      <c r="N8" s="4">
        <v>2919.2809999999999</v>
      </c>
      <c r="O8" s="4">
        <v>5476.4880000000003</v>
      </c>
      <c r="P8" s="4">
        <v>6008.264000000001</v>
      </c>
      <c r="Q8" s="4">
        <v>2964.93</v>
      </c>
    </row>
    <row r="9" spans="1:17" ht="14.45" x14ac:dyDescent="0.3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7" ht="14.45" x14ac:dyDescent="0.35">
      <c r="A10" s="1" t="s">
        <v>63</v>
      </c>
      <c r="B10" s="2"/>
      <c r="C10" s="2"/>
      <c r="D10" s="2"/>
      <c r="E10" s="2"/>
      <c r="F10" s="2"/>
      <c r="G10" s="2"/>
      <c r="H10" s="2"/>
      <c r="I10" s="2">
        <v>-17049.383000000002</v>
      </c>
      <c r="J10" s="2">
        <v>-18688.091</v>
      </c>
      <c r="K10" s="2">
        <v>-18017.365999999998</v>
      </c>
      <c r="L10" s="2">
        <v>-22134.206000000002</v>
      </c>
      <c r="M10" s="2">
        <v>-19550.335999999999</v>
      </c>
      <c r="N10" s="2">
        <v>-20551.755000000001</v>
      </c>
      <c r="O10" s="2">
        <v>-24179.486999999997</v>
      </c>
      <c r="P10" s="2">
        <v>-31507.923999999995</v>
      </c>
      <c r="Q10" s="2">
        <v>-36044.809000000001</v>
      </c>
    </row>
    <row r="11" spans="1:17" x14ac:dyDescent="0.25">
      <c r="A11" s="3" t="s">
        <v>35</v>
      </c>
      <c r="B11" s="4"/>
      <c r="C11" s="4"/>
      <c r="D11" s="4"/>
      <c r="E11" s="4"/>
      <c r="F11" s="4"/>
      <c r="G11" s="4"/>
      <c r="H11" s="10"/>
      <c r="I11" s="4">
        <v>-8202.9159999999993</v>
      </c>
      <c r="J11" s="4">
        <v>-7080.3239999999996</v>
      </c>
      <c r="K11" s="4">
        <v>-7665.29</v>
      </c>
      <c r="L11" s="4">
        <v>-9839.3230000000003</v>
      </c>
      <c r="M11" s="4">
        <v>-8287.8119999999999</v>
      </c>
      <c r="N11" s="4">
        <v>-8854.2780000000002</v>
      </c>
      <c r="O11" s="4">
        <v>-11989.492</v>
      </c>
      <c r="P11" s="4">
        <v>-16481.87</v>
      </c>
      <c r="Q11" s="4">
        <v>-19353.966</v>
      </c>
    </row>
    <row r="12" spans="1:17" x14ac:dyDescent="0.25">
      <c r="A12" s="3" t="s">
        <v>36</v>
      </c>
      <c r="B12" s="4"/>
      <c r="C12" s="4"/>
      <c r="D12" s="4"/>
      <c r="E12" s="4"/>
      <c r="F12" s="4"/>
      <c r="G12" s="4"/>
      <c r="H12" s="10"/>
      <c r="I12" s="4">
        <v>-2124.4780000000001</v>
      </c>
      <c r="J12" s="4">
        <v>-2155.6309999999999</v>
      </c>
      <c r="K12" s="4">
        <v>-2416.8319999999999</v>
      </c>
      <c r="L12" s="4">
        <v>-3066.375</v>
      </c>
      <c r="M12" s="4">
        <v>-3091.3020000000001</v>
      </c>
      <c r="N12" s="4">
        <v>-3464.38</v>
      </c>
      <c r="O12" s="4">
        <v>-3903.239</v>
      </c>
      <c r="P12" s="4">
        <v>-4395.71</v>
      </c>
      <c r="Q12" s="4">
        <v>-4851.6379999999999</v>
      </c>
    </row>
    <row r="13" spans="1:17" x14ac:dyDescent="0.25">
      <c r="A13" s="3" t="s">
        <v>37</v>
      </c>
      <c r="B13" s="4"/>
      <c r="C13" s="4"/>
      <c r="D13" s="4"/>
      <c r="E13" s="4"/>
      <c r="F13" s="4"/>
      <c r="G13" s="4"/>
      <c r="H13" s="10"/>
      <c r="I13" s="4">
        <v>-4991.3069999999998</v>
      </c>
      <c r="J13" s="4">
        <v>-4545.5020000000004</v>
      </c>
      <c r="K13" s="4">
        <v>-3592.0630000000001</v>
      </c>
      <c r="L13" s="4">
        <v>-3375.1550000000002</v>
      </c>
      <c r="M13" s="4">
        <v>-1611.1769999999999</v>
      </c>
      <c r="N13" s="4">
        <v>0</v>
      </c>
      <c r="O13" s="4">
        <v>0</v>
      </c>
      <c r="P13" s="4">
        <v>0</v>
      </c>
      <c r="Q13" s="4">
        <v>0</v>
      </c>
    </row>
    <row r="14" spans="1:17" x14ac:dyDescent="0.25">
      <c r="A14" s="3" t="s">
        <v>38</v>
      </c>
      <c r="B14" s="4"/>
      <c r="C14" s="4"/>
      <c r="D14" s="4"/>
      <c r="E14" s="4"/>
      <c r="F14" s="4"/>
      <c r="G14" s="4"/>
      <c r="H14" s="10"/>
      <c r="I14" s="4">
        <v>-1406.873</v>
      </c>
      <c r="J14" s="4">
        <v>-4234.3130000000001</v>
      </c>
      <c r="K14" s="4">
        <v>-4080.9870000000001</v>
      </c>
      <c r="L14" s="4">
        <v>-5500.39</v>
      </c>
      <c r="M14" s="4">
        <v>-6163.4009999999998</v>
      </c>
      <c r="N14" s="4">
        <v>-7957.1509999999998</v>
      </c>
      <c r="O14" s="4">
        <v>-7984.348</v>
      </c>
      <c r="P14" s="4">
        <v>-10517.486999999999</v>
      </c>
      <c r="Q14" s="4">
        <v>-10947.893</v>
      </c>
    </row>
    <row r="15" spans="1:17" x14ac:dyDescent="0.25">
      <c r="A15" s="3" t="s">
        <v>64</v>
      </c>
      <c r="B15" s="4"/>
      <c r="C15" s="4"/>
      <c r="D15" s="4"/>
      <c r="E15" s="4"/>
      <c r="F15" s="4"/>
      <c r="G15" s="4"/>
      <c r="H15" s="10"/>
      <c r="I15" s="4">
        <v>-323.80899999999997</v>
      </c>
      <c r="J15" s="4">
        <v>-672.32099999999991</v>
      </c>
      <c r="K15" s="4">
        <v>-262.19400000000002</v>
      </c>
      <c r="L15" s="4">
        <v>-352.96300000000002</v>
      </c>
      <c r="M15" s="4">
        <v>-396.64400000000001</v>
      </c>
      <c r="N15" s="4">
        <v>-275.94599999999997</v>
      </c>
      <c r="O15" s="4">
        <v>-302.40800000000002</v>
      </c>
      <c r="P15" s="4">
        <v>-112.857</v>
      </c>
      <c r="Q15" s="4">
        <v>-891.31200000000001</v>
      </c>
    </row>
    <row r="18" spans="1:1" x14ac:dyDescent="0.25">
      <c r="A18" t="s">
        <v>39</v>
      </c>
    </row>
    <row r="19" spans="1:1" x14ac:dyDescent="0.25">
      <c r="A19" t="s">
        <v>66</v>
      </c>
    </row>
    <row r="20" spans="1:1" x14ac:dyDescent="0.25">
      <c r="A20" t="s">
        <v>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Ativo e Passivo</vt:lpstr>
      <vt:lpstr>Carteira de TVM</vt:lpstr>
      <vt:lpstr>Operações de crédito</vt:lpstr>
      <vt:lpstr>Outros créditos a receber</vt:lpstr>
      <vt:lpstr>Depósitos vinculados</vt:lpstr>
      <vt:lpstr>Demonstrativo de Resultado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 Pires</dc:creator>
  <cp:lastModifiedBy>Manoel Carlos de Castro Pires</cp:lastModifiedBy>
  <dcterms:created xsi:type="dcterms:W3CDTF">2017-07-28T14:16:16Z</dcterms:created>
  <dcterms:modified xsi:type="dcterms:W3CDTF">2018-02-05T12:28:26Z</dcterms:modified>
</cp:coreProperties>
</file>