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enovo\Documents\IR\"/>
    </mc:Choice>
  </mc:AlternateContent>
  <bookViews>
    <workbookView xWindow="0" yWindow="0" windowWidth="23040" windowHeight="8388" tabRatio="500" activeTab="4"/>
  </bookViews>
  <sheets>
    <sheet name="Tab1" sheetId="2" r:id="rId1"/>
    <sheet name="Tab2" sheetId="4" r:id="rId2"/>
    <sheet name="Tab3" sheetId="6" r:id="rId3"/>
    <sheet name="Tab4" sheetId="1" r:id="rId4"/>
    <sheet name="Grafico" sheetId="5" r:id="rId5"/>
  </sheets>
  <externalReferences>
    <externalReference r:id="rId6"/>
  </externalReferenc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2" l="1"/>
  <c r="I3" i="2"/>
  <c r="I5" i="2"/>
  <c r="I16" i="4"/>
  <c r="I27" i="4"/>
  <c r="I7" i="4"/>
  <c r="I26" i="4"/>
  <c r="I25" i="4"/>
  <c r="I28" i="4"/>
  <c r="I32" i="4"/>
  <c r="I35" i="4"/>
  <c r="I37" i="4"/>
  <c r="H35" i="4"/>
  <c r="H37" i="4"/>
  <c r="G35" i="4"/>
  <c r="G37" i="4"/>
  <c r="F35" i="4"/>
  <c r="F37" i="4"/>
  <c r="E35" i="4"/>
  <c r="E37" i="4"/>
  <c r="D35" i="4"/>
  <c r="D37" i="4"/>
  <c r="C35" i="4"/>
  <c r="C37" i="4"/>
  <c r="B35" i="4"/>
  <c r="B37" i="4"/>
  <c r="I31" i="4"/>
  <c r="C5" i="2"/>
  <c r="D5" i="2"/>
  <c r="E4" i="2"/>
  <c r="E3" i="2"/>
  <c r="E5" i="2"/>
  <c r="F5" i="2"/>
  <c r="B5" i="2"/>
  <c r="E33" i="1"/>
  <c r="F33" i="1"/>
  <c r="E31" i="1"/>
  <c r="E26" i="1"/>
  <c r="G33" i="1"/>
  <c r="G31" i="1"/>
  <c r="F31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4" i="1"/>
</calcChain>
</file>

<file path=xl/sharedStrings.xml><?xml version="1.0" encoding="utf-8"?>
<sst xmlns="http://schemas.openxmlformats.org/spreadsheetml/2006/main" count="91" uniqueCount="85">
  <si>
    <t>0 a 610K</t>
  </si>
  <si>
    <t>Mais de 610K</t>
  </si>
  <si>
    <t>a)</t>
  </si>
  <si>
    <t>De 610K a 1,06M</t>
  </si>
  <si>
    <t>b)</t>
  </si>
  <si>
    <t>Mais de 1,06M</t>
  </si>
  <si>
    <t>Renda total</t>
  </si>
  <si>
    <t>Percentil</t>
  </si>
  <si>
    <t>Nº Pessoas</t>
  </si>
  <si>
    <t>Maior valor individual</t>
  </si>
  <si>
    <t>de lucros e dividendos</t>
  </si>
  <si>
    <t>Faixa de valor individual</t>
  </si>
  <si>
    <t>Valor total de</t>
  </si>
  <si>
    <t>lucros e dividendos</t>
  </si>
  <si>
    <t>Razão entre</t>
  </si>
  <si>
    <t>isento</t>
  </si>
  <si>
    <t>Base de dividendos com menor distribuição</t>
  </si>
  <si>
    <t>dividendos/renda</t>
  </si>
  <si>
    <t>Dividendos LR+LP</t>
  </si>
  <si>
    <t>Dividendos Simples</t>
  </si>
  <si>
    <t>Dividendos JCP</t>
  </si>
  <si>
    <t>Estrato</t>
  </si>
  <si>
    <t>Razão B/A</t>
  </si>
  <si>
    <t></t>
  </si>
  <si>
    <t>Total (A)</t>
  </si>
  <si>
    <t>0,1% mais rico (B)*</t>
  </si>
  <si>
    <t>(*) Estrato referenciado na população adulta com base nas novas projeções demográficas do IBGE</t>
  </si>
  <si>
    <t>Renda total**</t>
  </si>
  <si>
    <t>(**) Renda líquida de IR e contribuição previdenciária (total=RNDB estimado por BC)</t>
  </si>
  <si>
    <t>Tabela 1 - Renda de lucros e dividendos declarada em 2023 (em R$ milhões):</t>
  </si>
  <si>
    <t>Rendimentos totais declarados IRPF</t>
  </si>
  <si>
    <t>2023*</t>
  </si>
  <si>
    <t>Remuneração recebida PJ</t>
  </si>
  <si>
    <t>Remuneração Atividade Rural</t>
  </si>
  <si>
    <t>Rendimento recebido acumuladamente</t>
  </si>
  <si>
    <t>13º salário</t>
  </si>
  <si>
    <t>Rendimento de aplicações financeiras</t>
  </si>
  <si>
    <t>Ganho capital alienação de bens ou direitos</t>
  </si>
  <si>
    <t>Participação nos lucros ou resultados</t>
  </si>
  <si>
    <t>Rendimentos recebidos acumuladamente</t>
  </si>
  <si>
    <t>Ganhos líquidos em renda variável</t>
  </si>
  <si>
    <t>Juros sobre capital próprio</t>
  </si>
  <si>
    <t>Rendimentos de sócio de ME/Simples</t>
  </si>
  <si>
    <t>Transferências patrimoniais - doações e heranças</t>
  </si>
  <si>
    <t>Parcela isenta de aposentadoria de maior de 65 anos</t>
  </si>
  <si>
    <t>Parc. isenta correspondente à atividade rural</t>
  </si>
  <si>
    <t>Aposentadoria ou reforma por doença grave ou acidente</t>
  </si>
  <si>
    <t>Rendimentos de poupanças, LCI, LCA, CRI, CRA</t>
  </si>
  <si>
    <t>Incorporação de reservas/bonificações em ações</t>
  </si>
  <si>
    <t>Rendimentos isentos</t>
  </si>
  <si>
    <t>Renda total (exclusive doações/herança)</t>
  </si>
  <si>
    <t>Contrib. Previd.Oficial</t>
  </si>
  <si>
    <t>Outras deduções</t>
  </si>
  <si>
    <t>Base de Cálculo (RTL)</t>
  </si>
  <si>
    <t>Imposto Devido</t>
  </si>
  <si>
    <t>Bens e Direitos</t>
  </si>
  <si>
    <t>Dívidas e Ônus</t>
  </si>
  <si>
    <t>Renda líquida</t>
  </si>
  <si>
    <t>RNDB total do Brasil (IBGE/BC)</t>
  </si>
  <si>
    <t>Renda líquida em % da RNDB</t>
  </si>
  <si>
    <t>(*) Rendimentos de 2023 excluindo valores atípicos e não-recorrentes</t>
  </si>
  <si>
    <t>Remuneração de PF/Exterior (incluindo aluguéis)</t>
  </si>
  <si>
    <t>Outros rendimentos tributados exclusivamente na fonte</t>
  </si>
  <si>
    <t>Indenizações p/rescisão contrato trabalho, PDV/FGTS</t>
  </si>
  <si>
    <t>Outros rendimentos isentos (incluindo ganhos de capital)</t>
  </si>
  <si>
    <t>Rendimentos Tributáveis</t>
  </si>
  <si>
    <t>Rendim. Tributados Exclusivamente na fonte</t>
  </si>
  <si>
    <t>Ano</t>
  </si>
  <si>
    <t>Top 1%</t>
  </si>
  <si>
    <t>Top 0,1%</t>
  </si>
  <si>
    <t>em R$ milhões</t>
  </si>
  <si>
    <t>em % RNDB</t>
  </si>
  <si>
    <t>P100</t>
  </si>
  <si>
    <t>P99.91-P99.99</t>
  </si>
  <si>
    <t>P99.1-P99.9</t>
  </si>
  <si>
    <t>P96-P99</t>
  </si>
  <si>
    <t>P91-P94</t>
  </si>
  <si>
    <t>P81-P90</t>
  </si>
  <si>
    <t xml:space="preserve"> RNDB famílias </t>
  </si>
  <si>
    <t>Tabela 3 - Renda dos estratos mais ricos da população adulta (base IRPF):</t>
  </si>
  <si>
    <t>Estratos mais ricos</t>
  </si>
  <si>
    <t>Tabela 4 - Renda dos recebedores de lucros e dividendos em 2023, segundo dados do IRPF:</t>
  </si>
  <si>
    <t>Tabela 2 - Rendas declaradas no IRPF, em R$ milhões:</t>
  </si>
  <si>
    <t>Total</t>
  </si>
  <si>
    <t>Lucros e dividendos recebidos (lucro real e presumido)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</si>
</sst>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#,##0.00_ ;[Red]\-#,##0.00\ 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sz val="12"/>
      <color theme="1"/>
      <name val="Wingdings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Arial"/>
    </font>
    <font>
      <b/>
      <sz val="11"/>
      <color theme="1"/>
      <name val="Arial"/>
    </font>
    <font>
      <b/>
      <sz val="11"/>
      <name val="Arial"/>
    </font>
    <font>
      <sz val="11"/>
      <name val="Arial"/>
      <family val="2"/>
    </font>
    <font>
      <sz val="9"/>
      <name val="Arial"/>
    </font>
    <font>
      <sz val="12"/>
      <name val="Calibri"/>
      <scheme val="minor"/>
    </font>
    <font>
      <b/>
      <sz val="12"/>
      <name val="Calibri"/>
      <scheme val="minor"/>
    </font>
    <font>
      <b/>
      <sz val="14"/>
      <color theme="1"/>
      <name val="Arial"/>
    </font>
    <font>
      <sz val="11"/>
      <color rgb="FF0000FF"/>
      <name val="Arial"/>
    </font>
    <font>
      <sz val="11"/>
      <color rgb="FFFF0000"/>
      <name val="Arial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1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8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4" fontId="0" fillId="0" borderId="1" xfId="0" applyNumberFormat="1" applyBorder="1"/>
    <xf numFmtId="166" fontId="0" fillId="0" borderId="0" xfId="2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2" xfId="0" applyFill="1" applyBorder="1" applyAlignment="1">
      <alignment horizontal="center"/>
    </xf>
    <xf numFmtId="165" fontId="0" fillId="0" borderId="2" xfId="1" applyNumberFormat="1" applyFont="1" applyBorder="1"/>
    <xf numFmtId="166" fontId="0" fillId="0" borderId="2" xfId="2" applyNumberFormat="1" applyFont="1" applyBorder="1" applyAlignment="1">
      <alignment horizontal="center"/>
    </xf>
    <xf numFmtId="3" fontId="0" fillId="0" borderId="4" xfId="0" applyNumberFormat="1" applyBorder="1"/>
    <xf numFmtId="165" fontId="0" fillId="0" borderId="4" xfId="1" applyNumberFormat="1" applyFont="1" applyBorder="1"/>
    <xf numFmtId="166" fontId="0" fillId="0" borderId="4" xfId="2" applyNumberFormat="1" applyFont="1" applyBorder="1" applyAlignment="1">
      <alignment horizontal="center"/>
    </xf>
    <xf numFmtId="3" fontId="0" fillId="0" borderId="0" xfId="0" applyNumberFormat="1" applyBorder="1"/>
    <xf numFmtId="165" fontId="0" fillId="0" borderId="0" xfId="1" applyNumberFormat="1" applyFont="1" applyBorder="1"/>
    <xf numFmtId="166" fontId="0" fillId="0" borderId="0" xfId="2" applyNumberFormat="1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3" fontId="0" fillId="0" borderId="2" xfId="0" applyNumberForma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165" fontId="0" fillId="0" borderId="2" xfId="0" applyNumberFormat="1" applyBorder="1"/>
    <xf numFmtId="3" fontId="0" fillId="4" borderId="0" xfId="0" applyNumberFormat="1" applyFill="1" applyBorder="1"/>
    <xf numFmtId="3" fontId="0" fillId="5" borderId="0" xfId="0" applyNumberFormat="1" applyFill="1" applyBorder="1"/>
    <xf numFmtId="3" fontId="0" fillId="5" borderId="2" xfId="0" applyNumberFormat="1" applyFill="1" applyBorder="1"/>
    <xf numFmtId="3" fontId="0" fillId="6" borderId="0" xfId="0" applyNumberFormat="1" applyFill="1" applyBorder="1"/>
    <xf numFmtId="0" fontId="0" fillId="6" borderId="0" xfId="0" applyFill="1" applyAlignment="1">
      <alignment horizontal="center"/>
    </xf>
    <xf numFmtId="0" fontId="0" fillId="5" borderId="2" xfId="0" applyFill="1" applyBorder="1" applyAlignment="1">
      <alignment horizontal="center"/>
    </xf>
    <xf numFmtId="0" fontId="0" fillId="4" borderId="0" xfId="0" applyFill="1" applyAlignment="1">
      <alignment horizontal="center"/>
    </xf>
    <xf numFmtId="3" fontId="0" fillId="4" borderId="4" xfId="0" applyNumberForma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7" fontId="0" fillId="0" borderId="0" xfId="1" applyNumberFormat="1" applyFont="1" applyAlignment="1">
      <alignment horizontal="center"/>
    </xf>
    <xf numFmtId="37" fontId="0" fillId="0" borderId="2" xfId="1" applyNumberFormat="1" applyFont="1" applyBorder="1" applyAlignment="1">
      <alignment horizontal="center"/>
    </xf>
    <xf numFmtId="0" fontId="0" fillId="0" borderId="3" xfId="0" applyBorder="1"/>
    <xf numFmtId="166" fontId="0" fillId="0" borderId="3" xfId="2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/>
    <xf numFmtId="3" fontId="0" fillId="0" borderId="0" xfId="0" applyNumberFormat="1"/>
    <xf numFmtId="9" fontId="8" fillId="0" borderId="0" xfId="0" applyNumberFormat="1" applyFont="1" applyAlignment="1">
      <alignment horizontal="center"/>
    </xf>
    <xf numFmtId="165" fontId="8" fillId="0" borderId="0" xfId="0" applyNumberFormat="1" applyFont="1"/>
    <xf numFmtId="9" fontId="8" fillId="0" borderId="2" xfId="0" applyNumberFormat="1" applyFont="1" applyBorder="1" applyAlignment="1">
      <alignment horizontal="center"/>
    </xf>
    <xf numFmtId="0" fontId="6" fillId="0" borderId="0" xfId="0" applyFont="1"/>
    <xf numFmtId="0" fontId="10" fillId="0" borderId="0" xfId="0" applyFont="1" applyFill="1" applyBorder="1"/>
    <xf numFmtId="0" fontId="11" fillId="3" borderId="2" xfId="0" applyFont="1" applyFill="1" applyBorder="1" applyAlignment="1"/>
    <xf numFmtId="0" fontId="12" fillId="2" borderId="3" xfId="0" applyFont="1" applyFill="1" applyBorder="1"/>
    <xf numFmtId="0" fontId="13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167" fontId="15" fillId="0" borderId="4" xfId="0" applyNumberFormat="1" applyFont="1" applyFill="1" applyBorder="1" applyAlignment="1">
      <alignment vertical="center"/>
    </xf>
    <xf numFmtId="3" fontId="15" fillId="0" borderId="4" xfId="0" applyNumberFormat="1" applyFont="1" applyFill="1" applyBorder="1" applyAlignment="1">
      <alignment horizontal="center" vertical="center"/>
    </xf>
    <xf numFmtId="167" fontId="15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3" fontId="15" fillId="2" borderId="2" xfId="0" applyNumberFormat="1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vertical="center"/>
    </xf>
    <xf numFmtId="166" fontId="15" fillId="7" borderId="2" xfId="2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3" fillId="0" borderId="0" xfId="0" applyFont="1"/>
    <xf numFmtId="0" fontId="0" fillId="2" borderId="4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9" fontId="0" fillId="0" borderId="0" xfId="2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9" fillId="0" borderId="0" xfId="0" applyFont="1"/>
    <xf numFmtId="0" fontId="9" fillId="0" borderId="3" xfId="0" applyFont="1" applyBorder="1" applyAlignment="1">
      <alignment horizontal="center"/>
    </xf>
    <xf numFmtId="10" fontId="8" fillId="0" borderId="4" xfId="0" applyNumberFormat="1" applyFont="1" applyBorder="1" applyAlignment="1">
      <alignment horizontal="center"/>
    </xf>
    <xf numFmtId="165" fontId="17" fillId="0" borderId="0" xfId="0" applyNumberFormat="1" applyFont="1"/>
    <xf numFmtId="0" fontId="8" fillId="0" borderId="0" xfId="0" applyFont="1" applyAlignment="1">
      <alignment horizontal="center"/>
    </xf>
    <xf numFmtId="165" fontId="17" fillId="0" borderId="4" xfId="0" applyNumberFormat="1" applyFont="1" applyBorder="1"/>
    <xf numFmtId="10" fontId="8" fillId="0" borderId="0" xfId="0" applyNumberFormat="1" applyFont="1" applyAlignment="1">
      <alignment horizontal="center"/>
    </xf>
    <xf numFmtId="165" fontId="17" fillId="0" borderId="2" xfId="0" applyNumberFormat="1" applyFont="1" applyBorder="1"/>
    <xf numFmtId="166" fontId="17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166" fontId="8" fillId="0" borderId="0" xfId="0" applyNumberFormat="1" applyFont="1"/>
    <xf numFmtId="166" fontId="17" fillId="0" borderId="2" xfId="0" applyNumberFormat="1" applyFont="1" applyBorder="1" applyAlignment="1">
      <alignment horizontal="center"/>
    </xf>
    <xf numFmtId="165" fontId="18" fillId="0" borderId="2" xfId="0" applyNumberFormat="1" applyFont="1" applyBorder="1"/>
    <xf numFmtId="0" fontId="19" fillId="0" borderId="0" xfId="0" applyFont="1"/>
    <xf numFmtId="0" fontId="20" fillId="0" borderId="4" xfId="0" applyFont="1" applyFill="1" applyBorder="1" applyAlignment="1">
      <alignment vertical="center"/>
    </xf>
    <xf numFmtId="3" fontId="20" fillId="0" borderId="4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67" fontId="20" fillId="0" borderId="0" xfId="0" applyNumberFormat="1" applyFont="1" applyFill="1" applyBorder="1" applyAlignment="1">
      <alignment vertical="center"/>
    </xf>
    <xf numFmtId="167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/>
    </xf>
    <xf numFmtId="37" fontId="0" fillId="0" borderId="0" xfId="0" applyNumberFormat="1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165" fontId="9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textRotation="90"/>
    </xf>
    <xf numFmtId="0" fontId="0" fillId="0" borderId="2" xfId="0" applyFill="1" applyBorder="1" applyAlignment="1">
      <alignment horizontal="center" vertical="center" textRotation="90"/>
    </xf>
    <xf numFmtId="0" fontId="0" fillId="0" borderId="4" xfId="0" applyFill="1" applyBorder="1" applyAlignment="1">
      <alignment horizontal="center"/>
    </xf>
  </cellXfs>
  <cellStyles count="217"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" xfId="71" builtinId="8" hidden="1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" xfId="81" builtinId="8" hidden="1"/>
    <cellStyle name="Hiperlink" xfId="83" builtinId="8" hidden="1"/>
    <cellStyle name="Hiperlink" xfId="85" builtinId="8" hidden="1"/>
    <cellStyle name="Hiperlink" xfId="87" builtinId="8" hidden="1"/>
    <cellStyle name="Hiperlink" xfId="89" builtinId="8" hidden="1"/>
    <cellStyle name="Hiperlink" xfId="91" builtinId="8" hidden="1"/>
    <cellStyle name="Hiperlink" xfId="93" builtinId="8" hidden="1"/>
    <cellStyle name="Hiperlink" xfId="95" builtinId="8" hidden="1"/>
    <cellStyle name="Hiperlink" xfId="97" builtinId="8" hidden="1"/>
    <cellStyle name="Hiperlink" xfId="99" builtinId="8" hidden="1"/>
    <cellStyle name="Hiperlink" xfId="101" builtinId="8" hidden="1"/>
    <cellStyle name="Hiperlink" xfId="103" builtinId="8" hidden="1"/>
    <cellStyle name="Hiperlink" xfId="105" builtinId="8" hidden="1"/>
    <cellStyle name="Hiperlink" xfId="107" builtinId="8" hidden="1"/>
    <cellStyle name="Hiperlink" xfId="109" builtinId="8" hidden="1"/>
    <cellStyle name="Hiperlink" xfId="111" builtinId="8" hidden="1"/>
    <cellStyle name="Hiperlink" xfId="113" builtinId="8" hidden="1"/>
    <cellStyle name="Hiperlink" xfId="115" builtinId="8" hidden="1"/>
    <cellStyle name="Hiperlink" xfId="117" builtinId="8" hidden="1"/>
    <cellStyle name="Hiperlink" xfId="119" builtinId="8" hidden="1"/>
    <cellStyle name="Hiperlink" xfId="121" builtinId="8" hidden="1"/>
    <cellStyle name="Hiperlink" xfId="123" builtinId="8" hidden="1"/>
    <cellStyle name="Hiperlink" xfId="125" builtinId="8" hidden="1"/>
    <cellStyle name="Hiperlink" xfId="127" builtinId="8" hidden="1"/>
    <cellStyle name="Hiperlink" xfId="129" builtinId="8" hidden="1"/>
    <cellStyle name="Hiperlink" xfId="131" builtinId="8" hidden="1"/>
    <cellStyle name="Hiperlink" xfId="133" builtinId="8" hidden="1"/>
    <cellStyle name="Hiperlink" xfId="135" builtinId="8" hidden="1"/>
    <cellStyle name="Hiperlink" xfId="137" builtinId="8" hidden="1"/>
    <cellStyle name="Hiperlink" xfId="139" builtinId="8" hidden="1"/>
    <cellStyle name="Hiperlink" xfId="141" builtinId="8" hidden="1"/>
    <cellStyle name="Hiperlink" xfId="143" builtinId="8" hidden="1"/>
    <cellStyle name="Hiperlink" xfId="145" builtinId="8" hidden="1"/>
    <cellStyle name="Hiperlink" xfId="147" builtinId="8" hidden="1"/>
    <cellStyle name="Hiperlink" xfId="149" builtinId="8" hidden="1"/>
    <cellStyle name="Hiperlink" xfId="151" builtinId="8" hidden="1"/>
    <cellStyle name="Hiperlink" xfId="153" builtinId="8" hidden="1"/>
    <cellStyle name="Hiperlink" xfId="155" builtinId="8" hidden="1"/>
    <cellStyle name="Hiperlink" xfId="157" builtinId="8" hidden="1"/>
    <cellStyle name="Hiperlink" xfId="159" builtinId="8" hidden="1"/>
    <cellStyle name="Hiperlink" xfId="161" builtinId="8" hidden="1"/>
    <cellStyle name="Hiperlink" xfId="163" builtinId="8" hidden="1"/>
    <cellStyle name="Hiperlink" xfId="165" builtinId="8" hidden="1"/>
    <cellStyle name="Hiperlink" xfId="167" builtinId="8" hidden="1"/>
    <cellStyle name="Hiperlink" xfId="169" builtinId="8" hidden="1"/>
    <cellStyle name="Hiperlink" xfId="171" builtinId="8" hidden="1"/>
    <cellStyle name="Hiperlink" xfId="173" builtinId="8" hidden="1"/>
    <cellStyle name="Hiperlink" xfId="175" builtinId="8" hidden="1"/>
    <cellStyle name="Hiperlink" xfId="177" builtinId="8" hidden="1"/>
    <cellStyle name="Hiperlink" xfId="179" builtinId="8" hidden="1"/>
    <cellStyle name="Hiperlink" xfId="181" builtinId="8" hidden="1"/>
    <cellStyle name="Hiperlink" xfId="183" builtinId="8" hidden="1"/>
    <cellStyle name="Hiperlink" xfId="185" builtinId="8" hidden="1"/>
    <cellStyle name="Hiperlink" xfId="187" builtinId="8" hidden="1"/>
    <cellStyle name="Hiperlink" xfId="189" builtinId="8" hidden="1"/>
    <cellStyle name="Hiperlink" xfId="191" builtinId="8" hidden="1"/>
    <cellStyle name="Hiperlink" xfId="193" builtinId="8" hidden="1"/>
    <cellStyle name="Hiperlink" xfId="195" builtinId="8" hidden="1"/>
    <cellStyle name="Hiperlink" xfId="197" builtinId="8" hidden="1"/>
    <cellStyle name="Hiperlink" xfId="199" builtinId="8" hidden="1"/>
    <cellStyle name="Hiperlink" xfId="201" builtinId="8" hidden="1"/>
    <cellStyle name="Hiperlink" xfId="203" builtinId="8" hidden="1"/>
    <cellStyle name="Hiperlink" xfId="205" builtinId="8" hidden="1"/>
    <cellStyle name="Hiperlink" xfId="207" builtinId="8" hidden="1"/>
    <cellStyle name="Hiperlink" xfId="209" builtinId="8" hidden="1"/>
    <cellStyle name="Hiperlink" xfId="211" builtinId="8" hidden="1"/>
    <cellStyle name="Hiperlink" xfId="213" builtinId="8" hidden="1"/>
    <cellStyle name="Hiperlink" xfId="215" builtinId="8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8" builtinId="9" hidden="1"/>
    <cellStyle name="Hiperlink Visitado" xfId="60" builtinId="9" hidden="1"/>
    <cellStyle name="Hiperlink Visitado" xfId="62" builtinId="9" hidden="1"/>
    <cellStyle name="Hiperlink Visitado" xfId="64" builtinId="9" hidden="1"/>
    <cellStyle name="Hiperlink Visitado" xfId="66" builtinId="9" hidden="1"/>
    <cellStyle name="Hiperlink Visitado" xfId="68" builtinId="9" hidden="1"/>
    <cellStyle name="Hiperlink Visitado" xfId="70" builtinId="9" hidden="1"/>
    <cellStyle name="Hiperlink Visitado" xfId="72" builtinId="9" hidden="1"/>
    <cellStyle name="Hiperlink Visitado" xfId="74" builtinId="9" hidden="1"/>
    <cellStyle name="Hiperlink Visitado" xfId="76" builtinId="9" hidden="1"/>
    <cellStyle name="Hiperlink Visitado" xfId="78" builtinId="9" hidden="1"/>
    <cellStyle name="Hiperlink Visitado" xfId="80" builtinId="9" hidden="1"/>
    <cellStyle name="Hiperlink Visitado" xfId="82" builtinId="9" hidden="1"/>
    <cellStyle name="Hiperlink Visitado" xfId="84" builtinId="9" hidden="1"/>
    <cellStyle name="Hiperlink Visitado" xfId="86" builtinId="9" hidden="1"/>
    <cellStyle name="Hiperlink Visitado" xfId="88" builtinId="9" hidden="1"/>
    <cellStyle name="Hiperlink Visitado" xfId="90" builtinId="9" hidden="1"/>
    <cellStyle name="Hiperlink Visitado" xfId="92" builtinId="9" hidden="1"/>
    <cellStyle name="Hiperlink Visitado" xfId="94" builtinId="9" hidden="1"/>
    <cellStyle name="Hiperlink Visitado" xfId="96" builtinId="9" hidden="1"/>
    <cellStyle name="Hiperlink Visitado" xfId="98" builtinId="9" hidden="1"/>
    <cellStyle name="Hiperlink Visitado" xfId="100" builtinId="9" hidden="1"/>
    <cellStyle name="Hiperlink Visitado" xfId="102" builtinId="9" hidden="1"/>
    <cellStyle name="Hiperlink Visitado" xfId="104" builtinId="9" hidden="1"/>
    <cellStyle name="Hiperlink Visitado" xfId="106" builtinId="9" hidden="1"/>
    <cellStyle name="Hiperlink Visitado" xfId="108" builtinId="9" hidden="1"/>
    <cellStyle name="Hiperlink Visitado" xfId="110" builtinId="9" hidden="1"/>
    <cellStyle name="Hiperlink Visitado" xfId="112" builtinId="9" hidden="1"/>
    <cellStyle name="Hiperlink Visitado" xfId="114" builtinId="9" hidden="1"/>
    <cellStyle name="Hiperlink Visitado" xfId="116" builtinId="9" hidden="1"/>
    <cellStyle name="Hiperlink Visitado" xfId="118" builtinId="9" hidden="1"/>
    <cellStyle name="Hiperlink Visitado" xfId="120" builtinId="9" hidden="1"/>
    <cellStyle name="Hiperlink Visitado" xfId="122" builtinId="9" hidden="1"/>
    <cellStyle name="Hiperlink Visitado" xfId="124" builtinId="9" hidden="1"/>
    <cellStyle name="Hiperlink Visitado" xfId="126" builtinId="9" hidden="1"/>
    <cellStyle name="Hiperlink Visitado" xfId="128" builtinId="9" hidden="1"/>
    <cellStyle name="Hiperlink Visitado" xfId="130" builtinId="9" hidden="1"/>
    <cellStyle name="Hiperlink Visitado" xfId="132" builtinId="9" hidden="1"/>
    <cellStyle name="Hiperlink Visitado" xfId="134" builtinId="9" hidden="1"/>
    <cellStyle name="Hiperlink Visitado" xfId="136" builtinId="9" hidden="1"/>
    <cellStyle name="Hiperlink Visitado" xfId="138" builtinId="9" hidden="1"/>
    <cellStyle name="Hiperlink Visitado" xfId="140" builtinId="9" hidden="1"/>
    <cellStyle name="Hiperlink Visitado" xfId="142" builtinId="9" hidden="1"/>
    <cellStyle name="Hiperlink Visitado" xfId="144" builtinId="9" hidden="1"/>
    <cellStyle name="Hiperlink Visitado" xfId="146" builtinId="9" hidden="1"/>
    <cellStyle name="Hiperlink Visitado" xfId="148" builtinId="9" hidden="1"/>
    <cellStyle name="Hiperlink Visitado" xfId="150" builtinId="9" hidden="1"/>
    <cellStyle name="Hiperlink Visitado" xfId="152" builtinId="9" hidden="1"/>
    <cellStyle name="Hiperlink Visitado" xfId="154" builtinId="9" hidden="1"/>
    <cellStyle name="Hiperlink Visitado" xfId="156" builtinId="9" hidden="1"/>
    <cellStyle name="Hiperlink Visitado" xfId="158" builtinId="9" hidden="1"/>
    <cellStyle name="Hiperlink Visitado" xfId="160" builtinId="9" hidden="1"/>
    <cellStyle name="Hiperlink Visitado" xfId="162" builtinId="9" hidden="1"/>
    <cellStyle name="Hiperlink Visitado" xfId="164" builtinId="9" hidden="1"/>
    <cellStyle name="Hiperlink Visitado" xfId="166" builtinId="9" hidden="1"/>
    <cellStyle name="Hiperlink Visitado" xfId="168" builtinId="9" hidden="1"/>
    <cellStyle name="Hiperlink Visitado" xfId="170" builtinId="9" hidden="1"/>
    <cellStyle name="Hiperlink Visitado" xfId="172" builtinId="9" hidden="1"/>
    <cellStyle name="Hiperlink Visitado" xfId="174" builtinId="9" hidden="1"/>
    <cellStyle name="Hiperlink Visitado" xfId="176" builtinId="9" hidden="1"/>
    <cellStyle name="Hiperlink Visitado" xfId="178" builtinId="9" hidden="1"/>
    <cellStyle name="Hiperlink Visitado" xfId="180" builtinId="9" hidden="1"/>
    <cellStyle name="Hiperlink Visitado" xfId="182" builtinId="9" hidden="1"/>
    <cellStyle name="Hiperlink Visitado" xfId="184" builtinId="9" hidden="1"/>
    <cellStyle name="Hiperlink Visitado" xfId="186" builtinId="9" hidden="1"/>
    <cellStyle name="Hiperlink Visitado" xfId="188" builtinId="9" hidden="1"/>
    <cellStyle name="Hiperlink Visitado" xfId="190" builtinId="9" hidden="1"/>
    <cellStyle name="Hiperlink Visitado" xfId="192" builtinId="9" hidden="1"/>
    <cellStyle name="Hiperlink Visitado" xfId="194" builtinId="9" hidden="1"/>
    <cellStyle name="Hiperlink Visitado" xfId="196" builtinId="9" hidden="1"/>
    <cellStyle name="Hiperlink Visitado" xfId="198" builtinId="9" hidden="1"/>
    <cellStyle name="Hiperlink Visitado" xfId="200" builtinId="9" hidden="1"/>
    <cellStyle name="Hiperlink Visitado" xfId="202" builtinId="9" hidden="1"/>
    <cellStyle name="Hiperlink Visitado" xfId="204" builtinId="9" hidden="1"/>
    <cellStyle name="Hiperlink Visitado" xfId="206" builtinId="9" hidden="1"/>
    <cellStyle name="Hiperlink Visitado" xfId="208" builtinId="9" hidden="1"/>
    <cellStyle name="Hiperlink Visitado" xfId="210" builtinId="9" hidden="1"/>
    <cellStyle name="Hiperlink Visitado" xfId="212" builtinId="9" hidden="1"/>
    <cellStyle name="Hiperlink Visitado" xfId="214" builtinId="9" hidden="1"/>
    <cellStyle name="Hiperlink Visitado" xfId="216" builtinId="9" hidden="1"/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Concentração de renda</a:t>
            </a:r>
            <a:r>
              <a:rPr lang="en-US" baseline="0"/>
              <a:t>, em proporção da RNDB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237098510168201E-2"/>
          <c:y val="0.211111111111111"/>
          <c:w val="0.89681187333597701"/>
          <c:h val="0.67154345290172002"/>
        </c:manualLayout>
      </c:layout>
      <c:barChart>
        <c:barDir val="col"/>
        <c:grouping val="clustered"/>
        <c:varyColors val="0"/>
        <c:ser>
          <c:idx val="0"/>
          <c:order val="0"/>
          <c:tx>
            <c:v>Top 1%</c:v>
          </c:tx>
          <c:invertIfNegative val="0"/>
          <c:cat>
            <c:numRef>
              <c:f>[1]Figura!$A$2:$A$19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[1]Figura!$B$2:$B$19</c:f>
              <c:numCache>
                <c:formatCode>General</c:formatCode>
                <c:ptCount val="18"/>
                <c:pt idx="0">
                  <c:v>0.19590416029443924</c:v>
                </c:pt>
                <c:pt idx="1">
                  <c:v>0.20925920469669113</c:v>
                </c:pt>
                <c:pt idx="2">
                  <c:v>0.22649803249779923</c:v>
                </c:pt>
                <c:pt idx="3">
                  <c:v>0.207694581233208</c:v>
                </c:pt>
                <c:pt idx="4">
                  <c:v>0.21370367278516961</c:v>
                </c:pt>
                <c:pt idx="5">
                  <c:v>0.22401539740044635</c:v>
                </c:pt>
                <c:pt idx="6">
                  <c:v>0.21192638686372947</c:v>
                </c:pt>
                <c:pt idx="7">
                  <c:v>0.20550232934171395</c:v>
                </c:pt>
                <c:pt idx="8">
                  <c:v>0.22454367879108789</c:v>
                </c:pt>
                <c:pt idx="9">
                  <c:v>0.21079067527119</c:v>
                </c:pt>
                <c:pt idx="10">
                  <c:v>0.2050459375163825</c:v>
                </c:pt>
                <c:pt idx="11">
                  <c:v>0.20384200288120774</c:v>
                </c:pt>
                <c:pt idx="12">
                  <c:v>0.2136908401891098</c:v>
                </c:pt>
                <c:pt idx="13">
                  <c:v>0.2052480299768312</c:v>
                </c:pt>
                <c:pt idx="14">
                  <c:v>0.20374474226332123</c:v>
                </c:pt>
                <c:pt idx="15">
                  <c:v>0.25228099343180654</c:v>
                </c:pt>
                <c:pt idx="16">
                  <c:v>0.24040909063249913</c:v>
                </c:pt>
                <c:pt idx="17">
                  <c:v>0.24366083954624071</c:v>
                </c:pt>
              </c:numCache>
            </c:numRef>
          </c:val>
        </c:ser>
        <c:ser>
          <c:idx val="1"/>
          <c:order val="1"/>
          <c:tx>
            <c:v>Top 0,1%</c:v>
          </c:tx>
          <c:invertIfNegative val="0"/>
          <c:cat>
            <c:numRef>
              <c:f>[1]Figura!$A$2:$A$19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[1]Figura!$C$2:$C$19</c:f>
              <c:numCache>
                <c:formatCode>General</c:formatCode>
                <c:ptCount val="18"/>
                <c:pt idx="11">
                  <c:v>9.1444810379153349E-2</c:v>
                </c:pt>
                <c:pt idx="12">
                  <c:v>9.6421344610599563E-2</c:v>
                </c:pt>
                <c:pt idx="13">
                  <c:v>9.240443674778516E-2</c:v>
                </c:pt>
                <c:pt idx="14">
                  <c:v>9.4696475031480931E-2</c:v>
                </c:pt>
                <c:pt idx="15">
                  <c:v>0.13090971437791912</c:v>
                </c:pt>
                <c:pt idx="16">
                  <c:v>0.12084105651981257</c:v>
                </c:pt>
                <c:pt idx="17">
                  <c:v>0.1254936499136888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120240"/>
        <c:axId val="410124160"/>
      </c:barChart>
      <c:catAx>
        <c:axId val="41012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0124160"/>
        <c:crosses val="autoZero"/>
        <c:auto val="1"/>
        <c:lblAlgn val="ctr"/>
        <c:lblOffset val="100"/>
        <c:noMultiLvlLbl val="0"/>
      </c:catAx>
      <c:valAx>
        <c:axId val="410124160"/>
        <c:scaling>
          <c:orientation val="minMax"/>
          <c:max val="0.26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0120240"/>
        <c:crosses val="autoZero"/>
        <c:crossBetween val="between"/>
        <c:majorUnit val="0.01"/>
      </c:valAx>
    </c:plotArea>
    <c:legend>
      <c:legendPos val="r"/>
      <c:layout>
        <c:manualLayout>
          <c:xMode val="edge"/>
          <c:yMode val="edge"/>
          <c:x val="0.49453103971040901"/>
          <c:y val="0.12818967319350599"/>
          <c:w val="0.31022031496063002"/>
          <c:h val="4.6851322788191298E-2"/>
        </c:manualLayout>
      </c:layout>
      <c:overlay val="0"/>
      <c:txPr>
        <a:bodyPr/>
        <a:lstStyle/>
        <a:p>
          <a:pPr>
            <a:defRPr sz="14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Concentração de renda</a:t>
            </a:r>
            <a:r>
              <a:rPr lang="en-US" baseline="0"/>
              <a:t> pelo 1% mais rico (2006-2023)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237098510168201E-2"/>
          <c:y val="0.211111111111111"/>
          <c:w val="0.89681187333597701"/>
          <c:h val="0.67154345290172002"/>
        </c:manualLayout>
      </c:layout>
      <c:barChart>
        <c:barDir val="col"/>
        <c:grouping val="clustered"/>
        <c:varyColors val="0"/>
        <c:ser>
          <c:idx val="0"/>
          <c:order val="0"/>
          <c:tx>
            <c:v>Top 1%</c:v>
          </c:tx>
          <c:invertIfNegative val="0"/>
          <c:cat>
            <c:numRef>
              <c:f>[1]Figura!$A$2:$A$19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[1]Figura!$B$2:$B$19</c:f>
              <c:numCache>
                <c:formatCode>General</c:formatCode>
                <c:ptCount val="18"/>
                <c:pt idx="0">
                  <c:v>0.19590416029443924</c:v>
                </c:pt>
                <c:pt idx="1">
                  <c:v>0.20925920469669113</c:v>
                </c:pt>
                <c:pt idx="2">
                  <c:v>0.22649803249779923</c:v>
                </c:pt>
                <c:pt idx="3">
                  <c:v>0.207694581233208</c:v>
                </c:pt>
                <c:pt idx="4">
                  <c:v>0.21370367278516961</c:v>
                </c:pt>
                <c:pt idx="5">
                  <c:v>0.22401539740044635</c:v>
                </c:pt>
                <c:pt idx="6">
                  <c:v>0.21192638686372947</c:v>
                </c:pt>
                <c:pt idx="7">
                  <c:v>0.20550232934171395</c:v>
                </c:pt>
                <c:pt idx="8">
                  <c:v>0.22454367879108789</c:v>
                </c:pt>
                <c:pt idx="9">
                  <c:v>0.21079067527119</c:v>
                </c:pt>
                <c:pt idx="10">
                  <c:v>0.2050459375163825</c:v>
                </c:pt>
                <c:pt idx="11">
                  <c:v>0.20384200288120774</c:v>
                </c:pt>
                <c:pt idx="12">
                  <c:v>0.2136908401891098</c:v>
                </c:pt>
                <c:pt idx="13">
                  <c:v>0.2052480299768312</c:v>
                </c:pt>
                <c:pt idx="14">
                  <c:v>0.20374474226332123</c:v>
                </c:pt>
                <c:pt idx="15">
                  <c:v>0.25228099343180654</c:v>
                </c:pt>
                <c:pt idx="16">
                  <c:v>0.24040909063249913</c:v>
                </c:pt>
                <c:pt idx="17">
                  <c:v>0.24366083954624071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122200"/>
        <c:axId val="410122984"/>
      </c:barChart>
      <c:catAx>
        <c:axId val="410122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0122984"/>
        <c:crosses val="autoZero"/>
        <c:auto val="1"/>
        <c:lblAlgn val="ctr"/>
        <c:lblOffset val="100"/>
        <c:noMultiLvlLbl val="0"/>
      </c:catAx>
      <c:valAx>
        <c:axId val="410122984"/>
        <c:scaling>
          <c:orientation val="minMax"/>
          <c:max val="0.26"/>
          <c:min val="0.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0122200"/>
        <c:crosses val="autoZero"/>
        <c:crossBetween val="between"/>
        <c:majorUnit val="0.01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1</xdr:row>
      <xdr:rowOff>25400</xdr:rowOff>
    </xdr:from>
    <xdr:to>
      <xdr:col>11</xdr:col>
      <xdr:colOff>393700</xdr:colOff>
      <xdr:row>23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571500</xdr:colOff>
      <xdr:row>24</xdr:row>
      <xdr:rowOff>165100</xdr:rowOff>
    </xdr:from>
    <xdr:to>
      <xdr:col>11</xdr:col>
      <xdr:colOff>698500</xdr:colOff>
      <xdr:row>39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rissalaks/Desktop/Dados_IRPF/Base_IRPF_centil_v2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17a"/>
      <sheetName val="2017b"/>
      <sheetName val="2017c"/>
      <sheetName val="2018a"/>
      <sheetName val="2018b"/>
      <sheetName val="2018c"/>
      <sheetName val="2019a"/>
      <sheetName val="2019b"/>
      <sheetName val="2020a"/>
      <sheetName val="2020b"/>
      <sheetName val="2021a"/>
      <sheetName val="2021b"/>
      <sheetName val="2022a"/>
      <sheetName val="2022b"/>
      <sheetName val="2023"/>
      <sheetName val="Resumo"/>
      <sheetName val="Figu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A2">
            <v>2006</v>
          </cell>
          <cell r="B2">
            <v>0.19590416029443924</v>
          </cell>
        </row>
        <row r="3">
          <cell r="A3">
            <v>2007</v>
          </cell>
          <cell r="B3">
            <v>0.20925920469669113</v>
          </cell>
        </row>
        <row r="4">
          <cell r="A4">
            <v>2008</v>
          </cell>
          <cell r="B4">
            <v>0.22649803249779923</v>
          </cell>
        </row>
        <row r="5">
          <cell r="A5">
            <v>2009</v>
          </cell>
          <cell r="B5">
            <v>0.207694581233208</v>
          </cell>
        </row>
        <row r="6">
          <cell r="A6">
            <v>2010</v>
          </cell>
          <cell r="B6">
            <v>0.21370367278516961</v>
          </cell>
        </row>
        <row r="7">
          <cell r="A7">
            <v>2011</v>
          </cell>
          <cell r="B7">
            <v>0.22401539740044635</v>
          </cell>
        </row>
        <row r="8">
          <cell r="A8">
            <v>2012</v>
          </cell>
          <cell r="B8">
            <v>0.21192638686372947</v>
          </cell>
        </row>
        <row r="9">
          <cell r="A9">
            <v>2013</v>
          </cell>
          <cell r="B9">
            <v>0.20550232934171395</v>
          </cell>
        </row>
        <row r="10">
          <cell r="A10">
            <v>2014</v>
          </cell>
          <cell r="B10">
            <v>0.22454367879108789</v>
          </cell>
        </row>
        <row r="11">
          <cell r="A11">
            <v>2015</v>
          </cell>
          <cell r="B11">
            <v>0.21079067527119</v>
          </cell>
        </row>
        <row r="12">
          <cell r="A12">
            <v>2016</v>
          </cell>
          <cell r="B12">
            <v>0.2050459375163825</v>
          </cell>
        </row>
        <row r="13">
          <cell r="A13">
            <v>2017</v>
          </cell>
          <cell r="B13">
            <v>0.20384200288120774</v>
          </cell>
          <cell r="C13">
            <v>9.1444810379153349E-2</v>
          </cell>
        </row>
        <row r="14">
          <cell r="A14">
            <v>2018</v>
          </cell>
          <cell r="B14">
            <v>0.2136908401891098</v>
          </cell>
          <cell r="C14">
            <v>9.6421344610599563E-2</v>
          </cell>
        </row>
        <row r="15">
          <cell r="A15">
            <v>2019</v>
          </cell>
          <cell r="B15">
            <v>0.2052480299768312</v>
          </cell>
          <cell r="C15">
            <v>9.240443674778516E-2</v>
          </cell>
        </row>
        <row r="16">
          <cell r="A16">
            <v>2020</v>
          </cell>
          <cell r="B16">
            <v>0.20374474226332123</v>
          </cell>
          <cell r="C16">
            <v>9.4696475031480931E-2</v>
          </cell>
        </row>
        <row r="17">
          <cell r="A17">
            <v>2021</v>
          </cell>
          <cell r="B17">
            <v>0.25228099343180654</v>
          </cell>
          <cell r="C17">
            <v>0.13090971437791912</v>
          </cell>
        </row>
        <row r="18">
          <cell r="A18">
            <v>2022</v>
          </cell>
          <cell r="B18">
            <v>0.24040909063249913</v>
          </cell>
          <cell r="C18">
            <v>0.12084105651981257</v>
          </cell>
        </row>
        <row r="19">
          <cell r="A19">
            <v>2023</v>
          </cell>
          <cell r="B19">
            <v>0.24366083954624071</v>
          </cell>
          <cell r="C19">
            <v>0.1254936499136888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I8" sqref="I8"/>
    </sheetView>
  </sheetViews>
  <sheetFormatPr defaultColWidth="11.19921875" defaultRowHeight="15.6"/>
  <cols>
    <col min="1" max="1" width="16.5" customWidth="1"/>
    <col min="2" max="2" width="16" customWidth="1"/>
    <col min="3" max="3" width="17.5" customWidth="1"/>
    <col min="4" max="4" width="16" customWidth="1"/>
    <col min="5" max="5" width="14.69921875" customWidth="1"/>
    <col min="6" max="6" width="12.296875" customWidth="1"/>
  </cols>
  <sheetData>
    <row r="1" spans="1:9" ht="18">
      <c r="A1" s="46" t="s">
        <v>29</v>
      </c>
    </row>
    <row r="2" spans="1:9">
      <c r="A2" s="20" t="s">
        <v>21</v>
      </c>
      <c r="B2" s="21" t="s">
        <v>18</v>
      </c>
      <c r="C2" s="21" t="s">
        <v>19</v>
      </c>
      <c r="D2" s="21" t="s">
        <v>20</v>
      </c>
      <c r="E2" s="21" t="s">
        <v>83</v>
      </c>
      <c r="F2" s="21" t="s">
        <v>27</v>
      </c>
    </row>
    <row r="3" spans="1:9">
      <c r="A3" t="s">
        <v>24</v>
      </c>
      <c r="B3" s="35">
        <v>700860.03070680005</v>
      </c>
      <c r="C3" s="35">
        <v>261569.95717548003</v>
      </c>
      <c r="D3" s="35">
        <v>36426.458174849999</v>
      </c>
      <c r="E3" s="35">
        <f>SUM(B3:D3)</f>
        <v>998856.44605713</v>
      </c>
      <c r="F3" s="35">
        <v>7653139</v>
      </c>
      <c r="I3" s="92">
        <f>B3+C3</f>
        <v>962429.98788228002</v>
      </c>
    </row>
    <row r="4" spans="1:9">
      <c r="A4" s="18" t="s">
        <v>25</v>
      </c>
      <c r="B4" s="36">
        <v>414620.31554738502</v>
      </c>
      <c r="C4" s="36">
        <v>25759.369609990903</v>
      </c>
      <c r="D4" s="36">
        <v>30392.337941291997</v>
      </c>
      <c r="E4" s="36">
        <f>SUM(B4:D4)</f>
        <v>470772.02309866791</v>
      </c>
      <c r="F4" s="36">
        <v>960420.34640679846</v>
      </c>
      <c r="I4" s="92">
        <f>B4+C4</f>
        <v>440379.68515737593</v>
      </c>
    </row>
    <row r="5" spans="1:9">
      <c r="A5" s="37" t="s">
        <v>22</v>
      </c>
      <c r="B5" s="38">
        <f>B4/B3</f>
        <v>0.59158790255060012</v>
      </c>
      <c r="C5" s="38">
        <f t="shared" ref="C5:F5" si="0">C4/C3</f>
        <v>9.8479847946412499E-2</v>
      </c>
      <c r="D5" s="38">
        <f t="shared" si="0"/>
        <v>0.83434787415801648</v>
      </c>
      <c r="E5" s="38">
        <f t="shared" si="0"/>
        <v>0.47131099264262233</v>
      </c>
      <c r="F5" s="38">
        <f t="shared" si="0"/>
        <v>0.1254936499136888</v>
      </c>
      <c r="I5" s="38">
        <f t="shared" ref="I5" si="1">I4/I3</f>
        <v>0.45757061885237221</v>
      </c>
    </row>
    <row r="6" spans="1:9">
      <c r="A6" s="47" t="s">
        <v>26</v>
      </c>
    </row>
    <row r="7" spans="1:9">
      <c r="A7" s="47" t="s">
        <v>28</v>
      </c>
    </row>
    <row r="11" spans="1:9">
      <c r="B11" s="1"/>
      <c r="C11" s="1"/>
      <c r="D11" s="4"/>
    </row>
    <row r="12" spans="1:9">
      <c r="B12" s="3"/>
      <c r="C12" s="3"/>
      <c r="D12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9" workbookViewId="0">
      <selection activeCell="M29" sqref="M29"/>
    </sheetView>
  </sheetViews>
  <sheetFormatPr defaultColWidth="11.19921875" defaultRowHeight="15.6"/>
  <cols>
    <col min="1" max="1" width="47.19921875" customWidth="1"/>
  </cols>
  <sheetData>
    <row r="1" spans="1:12" ht="17.399999999999999">
      <c r="A1" s="83" t="s">
        <v>82</v>
      </c>
      <c r="B1" s="48"/>
      <c r="C1" s="48"/>
      <c r="D1" s="48"/>
      <c r="E1" s="48"/>
      <c r="F1" s="48"/>
      <c r="G1" s="48"/>
      <c r="H1" s="48"/>
      <c r="I1" s="48"/>
    </row>
    <row r="2" spans="1:12">
      <c r="A2" s="49" t="s">
        <v>30</v>
      </c>
      <c r="B2" s="50">
        <v>2017</v>
      </c>
      <c r="C2" s="50">
        <v>2018</v>
      </c>
      <c r="D2" s="50">
        <v>2019</v>
      </c>
      <c r="E2" s="50">
        <v>2020</v>
      </c>
      <c r="F2" s="50">
        <v>2021</v>
      </c>
      <c r="G2" s="50">
        <v>2022</v>
      </c>
      <c r="H2" s="50">
        <v>2023</v>
      </c>
      <c r="I2" s="51" t="s">
        <v>31</v>
      </c>
    </row>
    <row r="3" spans="1:12">
      <c r="A3" s="52" t="s">
        <v>32</v>
      </c>
      <c r="B3" s="53">
        <v>1591924.42283277</v>
      </c>
      <c r="C3" s="53">
        <v>1687164.3175331301</v>
      </c>
      <c r="D3" s="53">
        <v>1763065.2900352001</v>
      </c>
      <c r="E3" s="53">
        <v>1826686.2920673101</v>
      </c>
      <c r="F3" s="53">
        <v>2067992.24149606</v>
      </c>
      <c r="G3" s="53">
        <v>2439854.0171889402</v>
      </c>
      <c r="H3" s="53">
        <v>2656669.7309280499</v>
      </c>
      <c r="I3" s="53">
        <v>2654669.7309280499</v>
      </c>
    </row>
    <row r="4" spans="1:12">
      <c r="A4" s="54" t="s">
        <v>61</v>
      </c>
      <c r="B4" s="55">
        <v>122756.89762414001</v>
      </c>
      <c r="C4" s="55">
        <v>125749.84505377</v>
      </c>
      <c r="D4" s="55">
        <v>124350.58840635</v>
      </c>
      <c r="E4" s="55">
        <v>114208.10624923</v>
      </c>
      <c r="F4" s="55">
        <v>143668.75759229998</v>
      </c>
      <c r="G4" s="55">
        <v>149930.52134123998</v>
      </c>
      <c r="H4" s="55">
        <v>160349.88284041997</v>
      </c>
      <c r="I4" s="55">
        <v>160349.88284041997</v>
      </c>
    </row>
    <row r="5" spans="1:12">
      <c r="A5" s="54" t="s">
        <v>33</v>
      </c>
      <c r="B5" s="55">
        <v>20633.777304290001</v>
      </c>
      <c r="C5" s="55">
        <v>23224.431424739996</v>
      </c>
      <c r="D5" s="55">
        <v>23972.032395419999</v>
      </c>
      <c r="E5" s="55">
        <v>32920.964206740005</v>
      </c>
      <c r="F5" s="55">
        <v>41822.389824769998</v>
      </c>
      <c r="G5" s="55">
        <v>46290.233869080002</v>
      </c>
      <c r="H5" s="55">
        <v>47700.108297589999</v>
      </c>
      <c r="I5" s="55">
        <v>47700.108297589999</v>
      </c>
    </row>
    <row r="6" spans="1:12">
      <c r="A6" s="54" t="s">
        <v>34</v>
      </c>
      <c r="B6" s="55">
        <v>1820.7576338400002</v>
      </c>
      <c r="C6" s="55">
        <v>1752.6990559999999</v>
      </c>
      <c r="D6" s="55">
        <v>1819.8489406300002</v>
      </c>
      <c r="E6" s="55">
        <v>1617.8764504999999</v>
      </c>
      <c r="F6" s="55">
        <v>1826.2547154400002</v>
      </c>
      <c r="G6" s="55">
        <v>1896.9540496700001</v>
      </c>
      <c r="H6" s="55">
        <v>1269.76768767</v>
      </c>
      <c r="I6" s="55">
        <v>1269.76768767</v>
      </c>
    </row>
    <row r="7" spans="1:12">
      <c r="A7" s="52" t="s">
        <v>35</v>
      </c>
      <c r="B7" s="53">
        <v>93994.527640213782</v>
      </c>
      <c r="C7" s="53">
        <v>100209.60045172999</v>
      </c>
      <c r="D7" s="53">
        <v>103847.16721201999</v>
      </c>
      <c r="E7" s="53">
        <v>107445.29480078</v>
      </c>
      <c r="F7" s="53">
        <v>122652.11858536</v>
      </c>
      <c r="G7" s="53">
        <v>146058.62164426001</v>
      </c>
      <c r="H7" s="53">
        <v>187169.81525232</v>
      </c>
      <c r="I7" s="53">
        <f>187169.81525232-30000</f>
        <v>157169.81525232</v>
      </c>
    </row>
    <row r="8" spans="1:12">
      <c r="A8" s="89" t="s">
        <v>36</v>
      </c>
      <c r="B8" s="90">
        <v>89930.431833428302</v>
      </c>
      <c r="C8" s="90">
        <v>77732.918601400001</v>
      </c>
      <c r="D8" s="90">
        <v>86031.03263686999</v>
      </c>
      <c r="E8" s="90">
        <v>62141.679221289996</v>
      </c>
      <c r="F8" s="90">
        <v>90144.071501660001</v>
      </c>
      <c r="G8" s="90">
        <v>133684.64923899999</v>
      </c>
      <c r="H8" s="90">
        <v>399691.52961647999</v>
      </c>
      <c r="I8" s="90">
        <v>175283.37453247301</v>
      </c>
    </row>
    <row r="9" spans="1:12">
      <c r="A9" s="54" t="s">
        <v>37</v>
      </c>
      <c r="B9" s="55">
        <v>27862.409248714124</v>
      </c>
      <c r="C9" s="55">
        <v>36015.135212930007</v>
      </c>
      <c r="D9" s="55">
        <v>46161.47575577</v>
      </c>
      <c r="E9" s="55">
        <v>60952.230887210004</v>
      </c>
      <c r="F9" s="55">
        <v>99566.237009429999</v>
      </c>
      <c r="G9" s="55">
        <v>81605.949722990001</v>
      </c>
      <c r="H9" s="55">
        <v>73684.848540039995</v>
      </c>
      <c r="I9" s="55">
        <v>73684.848540039995</v>
      </c>
    </row>
    <row r="10" spans="1:12">
      <c r="A10" s="54" t="s">
        <v>38</v>
      </c>
      <c r="B10" s="55">
        <v>26669.778445432778</v>
      </c>
      <c r="C10" s="55">
        <v>31164.113388650003</v>
      </c>
      <c r="D10" s="55">
        <v>33234.53374318</v>
      </c>
      <c r="E10" s="55">
        <v>34066.123916600001</v>
      </c>
      <c r="F10" s="55">
        <v>39760.503221819999</v>
      </c>
      <c r="G10" s="55">
        <v>52868.305258800006</v>
      </c>
      <c r="H10" s="55">
        <v>58538.739345089998</v>
      </c>
      <c r="I10" s="55">
        <v>58538.739345089991</v>
      </c>
    </row>
    <row r="11" spans="1:12">
      <c r="A11" s="54" t="s">
        <v>39</v>
      </c>
      <c r="B11" s="55">
        <v>17683.711324509382</v>
      </c>
      <c r="C11" s="55">
        <v>17390.001014829999</v>
      </c>
      <c r="D11" s="55">
        <v>17812.943124689999</v>
      </c>
      <c r="E11" s="55">
        <v>16920.009355799997</v>
      </c>
      <c r="F11" s="55">
        <v>22993.831309040004</v>
      </c>
      <c r="G11" s="55">
        <v>27043.253118870005</v>
      </c>
      <c r="H11" s="55">
        <v>26093.739210430002</v>
      </c>
      <c r="I11" s="55">
        <v>26093.739210429998</v>
      </c>
    </row>
    <row r="12" spans="1:12">
      <c r="A12" s="54" t="s">
        <v>40</v>
      </c>
      <c r="B12" s="55">
        <v>7576.0424399082658</v>
      </c>
      <c r="C12" s="55">
        <v>7418.8199434600001</v>
      </c>
      <c r="D12" s="55">
        <v>12846.064891659998</v>
      </c>
      <c r="E12" s="55">
        <v>15670.538883949999</v>
      </c>
      <c r="F12" s="55">
        <v>33694.428687699998</v>
      </c>
      <c r="G12" s="55">
        <v>7692.8358061499994</v>
      </c>
      <c r="H12" s="55">
        <v>6589.2338379299999</v>
      </c>
      <c r="I12" s="55">
        <v>6589.2338379299999</v>
      </c>
    </row>
    <row r="13" spans="1:12">
      <c r="A13" s="88" t="s">
        <v>41</v>
      </c>
      <c r="B13" s="86">
        <v>15003.62477813435</v>
      </c>
      <c r="C13" s="86">
        <v>15658.704263319998</v>
      </c>
      <c r="D13" s="86">
        <v>16402.45082432</v>
      </c>
      <c r="E13" s="86">
        <v>14258.36407134</v>
      </c>
      <c r="F13" s="86">
        <v>19167.797697980001</v>
      </c>
      <c r="G13" s="86">
        <v>29773.957490959998</v>
      </c>
      <c r="H13" s="86">
        <v>36426.458174849999</v>
      </c>
      <c r="I13" s="86">
        <v>36426.458174849999</v>
      </c>
    </row>
    <row r="14" spans="1:12">
      <c r="A14" s="89" t="s">
        <v>62</v>
      </c>
      <c r="B14" s="90">
        <v>17035.33359628898</v>
      </c>
      <c r="C14" s="90">
        <v>17137.983512700001</v>
      </c>
      <c r="D14" s="90">
        <v>18777.86200945</v>
      </c>
      <c r="E14" s="91">
        <v>20144.46565803</v>
      </c>
      <c r="F14" s="91">
        <v>24865.22902169</v>
      </c>
      <c r="G14" s="91">
        <v>27663.525585430001</v>
      </c>
      <c r="H14" s="91">
        <v>118787.97377853999</v>
      </c>
      <c r="I14" s="91">
        <v>32528.256007794003</v>
      </c>
    </row>
    <row r="15" spans="1:12">
      <c r="A15" s="84" t="s">
        <v>84</v>
      </c>
      <c r="B15" s="85">
        <v>280564.20951731002</v>
      </c>
      <c r="C15" s="85">
        <v>327914.17446259438</v>
      </c>
      <c r="D15" s="85">
        <v>359152.21857909998</v>
      </c>
      <c r="E15" s="86">
        <v>384269.72023840994</v>
      </c>
      <c r="F15" s="86">
        <v>555687.30924457998</v>
      </c>
      <c r="G15" s="85">
        <v>614836.49651104002</v>
      </c>
      <c r="H15" s="86">
        <v>700860.03070680005</v>
      </c>
      <c r="I15" s="86">
        <v>700860.03070680005</v>
      </c>
      <c r="K15" s="42"/>
      <c r="L15" s="42"/>
    </row>
    <row r="16" spans="1:12">
      <c r="A16" s="87" t="s">
        <v>42</v>
      </c>
      <c r="B16" s="86">
        <v>89675.292078960003</v>
      </c>
      <c r="C16" s="86">
        <v>104077.80461289371</v>
      </c>
      <c r="D16" s="86">
        <v>120505.27451616</v>
      </c>
      <c r="E16" s="86">
        <v>129159.82857444999</v>
      </c>
      <c r="F16" s="86">
        <v>175548.34867410999</v>
      </c>
      <c r="G16" s="86">
        <v>225768.11277910997</v>
      </c>
      <c r="H16" s="86">
        <v>266569.95717548003</v>
      </c>
      <c r="I16" s="86">
        <f>266569.95717548-5000</f>
        <v>261569.95717548003</v>
      </c>
    </row>
    <row r="17" spans="1:9">
      <c r="A17" s="58" t="s">
        <v>43</v>
      </c>
      <c r="B17" s="55">
        <v>105600.84236310002</v>
      </c>
      <c r="C17" s="55">
        <v>95662.547776506588</v>
      </c>
      <c r="D17" s="55">
        <v>127233.79528255001</v>
      </c>
      <c r="E17" s="55">
        <v>110324.45436450999</v>
      </c>
      <c r="F17" s="55">
        <v>148142.05834094001</v>
      </c>
      <c r="G17" s="55">
        <v>141117.84670138001</v>
      </c>
      <c r="H17" s="55">
        <v>164742.20039651002</v>
      </c>
      <c r="I17" s="55">
        <v>164742.20039651002</v>
      </c>
    </row>
    <row r="18" spans="1:9">
      <c r="A18" s="58" t="s">
        <v>44</v>
      </c>
      <c r="B18" s="55">
        <v>65585.713580409996</v>
      </c>
      <c r="C18" s="55">
        <v>74691.412374389023</v>
      </c>
      <c r="D18" s="55">
        <v>78042.498970169996</v>
      </c>
      <c r="E18" s="55">
        <v>84990.103600820003</v>
      </c>
      <c r="F18" s="55">
        <v>93857.023855429987</v>
      </c>
      <c r="G18" s="55">
        <v>104762.25925509</v>
      </c>
      <c r="H18" s="55">
        <v>112760.79449694</v>
      </c>
      <c r="I18" s="55">
        <v>112760.79449693998</v>
      </c>
    </row>
    <row r="19" spans="1:9">
      <c r="A19" s="58" t="s">
        <v>45</v>
      </c>
      <c r="B19" s="55">
        <v>44805.044089780007</v>
      </c>
      <c r="C19" s="55">
        <v>52429.014111236458</v>
      </c>
      <c r="D19" s="55">
        <v>54454.176620849998</v>
      </c>
      <c r="E19" s="55">
        <v>71314.684575690015</v>
      </c>
      <c r="F19" s="55">
        <v>89268.680269820004</v>
      </c>
      <c r="G19" s="55">
        <v>102321.81567101</v>
      </c>
      <c r="H19" s="55">
        <v>110442.92533056</v>
      </c>
      <c r="I19" s="55">
        <v>110442.92533056</v>
      </c>
    </row>
    <row r="20" spans="1:9">
      <c r="A20" s="58" t="s">
        <v>46</v>
      </c>
      <c r="B20" s="55">
        <v>53543.366859440008</v>
      </c>
      <c r="C20" s="55">
        <v>60299.995233103196</v>
      </c>
      <c r="D20" s="55">
        <v>62114.614630769996</v>
      </c>
      <c r="E20" s="55">
        <v>65263.581565690001</v>
      </c>
      <c r="F20" s="55">
        <v>71384.213426500006</v>
      </c>
      <c r="G20" s="55">
        <v>82783.205496249997</v>
      </c>
      <c r="H20" s="55">
        <v>91774.00463738</v>
      </c>
      <c r="I20" s="55">
        <v>91774.004637379971</v>
      </c>
    </row>
    <row r="21" spans="1:9">
      <c r="A21" s="58" t="s">
        <v>63</v>
      </c>
      <c r="B21" s="55">
        <v>42888.074144890001</v>
      </c>
      <c r="C21" s="55">
        <v>33327.780684170721</v>
      </c>
      <c r="D21" s="55">
        <v>39060.586533919995</v>
      </c>
      <c r="E21" s="55">
        <v>38407.925936600004</v>
      </c>
      <c r="F21" s="55">
        <v>38963.360249739999</v>
      </c>
      <c r="G21" s="55">
        <v>40731.834574739994</v>
      </c>
      <c r="H21" s="55">
        <v>45870.349204650003</v>
      </c>
      <c r="I21" s="55">
        <v>45870.349204650003</v>
      </c>
    </row>
    <row r="22" spans="1:9">
      <c r="A22" s="58" t="s">
        <v>47</v>
      </c>
      <c r="B22" s="55">
        <v>63709.94190468001</v>
      </c>
      <c r="C22" s="55">
        <v>56532.817828628773</v>
      </c>
      <c r="D22" s="55">
        <v>45990.864628859999</v>
      </c>
      <c r="E22" s="55">
        <v>38153.290875600003</v>
      </c>
      <c r="F22" s="55">
        <v>40065.342315839996</v>
      </c>
      <c r="G22" s="55">
        <v>76132.14486565</v>
      </c>
      <c r="H22" s="55">
        <v>114177.48026092</v>
      </c>
      <c r="I22" s="55">
        <v>114177.48026092</v>
      </c>
    </row>
    <row r="23" spans="1:9">
      <c r="A23" s="58" t="s">
        <v>48</v>
      </c>
      <c r="B23" s="55">
        <v>10580.555582880001</v>
      </c>
      <c r="C23" s="55">
        <v>19155.325078591733</v>
      </c>
      <c r="D23" s="55">
        <v>18179.671651330002</v>
      </c>
      <c r="E23" s="55">
        <v>18051.722205669997</v>
      </c>
      <c r="F23" s="55">
        <v>30678.621700039999</v>
      </c>
      <c r="G23" s="55">
        <v>26149.45259407</v>
      </c>
      <c r="H23" s="55">
        <v>30560.45669133</v>
      </c>
      <c r="I23" s="55">
        <v>30560.45669133</v>
      </c>
    </row>
    <row r="24" spans="1:9">
      <c r="A24" s="54" t="s">
        <v>64</v>
      </c>
      <c r="B24" s="55">
        <v>121080.58427103001</v>
      </c>
      <c r="C24" s="55">
        <v>133198.22841814565</v>
      </c>
      <c r="D24" s="55">
        <v>134158.873119</v>
      </c>
      <c r="E24" s="56">
        <v>156174.40305935999</v>
      </c>
      <c r="F24" s="56">
        <v>286544.79048754001</v>
      </c>
      <c r="G24" s="56">
        <v>326098.39827925002</v>
      </c>
      <c r="H24" s="56">
        <v>375683.43470448046</v>
      </c>
      <c r="I24" s="56">
        <v>375683.43470447999</v>
      </c>
    </row>
    <row r="25" spans="1:9">
      <c r="A25" s="57" t="s">
        <v>65</v>
      </c>
      <c r="B25" s="53">
        <v>1737135.8553950402</v>
      </c>
      <c r="C25" s="53">
        <v>1837891.2930676397</v>
      </c>
      <c r="D25" s="53">
        <v>1913207.7597776002</v>
      </c>
      <c r="E25" s="53">
        <v>1975433.2389737801</v>
      </c>
      <c r="F25" s="53">
        <v>2255309.6436285684</v>
      </c>
      <c r="G25" s="53">
        <v>2637971.7264489303</v>
      </c>
      <c r="H25" s="53">
        <v>2865989.4897537301</v>
      </c>
      <c r="I25" s="53">
        <f>SUM(I3:I6)</f>
        <v>2863989.4897537301</v>
      </c>
    </row>
    <row r="26" spans="1:9">
      <c r="A26" s="58" t="s">
        <v>66</v>
      </c>
      <c r="B26" s="55">
        <v>295755.85930662998</v>
      </c>
      <c r="C26" s="55">
        <v>302727.27638915001</v>
      </c>
      <c r="D26" s="55">
        <v>335113.53019796003</v>
      </c>
      <c r="E26" s="55">
        <v>331598.70679500001</v>
      </c>
      <c r="F26" s="55">
        <v>452844.21703468001</v>
      </c>
      <c r="G26" s="55">
        <v>506391.09240945993</v>
      </c>
      <c r="H26" s="55">
        <v>906982.33775568008</v>
      </c>
      <c r="I26" s="55">
        <f>SUM(I7:I14)</f>
        <v>566314.46490092715</v>
      </c>
    </row>
    <row r="27" spans="1:9">
      <c r="A27" s="59" t="s">
        <v>49</v>
      </c>
      <c r="B27" s="56">
        <v>908084.39521082002</v>
      </c>
      <c r="C27" s="56">
        <v>957289.10058026004</v>
      </c>
      <c r="D27" s="56">
        <v>1038892.5745327101</v>
      </c>
      <c r="E27" s="56">
        <v>1096109.7149968001</v>
      </c>
      <c r="F27" s="56">
        <v>1530139.7485645399</v>
      </c>
      <c r="G27" s="56">
        <v>1740701.5667275903</v>
      </c>
      <c r="H27" s="56">
        <v>2013441.6336050504</v>
      </c>
      <c r="I27" s="56">
        <f>SUM(I15:I24)</f>
        <v>2008441.6336050499</v>
      </c>
    </row>
    <row r="28" spans="1:9">
      <c r="A28" s="60" t="s">
        <v>50</v>
      </c>
      <c r="B28" s="61">
        <v>2835375.2675493904</v>
      </c>
      <c r="C28" s="61">
        <v>3002245.1222605431</v>
      </c>
      <c r="D28" s="61">
        <v>3159980.0692257201</v>
      </c>
      <c r="E28" s="61">
        <v>3292817.2064010701</v>
      </c>
      <c r="F28" s="61">
        <v>4090151.5508868475</v>
      </c>
      <c r="G28" s="61">
        <v>4743946.5388846006</v>
      </c>
      <c r="H28" s="61">
        <v>5621671.2607179508</v>
      </c>
      <c r="I28" s="61">
        <f>SUM(I3:I4,I5:I6,I7:I24)-I17</f>
        <v>5274003.3878631974</v>
      </c>
    </row>
    <row r="29" spans="1:9">
      <c r="A29" s="58" t="s">
        <v>51</v>
      </c>
      <c r="B29" s="55">
        <v>87988.460493460007</v>
      </c>
      <c r="C29" s="55">
        <v>91637.896806239994</v>
      </c>
      <c r="D29" s="55">
        <v>76257.500974539988</v>
      </c>
      <c r="E29" s="55">
        <v>82146.81640245</v>
      </c>
      <c r="F29" s="55">
        <v>102671.90513580001</v>
      </c>
      <c r="G29" s="55">
        <v>122485.37023306002</v>
      </c>
      <c r="H29" s="55">
        <v>133344.25619677998</v>
      </c>
      <c r="I29" s="55">
        <v>133344.25619677998</v>
      </c>
    </row>
    <row r="30" spans="1:9">
      <c r="A30" s="58" t="s">
        <v>52</v>
      </c>
      <c r="B30" s="55">
        <v>289922.35757561011</v>
      </c>
      <c r="C30" s="55">
        <v>307296.55805467966</v>
      </c>
      <c r="D30" s="55">
        <v>339241.36803795013</v>
      </c>
      <c r="E30" s="55">
        <v>338354.13266133005</v>
      </c>
      <c r="F30" s="55">
        <v>382395.32745265833</v>
      </c>
      <c r="G30" s="55">
        <v>431895.51651150041</v>
      </c>
      <c r="H30" s="55">
        <v>466758.31471304048</v>
      </c>
      <c r="I30" s="55">
        <v>466758.31471304048</v>
      </c>
    </row>
    <row r="31" spans="1:9">
      <c r="A31" s="58" t="s">
        <v>53</v>
      </c>
      <c r="B31" s="55">
        <v>1359225.0373259701</v>
      </c>
      <c r="C31" s="55">
        <v>1438956.8382067201</v>
      </c>
      <c r="D31" s="55">
        <v>1497708.89076511</v>
      </c>
      <c r="E31" s="55">
        <v>1554932.2899100001</v>
      </c>
      <c r="F31" s="55">
        <v>1770242.41104011</v>
      </c>
      <c r="G31" s="55">
        <v>2083590.8397043699</v>
      </c>
      <c r="H31" s="55">
        <v>2265886.9188439096</v>
      </c>
      <c r="I31" s="55">
        <f>2265886.91884391-2000</f>
        <v>2263886.9188439101</v>
      </c>
    </row>
    <row r="32" spans="1:9">
      <c r="A32" s="60" t="s">
        <v>54</v>
      </c>
      <c r="B32" s="61">
        <v>170190.88831615003</v>
      </c>
      <c r="C32" s="61">
        <v>180934.36528313</v>
      </c>
      <c r="D32" s="61">
        <v>194825.90857838999</v>
      </c>
      <c r="E32" s="61">
        <v>204836.67533971</v>
      </c>
      <c r="F32" s="61">
        <v>231628.67134204999</v>
      </c>
      <c r="G32" s="61">
        <v>277171.26616390998</v>
      </c>
      <c r="H32" s="61">
        <v>310759.29135227995</v>
      </c>
      <c r="I32" s="61">
        <f>H32-27.49%*2000</f>
        <v>310209.49135227996</v>
      </c>
    </row>
    <row r="33" spans="1:9">
      <c r="A33" s="58" t="s">
        <v>55</v>
      </c>
      <c r="B33" s="55">
        <v>8918242.3474708311</v>
      </c>
      <c r="C33" s="55">
        <v>9312463.9665396698</v>
      </c>
      <c r="D33" s="55">
        <v>10431777.03137037</v>
      </c>
      <c r="E33" s="55">
        <v>11134517.26186363</v>
      </c>
      <c r="F33" s="55">
        <v>13509462.42090508</v>
      </c>
      <c r="G33" s="55">
        <v>16171063.906668434</v>
      </c>
      <c r="H33" s="55">
        <v>16592814.553202989</v>
      </c>
      <c r="I33" s="55">
        <v>16592814.553202989</v>
      </c>
    </row>
    <row r="34" spans="1:9">
      <c r="A34" s="59" t="s">
        <v>56</v>
      </c>
      <c r="B34" s="56">
        <v>854854.65533514007</v>
      </c>
      <c r="C34" s="56">
        <v>685052.55004312994</v>
      </c>
      <c r="D34" s="56">
        <v>755829.77233443002</v>
      </c>
      <c r="E34" s="56">
        <v>841685.20565111993</v>
      </c>
      <c r="F34" s="56">
        <v>995985.46814533987</v>
      </c>
      <c r="G34" s="56">
        <v>1137488.6829367303</v>
      </c>
      <c r="H34" s="56">
        <v>1292311.9379773301</v>
      </c>
      <c r="I34" s="56">
        <v>1292311.9379773301</v>
      </c>
    </row>
    <row r="35" spans="1:9">
      <c r="A35" s="60" t="s">
        <v>57</v>
      </c>
      <c r="B35" s="61">
        <f>B28-B29-B32</f>
        <v>2577195.9187397808</v>
      </c>
      <c r="C35" s="61">
        <f t="shared" ref="C35:I35" si="0">C28-C29-C32</f>
        <v>2729672.8601711728</v>
      </c>
      <c r="D35" s="61">
        <f t="shared" si="0"/>
        <v>2888896.6596727902</v>
      </c>
      <c r="E35" s="61">
        <f t="shared" si="0"/>
        <v>3005833.7146589099</v>
      </c>
      <c r="F35" s="61">
        <f t="shared" si="0"/>
        <v>3755850.9744089972</v>
      </c>
      <c r="G35" s="61">
        <f t="shared" si="0"/>
        <v>4344289.902487631</v>
      </c>
      <c r="H35" s="61">
        <f t="shared" si="0"/>
        <v>5177567.7131688911</v>
      </c>
      <c r="I35" s="61">
        <f t="shared" si="0"/>
        <v>4830449.6403141376</v>
      </c>
    </row>
    <row r="36" spans="1:9">
      <c r="A36" s="60" t="s">
        <v>58</v>
      </c>
      <c r="B36" s="61">
        <v>4704231</v>
      </c>
      <c r="C36" s="61">
        <v>4918180</v>
      </c>
      <c r="D36" s="61">
        <v>5236490</v>
      </c>
      <c r="E36" s="61">
        <v>5625181</v>
      </c>
      <c r="F36" s="61">
        <v>5932192</v>
      </c>
      <c r="G36" s="61">
        <v>6860933</v>
      </c>
      <c r="H36" s="61">
        <v>7653139</v>
      </c>
      <c r="I36" s="61">
        <v>7653139</v>
      </c>
    </row>
    <row r="37" spans="1:9">
      <c r="A37" s="62" t="s">
        <v>59</v>
      </c>
      <c r="B37" s="63">
        <f>B35/B36</f>
        <v>0.54784637887463028</v>
      </c>
      <c r="C37" s="63">
        <f t="shared" ref="C37:I37" si="1">C35/C36</f>
        <v>0.55501686806322115</v>
      </c>
      <c r="D37" s="63">
        <f t="shared" si="1"/>
        <v>0.55168570161936525</v>
      </c>
      <c r="E37" s="63">
        <f t="shared" si="1"/>
        <v>0.53435324386164818</v>
      </c>
      <c r="F37" s="63">
        <f t="shared" si="1"/>
        <v>0.63313037986784604</v>
      </c>
      <c r="G37" s="63">
        <f t="shared" si="1"/>
        <v>0.63319229359733309</v>
      </c>
      <c r="H37" s="63">
        <f t="shared" si="1"/>
        <v>0.67652863918568462</v>
      </c>
      <c r="I37" s="63">
        <f t="shared" si="1"/>
        <v>0.63117233860696087</v>
      </c>
    </row>
    <row r="38" spans="1:9">
      <c r="A38" s="64" t="s">
        <v>60</v>
      </c>
      <c r="B38" s="65"/>
      <c r="C38" s="65"/>
      <c r="D38" s="65"/>
      <c r="E38" s="65"/>
      <c r="F38" s="65"/>
      <c r="G38" s="65"/>
      <c r="H38" s="65"/>
      <c r="I38" s="6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G15" sqref="G15"/>
    </sheetView>
  </sheetViews>
  <sheetFormatPr defaultColWidth="11.19921875" defaultRowHeight="15.6"/>
  <cols>
    <col min="1" max="1" width="5" customWidth="1"/>
    <col min="2" max="2" width="13.69921875" customWidth="1"/>
  </cols>
  <sheetData>
    <row r="1" spans="1:11">
      <c r="A1" s="70" t="s">
        <v>79</v>
      </c>
      <c r="B1" s="70"/>
      <c r="C1" s="70"/>
      <c r="D1" s="70"/>
      <c r="E1" s="70"/>
      <c r="F1" s="70"/>
      <c r="G1" s="41"/>
      <c r="H1" s="41"/>
      <c r="I1" s="41"/>
      <c r="J1" s="41"/>
      <c r="K1" s="41"/>
    </row>
    <row r="2" spans="1:11">
      <c r="A2" s="93" t="s">
        <v>80</v>
      </c>
      <c r="B2" s="93"/>
      <c r="C2" s="71">
        <v>2012</v>
      </c>
      <c r="D2" s="71">
        <v>2017</v>
      </c>
      <c r="E2" s="71">
        <v>2022</v>
      </c>
      <c r="F2" s="71">
        <v>2023</v>
      </c>
      <c r="G2" s="41"/>
      <c r="H2" s="41"/>
      <c r="I2" s="41"/>
      <c r="J2" s="41"/>
      <c r="K2" s="41"/>
    </row>
    <row r="3" spans="1:11">
      <c r="A3" s="94" t="s">
        <v>70</v>
      </c>
      <c r="B3" s="72">
        <v>1E-4</v>
      </c>
      <c r="C3" s="73">
        <v>154821</v>
      </c>
      <c r="D3" s="73">
        <v>201786</v>
      </c>
      <c r="E3" s="73">
        <v>408934</v>
      </c>
      <c r="F3" s="73">
        <v>480769</v>
      </c>
      <c r="G3" s="41"/>
      <c r="H3" s="41"/>
      <c r="I3" s="44"/>
      <c r="J3" s="74"/>
      <c r="K3" s="75"/>
    </row>
    <row r="4" spans="1:11">
      <c r="A4" s="95"/>
      <c r="B4" s="76">
        <v>1E-3</v>
      </c>
      <c r="C4" s="73">
        <v>312278</v>
      </c>
      <c r="D4" s="73">
        <v>430178</v>
      </c>
      <c r="E4" s="73">
        <v>829082</v>
      </c>
      <c r="F4" s="73">
        <v>960420</v>
      </c>
      <c r="G4" s="41"/>
      <c r="H4" s="41"/>
      <c r="I4" s="44"/>
      <c r="J4" s="74"/>
      <c r="K4" s="73"/>
    </row>
    <row r="5" spans="1:11">
      <c r="A5" s="95"/>
      <c r="B5" s="43">
        <v>0.01</v>
      </c>
      <c r="C5" s="73">
        <v>669944</v>
      </c>
      <c r="D5" s="73">
        <v>958920</v>
      </c>
      <c r="E5" s="73">
        <v>1649431</v>
      </c>
      <c r="F5" s="73">
        <v>1864770</v>
      </c>
      <c r="G5" s="41"/>
      <c r="H5" s="41"/>
      <c r="I5" s="44"/>
      <c r="J5" s="74"/>
      <c r="K5" s="73"/>
    </row>
    <row r="6" spans="1:11">
      <c r="A6" s="95"/>
      <c r="B6" s="43">
        <v>0.05</v>
      </c>
      <c r="C6" s="73">
        <v>1185264</v>
      </c>
      <c r="D6" s="73">
        <v>1736323</v>
      </c>
      <c r="E6" s="73">
        <v>2774850</v>
      </c>
      <c r="F6" s="73">
        <v>3094474</v>
      </c>
      <c r="G6" s="41"/>
      <c r="H6" s="41"/>
      <c r="I6" s="44"/>
      <c r="J6" s="74"/>
      <c r="K6" s="73"/>
    </row>
    <row r="7" spans="1:11">
      <c r="A7" s="95"/>
      <c r="B7" s="43">
        <v>0.1</v>
      </c>
      <c r="C7" s="73">
        <v>1483224</v>
      </c>
      <c r="D7" s="73">
        <v>2190505</v>
      </c>
      <c r="E7" s="73">
        <v>3438548</v>
      </c>
      <c r="F7" s="73">
        <v>3828446</v>
      </c>
      <c r="G7" s="41"/>
      <c r="H7" s="41"/>
      <c r="I7" s="44"/>
      <c r="J7" s="74"/>
      <c r="K7" s="73"/>
    </row>
    <row r="8" spans="1:11">
      <c r="A8" s="96"/>
      <c r="B8" s="45">
        <v>0.2</v>
      </c>
      <c r="C8" s="77">
        <v>1779723</v>
      </c>
      <c r="D8" s="77">
        <v>2663069</v>
      </c>
      <c r="E8" s="77">
        <v>4172750</v>
      </c>
      <c r="F8" s="77">
        <v>4638097</v>
      </c>
      <c r="G8" s="41"/>
      <c r="H8" s="41"/>
      <c r="I8" s="44"/>
      <c r="J8" s="74"/>
      <c r="K8" s="77"/>
    </row>
    <row r="9" spans="1:11">
      <c r="A9" s="94" t="s">
        <v>71</v>
      </c>
      <c r="B9" s="76">
        <v>1E-4</v>
      </c>
      <c r="C9" s="78">
        <v>4.9000000000000002E-2</v>
      </c>
      <c r="D9" s="78">
        <v>4.2999999999999997E-2</v>
      </c>
      <c r="E9" s="78">
        <v>0.06</v>
      </c>
      <c r="F9" s="78">
        <v>6.3E-2</v>
      </c>
      <c r="G9" s="41"/>
      <c r="H9" s="41"/>
      <c r="I9" s="41"/>
      <c r="J9" s="41"/>
      <c r="K9" s="41"/>
    </row>
    <row r="10" spans="1:11">
      <c r="A10" s="95"/>
      <c r="B10" s="76">
        <v>1E-3</v>
      </c>
      <c r="C10" s="78">
        <v>9.9000000000000005E-2</v>
      </c>
      <c r="D10" s="78">
        <v>9.0999999999999998E-2</v>
      </c>
      <c r="E10" s="78">
        <v>0.121</v>
      </c>
      <c r="F10" s="78">
        <v>0.125</v>
      </c>
      <c r="G10" s="41"/>
      <c r="H10" s="79"/>
      <c r="I10" s="80"/>
      <c r="J10" s="41"/>
      <c r="K10" s="41"/>
    </row>
    <row r="11" spans="1:11">
      <c r="A11" s="95"/>
      <c r="B11" s="43">
        <v>0.01</v>
      </c>
      <c r="C11" s="78">
        <v>0.21199999999999999</v>
      </c>
      <c r="D11" s="78">
        <v>0.20399999999999999</v>
      </c>
      <c r="E11" s="78">
        <v>0.24</v>
      </c>
      <c r="F11" s="78">
        <v>0.24399999999999999</v>
      </c>
      <c r="G11" s="41"/>
      <c r="H11" s="79"/>
      <c r="I11" s="80"/>
      <c r="J11" s="41"/>
      <c r="K11" s="41"/>
    </row>
    <row r="12" spans="1:11">
      <c r="A12" s="95"/>
      <c r="B12" s="43">
        <v>0.05</v>
      </c>
      <c r="C12" s="78">
        <v>0.375</v>
      </c>
      <c r="D12" s="78">
        <v>0.36899999999999999</v>
      </c>
      <c r="E12" s="78">
        <v>0.40400000000000003</v>
      </c>
      <c r="F12" s="78">
        <v>0.40400000000000003</v>
      </c>
      <c r="G12" s="41"/>
      <c r="H12" s="41"/>
      <c r="I12" s="41"/>
      <c r="J12" s="41"/>
      <c r="K12" s="41"/>
    </row>
    <row r="13" spans="1:11">
      <c r="A13" s="95"/>
      <c r="B13" s="43">
        <v>0.1</v>
      </c>
      <c r="C13" s="78">
        <v>0.46899999999999997</v>
      </c>
      <c r="D13" s="78">
        <v>0.46600000000000003</v>
      </c>
      <c r="E13" s="78">
        <v>0.501</v>
      </c>
      <c r="F13" s="78">
        <v>0.5</v>
      </c>
      <c r="G13" s="41"/>
      <c r="H13" s="41"/>
      <c r="I13" s="41"/>
      <c r="J13" s="41"/>
      <c r="K13" s="41"/>
    </row>
    <row r="14" spans="1:11">
      <c r="A14" s="95"/>
      <c r="B14" s="45">
        <v>0.2</v>
      </c>
      <c r="C14" s="81">
        <v>0.56299999999999994</v>
      </c>
      <c r="D14" s="81">
        <v>0.56599999999999995</v>
      </c>
      <c r="E14" s="81">
        <v>0.60799999999999998</v>
      </c>
      <c r="F14" s="81">
        <v>0.60599999999999998</v>
      </c>
      <c r="G14" s="41"/>
      <c r="H14" s="41"/>
      <c r="I14" s="41"/>
      <c r="J14" s="41"/>
      <c r="K14" s="41"/>
    </row>
    <row r="15" spans="1:11">
      <c r="A15" s="95"/>
      <c r="B15" s="76" t="s">
        <v>72</v>
      </c>
      <c r="C15" s="79">
        <v>4.9000000000000002E-2</v>
      </c>
      <c r="D15" s="79">
        <v>4.2999999999999997E-2</v>
      </c>
      <c r="E15" s="79">
        <v>0.06</v>
      </c>
      <c r="F15" s="79">
        <v>6.3E-2</v>
      </c>
      <c r="G15" s="41"/>
      <c r="H15" s="41"/>
      <c r="I15" s="41"/>
      <c r="J15" s="41"/>
      <c r="K15" s="41"/>
    </row>
    <row r="16" spans="1:11">
      <c r="A16" s="95"/>
      <c r="B16" s="43" t="s">
        <v>73</v>
      </c>
      <c r="C16" s="79">
        <v>0.05</v>
      </c>
      <c r="D16" s="79">
        <v>4.9000000000000002E-2</v>
      </c>
      <c r="E16" s="79">
        <v>6.0999999999999999E-2</v>
      </c>
      <c r="F16" s="79">
        <v>6.3E-2</v>
      </c>
      <c r="G16" s="41"/>
      <c r="H16" s="41"/>
      <c r="I16" s="41"/>
      <c r="J16" s="41"/>
      <c r="K16" s="41"/>
    </row>
    <row r="17" spans="1:11">
      <c r="A17" s="95"/>
      <c r="B17" s="43" t="s">
        <v>74</v>
      </c>
      <c r="C17" s="79">
        <v>0.113</v>
      </c>
      <c r="D17" s="79">
        <v>0.112</v>
      </c>
      <c r="E17" s="79">
        <v>0.12</v>
      </c>
      <c r="F17" s="79">
        <v>0.11799999999999999</v>
      </c>
      <c r="G17" s="41"/>
      <c r="H17" s="41"/>
      <c r="I17" s="41"/>
      <c r="J17" s="41"/>
      <c r="K17" s="41"/>
    </row>
    <row r="18" spans="1:11">
      <c r="A18" s="95"/>
      <c r="B18" s="43" t="s">
        <v>75</v>
      </c>
      <c r="C18" s="79">
        <v>0.16300000000000001</v>
      </c>
      <c r="D18" s="79">
        <v>0.16500000000000001</v>
      </c>
      <c r="E18" s="79">
        <v>0.16400000000000001</v>
      </c>
      <c r="F18" s="79">
        <v>0.161</v>
      </c>
      <c r="G18" s="41"/>
      <c r="H18" s="41"/>
      <c r="I18" s="41"/>
      <c r="J18" s="41"/>
      <c r="K18" s="41"/>
    </row>
    <row r="19" spans="1:11">
      <c r="A19" s="95"/>
      <c r="B19" s="43" t="s">
        <v>76</v>
      </c>
      <c r="C19" s="79">
        <v>9.4E-2</v>
      </c>
      <c r="D19" s="79">
        <v>9.7000000000000003E-2</v>
      </c>
      <c r="E19" s="79">
        <v>9.7000000000000003E-2</v>
      </c>
      <c r="F19" s="79">
        <v>9.6000000000000002E-2</v>
      </c>
      <c r="G19" s="41"/>
      <c r="H19" s="41"/>
      <c r="I19" s="41"/>
      <c r="J19" s="41"/>
      <c r="K19" s="41"/>
    </row>
    <row r="20" spans="1:11">
      <c r="A20" s="96"/>
      <c r="B20" s="45" t="s">
        <v>77</v>
      </c>
      <c r="C20" s="81">
        <v>9.4E-2</v>
      </c>
      <c r="D20" s="81">
        <v>0.1</v>
      </c>
      <c r="E20" s="81">
        <v>0.107</v>
      </c>
      <c r="F20" s="81">
        <v>0.106</v>
      </c>
      <c r="G20" s="41"/>
      <c r="H20" s="41"/>
      <c r="I20" s="41"/>
      <c r="J20" s="41"/>
      <c r="K20" s="41"/>
    </row>
    <row r="21" spans="1:11">
      <c r="A21" s="97" t="s">
        <v>78</v>
      </c>
      <c r="B21" s="97"/>
      <c r="C21" s="82">
        <v>3161213</v>
      </c>
      <c r="D21" s="82">
        <v>4704231</v>
      </c>
      <c r="E21" s="82">
        <v>6860933</v>
      </c>
      <c r="F21" s="82">
        <v>7653139</v>
      </c>
      <c r="G21" s="41"/>
      <c r="H21" s="41"/>
      <c r="I21" s="41"/>
      <c r="J21" s="41"/>
      <c r="K21" s="41"/>
    </row>
    <row r="22" spans="1:1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>
      <c r="A23" s="41"/>
      <c r="B23" s="41"/>
      <c r="C23" s="79"/>
      <c r="D23" s="79"/>
      <c r="E23" s="79"/>
      <c r="F23" s="79"/>
      <c r="G23" s="41"/>
      <c r="H23" s="41"/>
      <c r="I23" s="41"/>
      <c r="J23" s="41"/>
      <c r="K23" s="41"/>
    </row>
    <row r="24" spans="1:11">
      <c r="A24" s="41"/>
      <c r="B24" s="41"/>
      <c r="C24" s="79"/>
      <c r="D24" s="79"/>
      <c r="E24" s="79"/>
      <c r="F24" s="79"/>
      <c r="G24" s="41"/>
      <c r="H24" s="41"/>
      <c r="I24" s="41"/>
      <c r="J24" s="41"/>
      <c r="K24" s="41"/>
    </row>
  </sheetData>
  <mergeCells count="4">
    <mergeCell ref="A2:B2"/>
    <mergeCell ref="A3:A8"/>
    <mergeCell ref="A9:A20"/>
    <mergeCell ref="A21:B2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I9" sqref="I9"/>
    </sheetView>
  </sheetViews>
  <sheetFormatPr defaultColWidth="11.19921875" defaultRowHeight="15.6"/>
  <cols>
    <col min="1" max="1" width="4.19921875" style="2" customWidth="1"/>
    <col min="2" max="2" width="4.69921875" style="2" customWidth="1"/>
    <col min="3" max="3" width="10.5" customWidth="1"/>
    <col min="4" max="4" width="21.19921875" customWidth="1"/>
    <col min="5" max="5" width="18.19921875" customWidth="1"/>
    <col min="6" max="7" width="19.19921875" customWidth="1"/>
    <col min="9" max="9" width="11.5" bestFit="1" customWidth="1"/>
  </cols>
  <sheetData>
    <row r="1" spans="1:7" ht="18">
      <c r="A1" s="39" t="s">
        <v>81</v>
      </c>
    </row>
    <row r="2" spans="1:7">
      <c r="A2" s="98" t="s">
        <v>7</v>
      </c>
      <c r="B2" s="98"/>
      <c r="C2" s="98" t="s">
        <v>8</v>
      </c>
      <c r="D2" s="31" t="s">
        <v>9</v>
      </c>
      <c r="E2" s="31" t="s">
        <v>12</v>
      </c>
      <c r="F2" s="98" t="s">
        <v>6</v>
      </c>
      <c r="G2" s="31" t="s">
        <v>14</v>
      </c>
    </row>
    <row r="3" spans="1:7">
      <c r="A3" s="99"/>
      <c r="B3" s="99"/>
      <c r="C3" s="99"/>
      <c r="D3" s="32" t="s">
        <v>10</v>
      </c>
      <c r="E3" s="32" t="s">
        <v>13</v>
      </c>
      <c r="F3" s="99"/>
      <c r="G3" s="32" t="s">
        <v>17</v>
      </c>
    </row>
    <row r="4" spans="1:7">
      <c r="A4" s="107">
        <v>87</v>
      </c>
      <c r="B4" s="107"/>
      <c r="C4" s="11">
        <v>406706</v>
      </c>
      <c r="D4" s="30">
        <v>77.53</v>
      </c>
      <c r="E4" s="10">
        <v>15650841.060000001</v>
      </c>
      <c r="F4" s="10">
        <v>53862698065.209991</v>
      </c>
      <c r="G4" s="12">
        <f>E4/F4</f>
        <v>2.905691995052306E-4</v>
      </c>
    </row>
    <row r="5" spans="1:7">
      <c r="A5" s="104">
        <v>88</v>
      </c>
      <c r="B5" s="104"/>
      <c r="C5" s="14">
        <v>406705</v>
      </c>
      <c r="D5" s="23">
        <v>292.45</v>
      </c>
      <c r="E5" s="13">
        <v>65735368.450000003</v>
      </c>
      <c r="F5" s="13">
        <v>54922671517.049988</v>
      </c>
      <c r="G5" s="15">
        <f t="shared" ref="G5:G26" si="0">E5/F5</f>
        <v>1.1968712852868668E-3</v>
      </c>
    </row>
    <row r="6" spans="1:7">
      <c r="A6" s="104">
        <v>89</v>
      </c>
      <c r="B6" s="104"/>
      <c r="C6" s="14">
        <v>406706</v>
      </c>
      <c r="D6" s="23">
        <v>1144.3599999999999</v>
      </c>
      <c r="E6" s="13">
        <v>254902111.59999999</v>
      </c>
      <c r="F6" s="13">
        <v>74396700294.389999</v>
      </c>
      <c r="G6" s="15">
        <f t="shared" si="0"/>
        <v>3.4262556079953091E-3</v>
      </c>
    </row>
    <row r="7" spans="1:7">
      <c r="A7" s="104">
        <v>90</v>
      </c>
      <c r="B7" s="104"/>
      <c r="C7" s="14">
        <v>406706</v>
      </c>
      <c r="D7" s="23">
        <v>4215.1499999999996</v>
      </c>
      <c r="E7" s="13">
        <v>972754695.12</v>
      </c>
      <c r="F7" s="13">
        <v>79647054874.700012</v>
      </c>
      <c r="G7" s="15">
        <f t="shared" si="0"/>
        <v>1.2213316570842807E-2</v>
      </c>
    </row>
    <row r="8" spans="1:7">
      <c r="A8" s="104">
        <v>91</v>
      </c>
      <c r="B8" s="104"/>
      <c r="C8" s="14">
        <v>406706</v>
      </c>
      <c r="D8" s="23">
        <v>10071.040000000001</v>
      </c>
      <c r="E8" s="13">
        <v>2829866966.5599999</v>
      </c>
      <c r="F8" s="13">
        <v>68367158968.919991</v>
      </c>
      <c r="G8" s="15">
        <f t="shared" si="0"/>
        <v>4.1392197792604925E-2</v>
      </c>
    </row>
    <row r="9" spans="1:7">
      <c r="A9" s="104">
        <v>92</v>
      </c>
      <c r="B9" s="104"/>
      <c r="C9" s="14">
        <v>406706</v>
      </c>
      <c r="D9" s="23">
        <v>18000</v>
      </c>
      <c r="E9" s="13">
        <v>5686881925.8500004</v>
      </c>
      <c r="F9" s="13">
        <v>51609613937.779991</v>
      </c>
      <c r="G9" s="15">
        <f t="shared" si="0"/>
        <v>0.11019035974006791</v>
      </c>
    </row>
    <row r="10" spans="1:7">
      <c r="A10" s="104">
        <v>93</v>
      </c>
      <c r="B10" s="104"/>
      <c r="C10" s="14">
        <v>406706</v>
      </c>
      <c r="D10" s="23">
        <v>25725</v>
      </c>
      <c r="E10" s="13">
        <v>9008235178.7199993</v>
      </c>
      <c r="F10" s="13">
        <v>44994928580.869995</v>
      </c>
      <c r="G10" s="15">
        <f t="shared" si="0"/>
        <v>0.20020556677913992</v>
      </c>
    </row>
    <row r="11" spans="1:7">
      <c r="A11" s="104">
        <v>94</v>
      </c>
      <c r="B11" s="104"/>
      <c r="C11" s="14">
        <v>406706</v>
      </c>
      <c r="D11" s="23">
        <v>38749.39</v>
      </c>
      <c r="E11" s="13">
        <v>12661961202.030001</v>
      </c>
      <c r="F11" s="13">
        <v>51095181860.589996</v>
      </c>
      <c r="G11" s="15">
        <f t="shared" si="0"/>
        <v>0.24781125618805641</v>
      </c>
    </row>
    <row r="12" spans="1:7">
      <c r="A12" s="104">
        <v>95</v>
      </c>
      <c r="B12" s="104"/>
      <c r="C12" s="14">
        <v>406706</v>
      </c>
      <c r="D12" s="23">
        <v>58000</v>
      </c>
      <c r="E12" s="13">
        <v>19301816935.110001</v>
      </c>
      <c r="F12" s="13">
        <v>61895381966.51001</v>
      </c>
      <c r="G12" s="15">
        <f t="shared" si="0"/>
        <v>0.31184583278852235</v>
      </c>
    </row>
    <row r="13" spans="1:7">
      <c r="A13" s="104">
        <v>96</v>
      </c>
      <c r="B13" s="104"/>
      <c r="C13" s="14">
        <v>406706</v>
      </c>
      <c r="D13" s="23">
        <v>82000</v>
      </c>
      <c r="E13" s="13">
        <v>28365907406.150002</v>
      </c>
      <c r="F13" s="13">
        <v>68413973288.589996</v>
      </c>
      <c r="G13" s="15">
        <f t="shared" si="0"/>
        <v>0.41462154648575039</v>
      </c>
    </row>
    <row r="14" spans="1:7">
      <c r="A14" s="104">
        <v>97</v>
      </c>
      <c r="B14" s="104"/>
      <c r="C14" s="14">
        <v>406706</v>
      </c>
      <c r="D14" s="23">
        <v>128000</v>
      </c>
      <c r="E14" s="13">
        <v>42164385760.139999</v>
      </c>
      <c r="F14" s="13">
        <v>92892501019.809998</v>
      </c>
      <c r="G14" s="15">
        <f t="shared" si="0"/>
        <v>0.45390516238924539</v>
      </c>
    </row>
    <row r="15" spans="1:7">
      <c r="A15" s="104">
        <v>98</v>
      </c>
      <c r="B15" s="104"/>
      <c r="C15" s="14">
        <v>406706</v>
      </c>
      <c r="D15" s="23">
        <v>208094.25</v>
      </c>
      <c r="E15" s="13">
        <v>67266465760.18</v>
      </c>
      <c r="F15" s="13">
        <v>127417860826.17003</v>
      </c>
      <c r="G15" s="15">
        <f t="shared" si="0"/>
        <v>0.52792022502989877</v>
      </c>
    </row>
    <row r="16" spans="1:7">
      <c r="A16" s="104">
        <v>99</v>
      </c>
      <c r="B16" s="104"/>
      <c r="C16" s="14">
        <v>406706</v>
      </c>
      <c r="D16" s="23">
        <v>400000</v>
      </c>
      <c r="E16" s="13">
        <v>117258821039.07001</v>
      </c>
      <c r="F16" s="13">
        <v>198669397071.87997</v>
      </c>
      <c r="G16" s="15">
        <f t="shared" si="0"/>
        <v>0.59022085317269546</v>
      </c>
    </row>
    <row r="17" spans="1:9">
      <c r="A17" s="105">
        <v>100</v>
      </c>
      <c r="B17" s="16">
        <v>1</v>
      </c>
      <c r="C17" s="14">
        <v>40671</v>
      </c>
      <c r="D17" s="23">
        <v>440007.91</v>
      </c>
      <c r="E17" s="13">
        <v>17012187539.41</v>
      </c>
      <c r="F17" s="13">
        <v>25759148381.730995</v>
      </c>
      <c r="G17" s="15">
        <f t="shared" si="0"/>
        <v>0.66043284068643549</v>
      </c>
    </row>
    <row r="18" spans="1:9">
      <c r="A18" s="105"/>
      <c r="B18" s="16">
        <v>2</v>
      </c>
      <c r="C18" s="14">
        <v>40670</v>
      </c>
      <c r="D18" s="23">
        <v>487809.87</v>
      </c>
      <c r="E18" s="13">
        <v>18826392341.450001</v>
      </c>
      <c r="F18" s="13">
        <v>27820239933.669998</v>
      </c>
      <c r="G18" s="15">
        <f t="shared" si="0"/>
        <v>0.67671567126439425</v>
      </c>
    </row>
    <row r="19" spans="1:9">
      <c r="A19" s="105"/>
      <c r="B19" s="16">
        <v>3</v>
      </c>
      <c r="C19" s="14">
        <v>40671</v>
      </c>
      <c r="D19" s="23">
        <v>540000</v>
      </c>
      <c r="E19" s="13">
        <v>20769616149.099998</v>
      </c>
      <c r="F19" s="13">
        <v>31503320223.681999</v>
      </c>
      <c r="G19" s="15">
        <f t="shared" si="0"/>
        <v>0.65928340256297335</v>
      </c>
    </row>
    <row r="20" spans="1:9">
      <c r="A20" s="105"/>
      <c r="B20" s="16">
        <v>4</v>
      </c>
      <c r="C20" s="14">
        <v>40670</v>
      </c>
      <c r="D20" s="23">
        <v>610178.16</v>
      </c>
      <c r="E20" s="13">
        <v>23435557980.509998</v>
      </c>
      <c r="F20" s="13">
        <v>36690775677.964005</v>
      </c>
      <c r="G20" s="15">
        <f t="shared" si="0"/>
        <v>0.63873160344726876</v>
      </c>
      <c r="I20" s="1"/>
    </row>
    <row r="21" spans="1:9">
      <c r="A21" s="105"/>
      <c r="B21" s="16">
        <v>5</v>
      </c>
      <c r="C21" s="14">
        <v>40671</v>
      </c>
      <c r="D21" s="26">
        <v>711995.02</v>
      </c>
      <c r="E21" s="13">
        <v>26854615844.540001</v>
      </c>
      <c r="F21" s="13">
        <v>39727597360.244995</v>
      </c>
      <c r="G21" s="15">
        <f t="shared" si="0"/>
        <v>0.67596878817074257</v>
      </c>
      <c r="I21" s="1"/>
    </row>
    <row r="22" spans="1:9">
      <c r="A22" s="105"/>
      <c r="B22" s="16">
        <v>6</v>
      </c>
      <c r="C22" s="14">
        <v>40670</v>
      </c>
      <c r="D22" s="26">
        <v>850640.76</v>
      </c>
      <c r="E22" s="13">
        <v>31667598774.290001</v>
      </c>
      <c r="F22" s="13">
        <v>48028054451.660995</v>
      </c>
      <c r="G22" s="15">
        <f t="shared" si="0"/>
        <v>0.6593562686609058</v>
      </c>
      <c r="I22" s="1"/>
    </row>
    <row r="23" spans="1:9">
      <c r="A23" s="105"/>
      <c r="B23" s="16">
        <v>7</v>
      </c>
      <c r="C23" s="14">
        <v>40671</v>
      </c>
      <c r="D23" s="26">
        <v>1060308.3</v>
      </c>
      <c r="E23" s="13">
        <v>38590378018.290001</v>
      </c>
      <c r="F23" s="13">
        <v>54766342273.423996</v>
      </c>
      <c r="G23" s="15">
        <f t="shared" si="0"/>
        <v>0.70463676076129755</v>
      </c>
      <c r="I23" s="1"/>
    </row>
    <row r="24" spans="1:9">
      <c r="A24" s="105"/>
      <c r="B24" s="16">
        <v>8</v>
      </c>
      <c r="C24" s="14">
        <v>40670</v>
      </c>
      <c r="D24" s="24">
        <v>1488912.44</v>
      </c>
      <c r="E24" s="13">
        <v>50740928691.57</v>
      </c>
      <c r="F24" s="13">
        <v>73446906881.588989</v>
      </c>
      <c r="G24" s="15">
        <f t="shared" si="0"/>
        <v>0.69085181181794986</v>
      </c>
    </row>
    <row r="25" spans="1:9">
      <c r="A25" s="105"/>
      <c r="B25" s="16">
        <v>9</v>
      </c>
      <c r="C25" s="14">
        <v>40671</v>
      </c>
      <c r="D25" s="24">
        <v>2581086.2000000002</v>
      </c>
      <c r="E25" s="13">
        <v>78081587278.729996</v>
      </c>
      <c r="F25" s="13">
        <v>112705594432.345</v>
      </c>
      <c r="G25" s="15">
        <f t="shared" si="0"/>
        <v>0.69279247114570586</v>
      </c>
    </row>
    <row r="26" spans="1:9">
      <c r="A26" s="106"/>
      <c r="B26" s="17">
        <v>10</v>
      </c>
      <c r="C26" s="8">
        <v>40670</v>
      </c>
      <c r="D26" s="25">
        <v>5125165419.5799999</v>
      </c>
      <c r="E26" s="19">
        <f>355596642958.31-5000000000</f>
        <v>350596642958.31</v>
      </c>
      <c r="F26" s="19">
        <v>482746317237.98499</v>
      </c>
      <c r="G26" s="9">
        <f t="shared" si="0"/>
        <v>0.72625441238834421</v>
      </c>
    </row>
    <row r="27" spans="1:9">
      <c r="D27" s="40" t="s">
        <v>23</v>
      </c>
      <c r="E27" s="40" t="s">
        <v>23</v>
      </c>
    </row>
    <row r="28" spans="1:9">
      <c r="B28" s="101"/>
      <c r="C28" s="98" t="s">
        <v>8</v>
      </c>
      <c r="D28" s="31" t="s">
        <v>11</v>
      </c>
      <c r="E28" s="31" t="s">
        <v>12</v>
      </c>
      <c r="F28" s="100" t="s">
        <v>16</v>
      </c>
      <c r="G28" s="100"/>
    </row>
    <row r="29" spans="1:9">
      <c r="B29" s="102"/>
      <c r="C29" s="99"/>
      <c r="D29" s="32" t="s">
        <v>10</v>
      </c>
      <c r="E29" s="32" t="s">
        <v>13</v>
      </c>
      <c r="F29" s="33">
        <v>-0.33</v>
      </c>
      <c r="G29" s="33">
        <v>-0.5</v>
      </c>
    </row>
    <row r="30" spans="1:9">
      <c r="B30" s="102"/>
      <c r="C30" s="3">
        <v>5449859</v>
      </c>
      <c r="D30" s="29" t="s">
        <v>0</v>
      </c>
      <c r="E30" s="3">
        <v>385897139200.51001</v>
      </c>
      <c r="F30" s="34" t="s">
        <v>15</v>
      </c>
      <c r="G30" s="34" t="s">
        <v>15</v>
      </c>
    </row>
    <row r="31" spans="1:9">
      <c r="B31" s="103"/>
      <c r="C31" s="22">
        <v>244023</v>
      </c>
      <c r="D31" s="7" t="s">
        <v>1</v>
      </c>
      <c r="E31" s="22">
        <f>578531751565.73-2000000000</f>
        <v>576531751565.72998</v>
      </c>
      <c r="F31" s="22">
        <f>F32+F33</f>
        <v>347066389754.42297</v>
      </c>
      <c r="G31" s="22">
        <f>G32+G33</f>
        <v>239709579464.30499</v>
      </c>
    </row>
    <row r="32" spans="1:9">
      <c r="B32" s="3" t="s">
        <v>2</v>
      </c>
      <c r="C32" s="3">
        <v>122012</v>
      </c>
      <c r="D32" s="27" t="s">
        <v>3</v>
      </c>
      <c r="E32" s="3">
        <v>97112592637.119995</v>
      </c>
      <c r="F32" s="1">
        <v>25855553272.254303</v>
      </c>
      <c r="G32" s="3">
        <v>0</v>
      </c>
    </row>
    <row r="33" spans="2:7">
      <c r="B33" s="22" t="s">
        <v>4</v>
      </c>
      <c r="C33" s="22">
        <v>122011</v>
      </c>
      <c r="D33" s="28" t="s">
        <v>5</v>
      </c>
      <c r="E33" s="22">
        <f>481419158928.61-2000000000</f>
        <v>479419158928.60999</v>
      </c>
      <c r="F33" s="8">
        <f>0.67*E33</f>
        <v>321210836482.1687</v>
      </c>
      <c r="G33" s="22">
        <f>E33*0.5</f>
        <v>239709579464.30499</v>
      </c>
    </row>
  </sheetData>
  <mergeCells count="20">
    <mergeCell ref="A10:B10"/>
    <mergeCell ref="A11:B11"/>
    <mergeCell ref="A12:B12"/>
    <mergeCell ref="C28:C29"/>
    <mergeCell ref="A2:B3"/>
    <mergeCell ref="C2:C3"/>
    <mergeCell ref="F2:F3"/>
    <mergeCell ref="F28:G28"/>
    <mergeCell ref="B28:B31"/>
    <mergeCell ref="A13:B13"/>
    <mergeCell ref="A14:B14"/>
    <mergeCell ref="A15:B15"/>
    <mergeCell ref="A16:B16"/>
    <mergeCell ref="A17:A26"/>
    <mergeCell ref="A4:B4"/>
    <mergeCell ref="A5:B5"/>
    <mergeCell ref="A6:B6"/>
    <mergeCell ref="A7:B7"/>
    <mergeCell ref="A8:B8"/>
    <mergeCell ref="A9:B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sqref="A1:C19"/>
    </sheetView>
  </sheetViews>
  <sheetFormatPr defaultColWidth="11.19921875" defaultRowHeight="15.6"/>
  <cols>
    <col min="2" max="2" width="12" customWidth="1"/>
  </cols>
  <sheetData>
    <row r="1" spans="1:3">
      <c r="A1" s="66" t="s">
        <v>67</v>
      </c>
      <c r="B1" s="66" t="s">
        <v>68</v>
      </c>
      <c r="C1" s="66" t="s">
        <v>69</v>
      </c>
    </row>
    <row r="2" spans="1:3">
      <c r="A2" s="67">
        <v>2006</v>
      </c>
      <c r="B2" s="68">
        <v>0.19590416029443924</v>
      </c>
    </row>
    <row r="3" spans="1:3">
      <c r="A3" s="67">
        <v>2007</v>
      </c>
      <c r="B3" s="68">
        <v>0.20925920469669113</v>
      </c>
    </row>
    <row r="4" spans="1:3">
      <c r="A4" s="67">
        <v>2008</v>
      </c>
      <c r="B4" s="68">
        <v>0.22649803249779923</v>
      </c>
    </row>
    <row r="5" spans="1:3">
      <c r="A5" s="67">
        <v>2009</v>
      </c>
      <c r="B5" s="68">
        <v>0.207694581233208</v>
      </c>
    </row>
    <row r="6" spans="1:3">
      <c r="A6" s="67">
        <v>2010</v>
      </c>
      <c r="B6" s="68">
        <v>0.21370367278516961</v>
      </c>
    </row>
    <row r="7" spans="1:3">
      <c r="A7" s="67">
        <v>2011</v>
      </c>
      <c r="B7" s="68">
        <v>0.22401539740044635</v>
      </c>
    </row>
    <row r="8" spans="1:3">
      <c r="A8" s="67">
        <v>2012</v>
      </c>
      <c r="B8" s="68">
        <v>0.21192638686372947</v>
      </c>
      <c r="C8" s="5"/>
    </row>
    <row r="9" spans="1:3">
      <c r="A9" s="67">
        <v>2013</v>
      </c>
      <c r="B9" s="68">
        <v>0.20550232934171395</v>
      </c>
    </row>
    <row r="10" spans="1:3">
      <c r="A10" s="67">
        <v>2014</v>
      </c>
      <c r="B10" s="68">
        <v>0.22454367879108789</v>
      </c>
    </row>
    <row r="11" spans="1:3">
      <c r="A11" s="67">
        <v>2015</v>
      </c>
      <c r="B11" s="68">
        <v>0.21079067527119</v>
      </c>
    </row>
    <row r="12" spans="1:3">
      <c r="A12" s="67">
        <v>2016</v>
      </c>
      <c r="B12" s="68">
        <v>0.2050459375163825</v>
      </c>
    </row>
    <row r="13" spans="1:3">
      <c r="A13" s="67">
        <v>2017</v>
      </c>
      <c r="B13" s="68">
        <v>0.20384200288120774</v>
      </c>
      <c r="C13" s="6">
        <v>9.1444810379153349E-2</v>
      </c>
    </row>
    <row r="14" spans="1:3">
      <c r="A14" s="67">
        <v>2018</v>
      </c>
      <c r="B14" s="68">
        <v>0.2136908401891098</v>
      </c>
      <c r="C14" s="5">
        <v>9.6421344610599563E-2</v>
      </c>
    </row>
    <row r="15" spans="1:3">
      <c r="A15" s="67">
        <v>2019</v>
      </c>
      <c r="B15" s="68">
        <v>0.2052480299768312</v>
      </c>
      <c r="C15" s="5">
        <v>9.240443674778516E-2</v>
      </c>
    </row>
    <row r="16" spans="1:3">
      <c r="A16" s="67">
        <v>2020</v>
      </c>
      <c r="B16" s="68">
        <v>0.20374474226332123</v>
      </c>
      <c r="C16" s="5">
        <v>9.4696475031480931E-2</v>
      </c>
    </row>
    <row r="17" spans="1:3">
      <c r="A17" s="67">
        <v>2021</v>
      </c>
      <c r="B17" s="68">
        <v>0.25228099343180654</v>
      </c>
      <c r="C17" s="5">
        <v>0.13090971437791912</v>
      </c>
    </row>
    <row r="18" spans="1:3">
      <c r="A18" s="67">
        <v>2022</v>
      </c>
      <c r="B18" s="68">
        <v>0.24040909063249913</v>
      </c>
      <c r="C18" s="6">
        <v>0.12084105651981257</v>
      </c>
    </row>
    <row r="19" spans="1:3">
      <c r="A19" s="67">
        <v>2023</v>
      </c>
      <c r="B19" s="68">
        <v>0.24366083954624071</v>
      </c>
      <c r="C19" s="6">
        <v>0.1254936499136888</v>
      </c>
    </row>
    <row r="21" spans="1:3">
      <c r="C21" s="69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Tab1</vt:lpstr>
      <vt:lpstr>Tab2</vt:lpstr>
      <vt:lpstr>Tab3</vt:lpstr>
      <vt:lpstr>Tab4</vt:lpstr>
      <vt:lpstr>Grafico</vt:lpstr>
    </vt:vector>
  </TitlesOfParts>
  <Company>MADERO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LAKS</dc:creator>
  <cp:lastModifiedBy>Lenovo</cp:lastModifiedBy>
  <dcterms:created xsi:type="dcterms:W3CDTF">2025-05-14T02:17:19Z</dcterms:created>
  <dcterms:modified xsi:type="dcterms:W3CDTF">2025-05-19T12:36:00Z</dcterms:modified>
</cp:coreProperties>
</file>