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Carga Tributária Efetiva\"/>
    </mc:Choice>
  </mc:AlternateContent>
  <bookViews>
    <workbookView xWindow="0" yWindow="0" windowWidth="23040" windowHeight="8508"/>
  </bookViews>
  <sheets>
    <sheet name="Tributação Corporativa no Brasi" sheetId="1" r:id="rId1"/>
    <sheet name="1.DP 2012-2022 " sheetId="2" r:id="rId2"/>
    <sheet name="2.Cálculo - Medidas 1 e 1A" sheetId="3" r:id="rId3"/>
    <sheet name="3.Cálculo - Medidas 2 e 2A" sheetId="4" r:id="rId4"/>
    <sheet name="4.Cálculo - Medidas 3 e 3A" sheetId="5" r:id="rId5"/>
    <sheet name="5.Série Histórica (Medidas 1, 2" sheetId="6" r:id="rId6"/>
    <sheet name="6.Variação Acumulada Setorial" sheetId="7" r:id="rId7"/>
    <sheet name="7.Dados Internacionais" sheetId="8" r:id="rId8"/>
    <sheet name="8.Síntese das Medidas" sheetId="9" r:id="rId9"/>
  </sheets>
  <definedNames>
    <definedName name="_xlnm._FilterDatabase" localSheetId="1" hidden="1">'1.DP 2012-2022 '!$A$1:$AK$338</definedName>
    <definedName name="_xlnm._FilterDatabase" localSheetId="2" hidden="1">'2.Cálculo - Medidas 1 e 1A'!$A$1:$U$337</definedName>
    <definedName name="_xlnm._FilterDatabase" localSheetId="3" hidden="1">'3.Cálculo - Medidas 2 e 2A'!$A$1:$U$337</definedName>
    <definedName name="_xlnm._FilterDatabase" localSheetId="4" hidden="1">'4.Cálculo - Medidas 3 e 3A'!$A$1:$U$337</definedName>
  </definedNames>
  <calcPr calcId="152511"/>
  <fileRecoveryPr repairLoad="1"/>
  <extLst>
    <ext uri="GoogleSheetsCustomDataVersion2">
      <go:sheetsCustomData xmlns:go="http://customooxmlschemas.google.com/" r:id="rId14" roundtripDataChecksum="vPKngNEZoUHwsUeoUMTokZ1zZ04RX50+XRv1SSaUF6Y="/>
    </ext>
  </extLst>
</workbook>
</file>

<file path=xl/calcChain.xml><?xml version="1.0" encoding="utf-8"?>
<calcChain xmlns="http://schemas.openxmlformats.org/spreadsheetml/2006/main">
  <c r="H28" i="9" l="1"/>
  <c r="H27" i="9"/>
  <c r="H26" i="9"/>
  <c r="H25" i="9"/>
  <c r="H24" i="9"/>
  <c r="H23" i="9"/>
  <c r="H22" i="9"/>
  <c r="H21" i="9"/>
  <c r="I5" i="9" s="1"/>
  <c r="H20" i="9"/>
  <c r="H19" i="9"/>
  <c r="H29" i="9" s="1"/>
  <c r="I12" i="9"/>
  <c r="I11" i="9"/>
  <c r="I10" i="9"/>
  <c r="I9" i="9"/>
  <c r="I8" i="9"/>
  <c r="I7" i="9"/>
  <c r="I6" i="9"/>
  <c r="I4" i="9"/>
  <c r="I3" i="9"/>
  <c r="D11" i="8"/>
  <c r="C11" i="8"/>
  <c r="B11" i="8"/>
  <c r="N10" i="8"/>
  <c r="M10" i="8"/>
  <c r="L10" i="8"/>
  <c r="I10" i="8"/>
  <c r="H10" i="8"/>
  <c r="G10" i="8"/>
  <c r="D10" i="8"/>
  <c r="C10" i="8"/>
  <c r="B10" i="8"/>
  <c r="N9" i="8"/>
  <c r="M9" i="8"/>
  <c r="L9" i="8"/>
  <c r="I9" i="8"/>
  <c r="H9" i="8"/>
  <c r="G9" i="8"/>
  <c r="D9" i="8"/>
  <c r="C9" i="8"/>
  <c r="B9" i="8"/>
  <c r="S337" i="5"/>
  <c r="P337" i="5"/>
  <c r="O337" i="5"/>
  <c r="N337" i="5"/>
  <c r="M337" i="5"/>
  <c r="L337" i="5"/>
  <c r="K337" i="5"/>
  <c r="J337" i="5"/>
  <c r="I337" i="5"/>
  <c r="H337" i="5"/>
  <c r="G337" i="5"/>
  <c r="F337" i="5"/>
  <c r="Q337" i="5" s="1"/>
  <c r="S336" i="5"/>
  <c r="P336" i="5"/>
  <c r="O336" i="5"/>
  <c r="N336" i="5"/>
  <c r="M336" i="5"/>
  <c r="L336" i="5"/>
  <c r="K336" i="5"/>
  <c r="J336" i="5"/>
  <c r="I336" i="5"/>
  <c r="H336" i="5"/>
  <c r="G336" i="5"/>
  <c r="F336" i="5"/>
  <c r="S335" i="5"/>
  <c r="P335" i="5"/>
  <c r="O335" i="5"/>
  <c r="N335" i="5"/>
  <c r="M335" i="5"/>
  <c r="L335" i="5"/>
  <c r="K335" i="5"/>
  <c r="J335" i="5"/>
  <c r="I335" i="5"/>
  <c r="H335" i="5"/>
  <c r="G335" i="5"/>
  <c r="F335" i="5"/>
  <c r="S334" i="5"/>
  <c r="P334" i="5"/>
  <c r="O334" i="5"/>
  <c r="N334" i="5"/>
  <c r="M334" i="5"/>
  <c r="L334" i="5"/>
  <c r="K334" i="5"/>
  <c r="J334" i="5"/>
  <c r="I334" i="5"/>
  <c r="H334" i="5"/>
  <c r="G334" i="5"/>
  <c r="Q334" i="5" s="1"/>
  <c r="F334" i="5"/>
  <c r="S333" i="5"/>
  <c r="P333" i="5"/>
  <c r="O333" i="5"/>
  <c r="N333" i="5"/>
  <c r="M333" i="5"/>
  <c r="L333" i="5"/>
  <c r="K333" i="5"/>
  <c r="J333" i="5"/>
  <c r="I333" i="5"/>
  <c r="H333" i="5"/>
  <c r="G333" i="5"/>
  <c r="F333" i="5"/>
  <c r="S332" i="5"/>
  <c r="P332" i="5"/>
  <c r="O332" i="5"/>
  <c r="Q332" i="5" s="1"/>
  <c r="N332" i="5"/>
  <c r="M332" i="5"/>
  <c r="L332" i="5"/>
  <c r="K332" i="5"/>
  <c r="J332" i="5"/>
  <c r="I332" i="5"/>
  <c r="H332" i="5"/>
  <c r="G332" i="5"/>
  <c r="F332" i="5"/>
  <c r="S331" i="5"/>
  <c r="P331" i="5"/>
  <c r="O331" i="5"/>
  <c r="N331" i="5"/>
  <c r="M331" i="5"/>
  <c r="L331" i="5"/>
  <c r="K331" i="5"/>
  <c r="J331" i="5"/>
  <c r="I331" i="5"/>
  <c r="H331" i="5"/>
  <c r="G331" i="5"/>
  <c r="F331" i="5"/>
  <c r="S330" i="5"/>
  <c r="P330" i="5"/>
  <c r="O330" i="5"/>
  <c r="N330" i="5"/>
  <c r="M330" i="5"/>
  <c r="L330" i="5"/>
  <c r="K330" i="5"/>
  <c r="J330" i="5"/>
  <c r="I330" i="5"/>
  <c r="H330" i="5"/>
  <c r="G330" i="5"/>
  <c r="F330" i="5"/>
  <c r="S329" i="5"/>
  <c r="P329" i="5"/>
  <c r="O329" i="5"/>
  <c r="N329" i="5"/>
  <c r="M329" i="5"/>
  <c r="L329" i="5"/>
  <c r="K329" i="5"/>
  <c r="J329" i="5"/>
  <c r="I329" i="5"/>
  <c r="H329" i="5"/>
  <c r="G329" i="5"/>
  <c r="F329" i="5"/>
  <c r="S328" i="5"/>
  <c r="P328" i="5"/>
  <c r="O328" i="5"/>
  <c r="N328" i="5"/>
  <c r="M328" i="5"/>
  <c r="L328" i="5"/>
  <c r="K328" i="5"/>
  <c r="J328" i="5"/>
  <c r="I328" i="5"/>
  <c r="H328" i="5"/>
  <c r="G328" i="5"/>
  <c r="F328" i="5"/>
  <c r="S327" i="5"/>
  <c r="P327" i="5"/>
  <c r="O327" i="5"/>
  <c r="N327" i="5"/>
  <c r="M327" i="5"/>
  <c r="L327" i="5"/>
  <c r="K327" i="5"/>
  <c r="J327" i="5"/>
  <c r="I327" i="5"/>
  <c r="H327" i="5"/>
  <c r="G327" i="5"/>
  <c r="F327" i="5"/>
  <c r="S326" i="5"/>
  <c r="P326" i="5"/>
  <c r="O326" i="5"/>
  <c r="N326" i="5"/>
  <c r="M326" i="5"/>
  <c r="L326" i="5"/>
  <c r="K326" i="5"/>
  <c r="J326" i="5"/>
  <c r="I326" i="5"/>
  <c r="H326" i="5"/>
  <c r="G326" i="5"/>
  <c r="F326" i="5"/>
  <c r="Q326" i="5" s="1"/>
  <c r="S325" i="5"/>
  <c r="P325" i="5"/>
  <c r="O325" i="5"/>
  <c r="N325" i="5"/>
  <c r="M325" i="5"/>
  <c r="L325" i="5"/>
  <c r="K325" i="5"/>
  <c r="J325" i="5"/>
  <c r="I325" i="5"/>
  <c r="H325" i="5"/>
  <c r="G325" i="5"/>
  <c r="F325" i="5"/>
  <c r="Q325" i="5" s="1"/>
  <c r="S324" i="5"/>
  <c r="P324" i="5"/>
  <c r="O324" i="5"/>
  <c r="N324" i="5"/>
  <c r="M324" i="5"/>
  <c r="L324" i="5"/>
  <c r="K324" i="5"/>
  <c r="J324" i="5"/>
  <c r="I324" i="5"/>
  <c r="H324" i="5"/>
  <c r="G324" i="5"/>
  <c r="F324" i="5"/>
  <c r="S323" i="5"/>
  <c r="P323" i="5"/>
  <c r="O323" i="5"/>
  <c r="N323" i="5"/>
  <c r="M323" i="5"/>
  <c r="L323" i="5"/>
  <c r="K323" i="5"/>
  <c r="J323" i="5"/>
  <c r="I323" i="5"/>
  <c r="H323" i="5"/>
  <c r="G323" i="5"/>
  <c r="F323" i="5"/>
  <c r="Q323" i="5" s="1"/>
  <c r="S322" i="5"/>
  <c r="P322" i="5"/>
  <c r="O322" i="5"/>
  <c r="N322" i="5"/>
  <c r="M322" i="5"/>
  <c r="L322" i="5"/>
  <c r="K322" i="5"/>
  <c r="J322" i="5"/>
  <c r="I322" i="5"/>
  <c r="H322" i="5"/>
  <c r="G322" i="5"/>
  <c r="Q322" i="5" s="1"/>
  <c r="F322" i="5"/>
  <c r="S321" i="5"/>
  <c r="P321" i="5"/>
  <c r="O321" i="5"/>
  <c r="N321" i="5"/>
  <c r="M321" i="5"/>
  <c r="L321" i="5"/>
  <c r="K321" i="5"/>
  <c r="J321" i="5"/>
  <c r="I321" i="5"/>
  <c r="H321" i="5"/>
  <c r="G321" i="5"/>
  <c r="F321" i="5"/>
  <c r="Q321" i="5" s="1"/>
  <c r="S320" i="5"/>
  <c r="P320" i="5"/>
  <c r="O320" i="5"/>
  <c r="N320" i="5"/>
  <c r="M320" i="5"/>
  <c r="L320" i="5"/>
  <c r="K320" i="5"/>
  <c r="J320" i="5"/>
  <c r="I320" i="5"/>
  <c r="H320" i="5"/>
  <c r="G320" i="5"/>
  <c r="F320" i="5"/>
  <c r="Q320" i="5" s="1"/>
  <c r="S319" i="5"/>
  <c r="P319" i="5"/>
  <c r="O319" i="5"/>
  <c r="N319" i="5"/>
  <c r="M319" i="5"/>
  <c r="L319" i="5"/>
  <c r="K319" i="5"/>
  <c r="J319" i="5"/>
  <c r="I319" i="5"/>
  <c r="H319" i="5"/>
  <c r="G319" i="5"/>
  <c r="F319" i="5"/>
  <c r="Q319" i="5" s="1"/>
  <c r="S318" i="5"/>
  <c r="P318" i="5"/>
  <c r="O318" i="5"/>
  <c r="N318" i="5"/>
  <c r="M318" i="5"/>
  <c r="L318" i="5"/>
  <c r="K318" i="5"/>
  <c r="J318" i="5"/>
  <c r="I318" i="5"/>
  <c r="Q318" i="5" s="1"/>
  <c r="H318" i="5"/>
  <c r="G318" i="5"/>
  <c r="F318" i="5"/>
  <c r="S317" i="5"/>
  <c r="P317" i="5"/>
  <c r="O317" i="5"/>
  <c r="N317" i="5"/>
  <c r="M317" i="5"/>
  <c r="L317" i="5"/>
  <c r="K317" i="5"/>
  <c r="J317" i="5"/>
  <c r="I317" i="5"/>
  <c r="H317" i="5"/>
  <c r="G317" i="5"/>
  <c r="F317" i="5"/>
  <c r="Q317" i="5" s="1"/>
  <c r="S316" i="5"/>
  <c r="P316" i="5"/>
  <c r="O316" i="5"/>
  <c r="N316" i="5"/>
  <c r="M316" i="5"/>
  <c r="L316" i="5"/>
  <c r="K316" i="5"/>
  <c r="J316" i="5"/>
  <c r="I316" i="5"/>
  <c r="H316" i="5"/>
  <c r="G316" i="5"/>
  <c r="F316" i="5"/>
  <c r="Q316" i="5" s="1"/>
  <c r="S315" i="5"/>
  <c r="P315" i="5"/>
  <c r="O315" i="5"/>
  <c r="N315" i="5"/>
  <c r="M315" i="5"/>
  <c r="L315" i="5"/>
  <c r="K315" i="5"/>
  <c r="J315" i="5"/>
  <c r="I315" i="5"/>
  <c r="H315" i="5"/>
  <c r="G315" i="5"/>
  <c r="Q315" i="5" s="1"/>
  <c r="F315" i="5"/>
  <c r="S314" i="5"/>
  <c r="P314" i="5"/>
  <c r="O314" i="5"/>
  <c r="N314" i="5"/>
  <c r="M314" i="5"/>
  <c r="L314" i="5"/>
  <c r="K314" i="5"/>
  <c r="J314" i="5"/>
  <c r="I314" i="5"/>
  <c r="H314" i="5"/>
  <c r="G314" i="5"/>
  <c r="F314" i="5"/>
  <c r="Q314" i="5" s="1"/>
  <c r="S313" i="5"/>
  <c r="P313" i="5"/>
  <c r="O313" i="5"/>
  <c r="N313" i="5"/>
  <c r="M313" i="5"/>
  <c r="Q313" i="5" s="1"/>
  <c r="L313" i="5"/>
  <c r="K313" i="5"/>
  <c r="J313" i="5"/>
  <c r="I313" i="5"/>
  <c r="H313" i="5"/>
  <c r="G313" i="5"/>
  <c r="F313" i="5"/>
  <c r="S312" i="5"/>
  <c r="P312" i="5"/>
  <c r="O312" i="5"/>
  <c r="N312" i="5"/>
  <c r="M312" i="5"/>
  <c r="L312" i="5"/>
  <c r="K312" i="5"/>
  <c r="J312" i="5"/>
  <c r="I312" i="5"/>
  <c r="H312" i="5"/>
  <c r="G312" i="5"/>
  <c r="F312" i="5"/>
  <c r="Q312" i="5" s="1"/>
  <c r="S311" i="5"/>
  <c r="P311" i="5"/>
  <c r="O311" i="5"/>
  <c r="N311" i="5"/>
  <c r="M311" i="5"/>
  <c r="L311" i="5"/>
  <c r="K311" i="5"/>
  <c r="J311" i="5"/>
  <c r="I311" i="5"/>
  <c r="H311" i="5"/>
  <c r="G311" i="5"/>
  <c r="F311" i="5"/>
  <c r="Q311" i="5" s="1"/>
  <c r="S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S309" i="5"/>
  <c r="P309" i="5"/>
  <c r="O309" i="5"/>
  <c r="N309" i="5"/>
  <c r="M309" i="5"/>
  <c r="L309" i="5"/>
  <c r="K309" i="5"/>
  <c r="J309" i="5"/>
  <c r="I309" i="5"/>
  <c r="H309" i="5"/>
  <c r="G309" i="5"/>
  <c r="F309" i="5"/>
  <c r="Q309" i="5" s="1"/>
  <c r="S308" i="5"/>
  <c r="P308" i="5"/>
  <c r="O308" i="5"/>
  <c r="N308" i="5"/>
  <c r="M308" i="5"/>
  <c r="L308" i="5"/>
  <c r="K308" i="5"/>
  <c r="J308" i="5"/>
  <c r="I308" i="5"/>
  <c r="H308" i="5"/>
  <c r="G308" i="5"/>
  <c r="F308" i="5"/>
  <c r="Q308" i="5" s="1"/>
  <c r="S307" i="5"/>
  <c r="P307" i="5"/>
  <c r="O307" i="5"/>
  <c r="N307" i="5"/>
  <c r="M307" i="5"/>
  <c r="L307" i="5"/>
  <c r="K307" i="5"/>
  <c r="J307" i="5"/>
  <c r="I307" i="5"/>
  <c r="H307" i="5"/>
  <c r="G307" i="5"/>
  <c r="F307" i="5"/>
  <c r="Q307" i="5" s="1"/>
  <c r="S306" i="5"/>
  <c r="P306" i="5"/>
  <c r="O306" i="5"/>
  <c r="N306" i="5"/>
  <c r="M306" i="5"/>
  <c r="L306" i="5"/>
  <c r="K306" i="5"/>
  <c r="J306" i="5"/>
  <c r="I306" i="5"/>
  <c r="H306" i="5"/>
  <c r="G306" i="5"/>
  <c r="Q306" i="5" s="1"/>
  <c r="F306" i="5"/>
  <c r="S305" i="5"/>
  <c r="P305" i="5"/>
  <c r="O305" i="5"/>
  <c r="N305" i="5"/>
  <c r="M305" i="5"/>
  <c r="L305" i="5"/>
  <c r="K305" i="5"/>
  <c r="J305" i="5"/>
  <c r="I305" i="5"/>
  <c r="H305" i="5"/>
  <c r="G305" i="5"/>
  <c r="F305" i="5"/>
  <c r="Q305" i="5" s="1"/>
  <c r="S304" i="5"/>
  <c r="P304" i="5"/>
  <c r="O304" i="5"/>
  <c r="N304" i="5"/>
  <c r="M304" i="5"/>
  <c r="L304" i="5"/>
  <c r="K304" i="5"/>
  <c r="J304" i="5"/>
  <c r="Q304" i="5" s="1"/>
  <c r="I304" i="5"/>
  <c r="H304" i="5"/>
  <c r="G304" i="5"/>
  <c r="F304" i="5"/>
  <c r="S303" i="5"/>
  <c r="P303" i="5"/>
  <c r="O303" i="5"/>
  <c r="N303" i="5"/>
  <c r="M303" i="5"/>
  <c r="L303" i="5"/>
  <c r="K303" i="5"/>
  <c r="J303" i="5"/>
  <c r="I303" i="5"/>
  <c r="H303" i="5"/>
  <c r="G303" i="5"/>
  <c r="Q303" i="5" s="1"/>
  <c r="F303" i="5"/>
  <c r="S302" i="5"/>
  <c r="P302" i="5"/>
  <c r="O302" i="5"/>
  <c r="N302" i="5"/>
  <c r="M302" i="5"/>
  <c r="L302" i="5"/>
  <c r="K302" i="5"/>
  <c r="J302" i="5"/>
  <c r="I302" i="5"/>
  <c r="H302" i="5"/>
  <c r="G302" i="5"/>
  <c r="F302" i="5"/>
  <c r="Q302" i="5" s="1"/>
  <c r="S301" i="5"/>
  <c r="P301" i="5"/>
  <c r="O301" i="5"/>
  <c r="N301" i="5"/>
  <c r="M301" i="5"/>
  <c r="Q301" i="5" s="1"/>
  <c r="L301" i="5"/>
  <c r="K301" i="5"/>
  <c r="J301" i="5"/>
  <c r="I301" i="5"/>
  <c r="H301" i="5"/>
  <c r="G301" i="5"/>
  <c r="F301" i="5"/>
  <c r="S300" i="5"/>
  <c r="P300" i="5"/>
  <c r="O300" i="5"/>
  <c r="N300" i="5"/>
  <c r="M300" i="5"/>
  <c r="L300" i="5"/>
  <c r="K300" i="5"/>
  <c r="J300" i="5"/>
  <c r="I300" i="5"/>
  <c r="H300" i="5"/>
  <c r="G300" i="5"/>
  <c r="F300" i="5"/>
  <c r="Q300" i="5" s="1"/>
  <c r="S299" i="5"/>
  <c r="P299" i="5"/>
  <c r="O299" i="5"/>
  <c r="N299" i="5"/>
  <c r="M299" i="5"/>
  <c r="L299" i="5"/>
  <c r="K299" i="5"/>
  <c r="J299" i="5"/>
  <c r="I299" i="5"/>
  <c r="H299" i="5"/>
  <c r="G299" i="5"/>
  <c r="F299" i="5"/>
  <c r="Q299" i="5" s="1"/>
  <c r="S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S297" i="5"/>
  <c r="P297" i="5"/>
  <c r="O297" i="5"/>
  <c r="N297" i="5"/>
  <c r="M297" i="5"/>
  <c r="L297" i="5"/>
  <c r="K297" i="5"/>
  <c r="J297" i="5"/>
  <c r="I297" i="5"/>
  <c r="H297" i="5"/>
  <c r="G297" i="5"/>
  <c r="F297" i="5"/>
  <c r="Q297" i="5" s="1"/>
  <c r="S296" i="5"/>
  <c r="P296" i="5"/>
  <c r="O296" i="5"/>
  <c r="N296" i="5"/>
  <c r="M296" i="5"/>
  <c r="L296" i="5"/>
  <c r="K296" i="5"/>
  <c r="J296" i="5"/>
  <c r="I296" i="5"/>
  <c r="H296" i="5"/>
  <c r="G296" i="5"/>
  <c r="F296" i="5"/>
  <c r="Q296" i="5" s="1"/>
  <c r="S295" i="5"/>
  <c r="P295" i="5"/>
  <c r="O295" i="5"/>
  <c r="N295" i="5"/>
  <c r="M295" i="5"/>
  <c r="L295" i="5"/>
  <c r="K295" i="5"/>
  <c r="J295" i="5"/>
  <c r="I295" i="5"/>
  <c r="H295" i="5"/>
  <c r="G295" i="5"/>
  <c r="F295" i="5"/>
  <c r="Q295" i="5" s="1"/>
  <c r="S294" i="5"/>
  <c r="P294" i="5"/>
  <c r="O294" i="5"/>
  <c r="N294" i="5"/>
  <c r="M294" i="5"/>
  <c r="L294" i="5"/>
  <c r="K294" i="5"/>
  <c r="J294" i="5"/>
  <c r="I294" i="5"/>
  <c r="H294" i="5"/>
  <c r="G294" i="5"/>
  <c r="F294" i="5"/>
  <c r="Q294" i="5" s="1"/>
  <c r="S293" i="5"/>
  <c r="P293" i="5"/>
  <c r="O293" i="5"/>
  <c r="N293" i="5"/>
  <c r="M293" i="5"/>
  <c r="L293" i="5"/>
  <c r="K293" i="5"/>
  <c r="J293" i="5"/>
  <c r="I293" i="5"/>
  <c r="H293" i="5"/>
  <c r="G293" i="5"/>
  <c r="F293" i="5"/>
  <c r="Q293" i="5" s="1"/>
  <c r="S292" i="5"/>
  <c r="P292" i="5"/>
  <c r="O292" i="5"/>
  <c r="N292" i="5"/>
  <c r="M292" i="5"/>
  <c r="L292" i="5"/>
  <c r="K292" i="5"/>
  <c r="J292" i="5"/>
  <c r="I292" i="5"/>
  <c r="H292" i="5"/>
  <c r="G292" i="5"/>
  <c r="F292" i="5"/>
  <c r="Q292" i="5" s="1"/>
  <c r="S291" i="5"/>
  <c r="P291" i="5"/>
  <c r="O291" i="5"/>
  <c r="N291" i="5"/>
  <c r="M291" i="5"/>
  <c r="L291" i="5"/>
  <c r="K291" i="5"/>
  <c r="J291" i="5"/>
  <c r="I291" i="5"/>
  <c r="H291" i="5"/>
  <c r="G291" i="5"/>
  <c r="F291" i="5"/>
  <c r="Q291" i="5" s="1"/>
  <c r="S290" i="5"/>
  <c r="P290" i="5"/>
  <c r="O290" i="5"/>
  <c r="N290" i="5"/>
  <c r="M290" i="5"/>
  <c r="L290" i="5"/>
  <c r="K290" i="5"/>
  <c r="J290" i="5"/>
  <c r="I290" i="5"/>
  <c r="H290" i="5"/>
  <c r="G290" i="5"/>
  <c r="F290" i="5"/>
  <c r="Q290" i="5" s="1"/>
  <c r="S289" i="5"/>
  <c r="P289" i="5"/>
  <c r="O289" i="5"/>
  <c r="N289" i="5"/>
  <c r="M289" i="5"/>
  <c r="L289" i="5"/>
  <c r="K289" i="5"/>
  <c r="J289" i="5"/>
  <c r="I289" i="5"/>
  <c r="Q289" i="5" s="1"/>
  <c r="H289" i="5"/>
  <c r="G289" i="5"/>
  <c r="F289" i="5"/>
  <c r="S288" i="5"/>
  <c r="P288" i="5"/>
  <c r="O288" i="5"/>
  <c r="N288" i="5"/>
  <c r="M288" i="5"/>
  <c r="L288" i="5"/>
  <c r="K288" i="5"/>
  <c r="J288" i="5"/>
  <c r="I288" i="5"/>
  <c r="H288" i="5"/>
  <c r="G288" i="5"/>
  <c r="F288" i="5"/>
  <c r="Q288" i="5" s="1"/>
  <c r="S287" i="5"/>
  <c r="P287" i="5"/>
  <c r="O287" i="5"/>
  <c r="N287" i="5"/>
  <c r="M287" i="5"/>
  <c r="L287" i="5"/>
  <c r="K287" i="5"/>
  <c r="J287" i="5"/>
  <c r="I287" i="5"/>
  <c r="H287" i="5"/>
  <c r="G287" i="5"/>
  <c r="F287" i="5"/>
  <c r="Q287" i="5" s="1"/>
  <c r="S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S285" i="5"/>
  <c r="P285" i="5"/>
  <c r="O285" i="5"/>
  <c r="N285" i="5"/>
  <c r="M285" i="5"/>
  <c r="L285" i="5"/>
  <c r="K285" i="5"/>
  <c r="J285" i="5"/>
  <c r="Q285" i="5" s="1"/>
  <c r="I285" i="5"/>
  <c r="H285" i="5"/>
  <c r="G285" i="5"/>
  <c r="F285" i="5"/>
  <c r="S284" i="5"/>
  <c r="P284" i="5"/>
  <c r="O284" i="5"/>
  <c r="N284" i="5"/>
  <c r="M284" i="5"/>
  <c r="L284" i="5"/>
  <c r="K284" i="5"/>
  <c r="J284" i="5"/>
  <c r="I284" i="5"/>
  <c r="H284" i="5"/>
  <c r="G284" i="5"/>
  <c r="F284" i="5"/>
  <c r="Q284" i="5" s="1"/>
  <c r="S283" i="5"/>
  <c r="P283" i="5"/>
  <c r="O283" i="5"/>
  <c r="N283" i="5"/>
  <c r="M283" i="5"/>
  <c r="L283" i="5"/>
  <c r="K283" i="5"/>
  <c r="J283" i="5"/>
  <c r="I283" i="5"/>
  <c r="H283" i="5"/>
  <c r="G283" i="5"/>
  <c r="F283" i="5"/>
  <c r="Q283" i="5" s="1"/>
  <c r="S282" i="5"/>
  <c r="P282" i="5"/>
  <c r="O282" i="5"/>
  <c r="N282" i="5"/>
  <c r="M282" i="5"/>
  <c r="L282" i="5"/>
  <c r="K282" i="5"/>
  <c r="J282" i="5"/>
  <c r="I282" i="5"/>
  <c r="H282" i="5"/>
  <c r="G282" i="5"/>
  <c r="F282" i="5"/>
  <c r="Q282" i="5" s="1"/>
  <c r="S281" i="5"/>
  <c r="P281" i="5"/>
  <c r="O281" i="5"/>
  <c r="N281" i="5"/>
  <c r="M281" i="5"/>
  <c r="L281" i="5"/>
  <c r="K281" i="5"/>
  <c r="J281" i="5"/>
  <c r="I281" i="5"/>
  <c r="H281" i="5"/>
  <c r="G281" i="5"/>
  <c r="F281" i="5"/>
  <c r="Q281" i="5" s="1"/>
  <c r="S280" i="5"/>
  <c r="P280" i="5"/>
  <c r="O280" i="5"/>
  <c r="N280" i="5"/>
  <c r="M280" i="5"/>
  <c r="L280" i="5"/>
  <c r="K280" i="5"/>
  <c r="J280" i="5"/>
  <c r="I280" i="5"/>
  <c r="H280" i="5"/>
  <c r="G280" i="5"/>
  <c r="F280" i="5"/>
  <c r="Q280" i="5" s="1"/>
  <c r="S279" i="5"/>
  <c r="P279" i="5"/>
  <c r="O279" i="5"/>
  <c r="N279" i="5"/>
  <c r="M279" i="5"/>
  <c r="L279" i="5"/>
  <c r="K279" i="5"/>
  <c r="J279" i="5"/>
  <c r="I279" i="5"/>
  <c r="H279" i="5"/>
  <c r="G279" i="5"/>
  <c r="F279" i="5"/>
  <c r="Q279" i="5" s="1"/>
  <c r="S278" i="5"/>
  <c r="P278" i="5"/>
  <c r="O278" i="5"/>
  <c r="N278" i="5"/>
  <c r="M278" i="5"/>
  <c r="L278" i="5"/>
  <c r="K278" i="5"/>
  <c r="J278" i="5"/>
  <c r="I278" i="5"/>
  <c r="H278" i="5"/>
  <c r="G278" i="5"/>
  <c r="F278" i="5"/>
  <c r="Q278" i="5" s="1"/>
  <c r="S277" i="5"/>
  <c r="P277" i="5"/>
  <c r="O277" i="5"/>
  <c r="N277" i="5"/>
  <c r="M277" i="5"/>
  <c r="L277" i="5"/>
  <c r="K277" i="5"/>
  <c r="J277" i="5"/>
  <c r="I277" i="5"/>
  <c r="Q277" i="5" s="1"/>
  <c r="H277" i="5"/>
  <c r="G277" i="5"/>
  <c r="F277" i="5"/>
  <c r="S276" i="5"/>
  <c r="P276" i="5"/>
  <c r="O276" i="5"/>
  <c r="N276" i="5"/>
  <c r="M276" i="5"/>
  <c r="L276" i="5"/>
  <c r="K276" i="5"/>
  <c r="J276" i="5"/>
  <c r="I276" i="5"/>
  <c r="H276" i="5"/>
  <c r="G276" i="5"/>
  <c r="F276" i="5"/>
  <c r="Q276" i="5" s="1"/>
  <c r="S275" i="5"/>
  <c r="P275" i="5"/>
  <c r="O275" i="5"/>
  <c r="N275" i="5"/>
  <c r="M275" i="5"/>
  <c r="L275" i="5"/>
  <c r="K275" i="5"/>
  <c r="J275" i="5"/>
  <c r="I275" i="5"/>
  <c r="H275" i="5"/>
  <c r="G275" i="5"/>
  <c r="F275" i="5"/>
  <c r="Q275" i="5" s="1"/>
  <c r="S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S273" i="5"/>
  <c r="P273" i="5"/>
  <c r="O273" i="5"/>
  <c r="N273" i="5"/>
  <c r="M273" i="5"/>
  <c r="L273" i="5"/>
  <c r="K273" i="5"/>
  <c r="J273" i="5"/>
  <c r="I273" i="5"/>
  <c r="Q273" i="5" s="1"/>
  <c r="H273" i="5"/>
  <c r="G273" i="5"/>
  <c r="F273" i="5"/>
  <c r="S272" i="5"/>
  <c r="P272" i="5"/>
  <c r="O272" i="5"/>
  <c r="N272" i="5"/>
  <c r="M272" i="5"/>
  <c r="L272" i="5"/>
  <c r="K272" i="5"/>
  <c r="J272" i="5"/>
  <c r="I272" i="5"/>
  <c r="H272" i="5"/>
  <c r="G272" i="5"/>
  <c r="F272" i="5"/>
  <c r="Q272" i="5" s="1"/>
  <c r="S271" i="5"/>
  <c r="P271" i="5"/>
  <c r="O271" i="5"/>
  <c r="N271" i="5"/>
  <c r="M271" i="5"/>
  <c r="L271" i="5"/>
  <c r="K271" i="5"/>
  <c r="J271" i="5"/>
  <c r="I271" i="5"/>
  <c r="H271" i="5"/>
  <c r="G271" i="5"/>
  <c r="F271" i="5"/>
  <c r="Q271" i="5" s="1"/>
  <c r="S270" i="5"/>
  <c r="P270" i="5"/>
  <c r="O270" i="5"/>
  <c r="N270" i="5"/>
  <c r="M270" i="5"/>
  <c r="L270" i="5"/>
  <c r="K270" i="5"/>
  <c r="J270" i="5"/>
  <c r="I270" i="5"/>
  <c r="H270" i="5"/>
  <c r="G270" i="5"/>
  <c r="F270" i="5"/>
  <c r="Q270" i="5" s="1"/>
  <c r="S269" i="5"/>
  <c r="P269" i="5"/>
  <c r="O269" i="5"/>
  <c r="N269" i="5"/>
  <c r="M269" i="5"/>
  <c r="L269" i="5"/>
  <c r="K269" i="5"/>
  <c r="J269" i="5"/>
  <c r="I269" i="5"/>
  <c r="H269" i="5"/>
  <c r="G269" i="5"/>
  <c r="F269" i="5"/>
  <c r="Q269" i="5" s="1"/>
  <c r="S268" i="5"/>
  <c r="P268" i="5"/>
  <c r="O268" i="5"/>
  <c r="N268" i="5"/>
  <c r="M268" i="5"/>
  <c r="L268" i="5"/>
  <c r="K268" i="5"/>
  <c r="J268" i="5"/>
  <c r="I268" i="5"/>
  <c r="H268" i="5"/>
  <c r="G268" i="5"/>
  <c r="F268" i="5"/>
  <c r="Q268" i="5" s="1"/>
  <c r="S267" i="5"/>
  <c r="P267" i="5"/>
  <c r="O267" i="5"/>
  <c r="N267" i="5"/>
  <c r="M267" i="5"/>
  <c r="L267" i="5"/>
  <c r="K267" i="5"/>
  <c r="J267" i="5"/>
  <c r="I267" i="5"/>
  <c r="H267" i="5"/>
  <c r="G267" i="5"/>
  <c r="F267" i="5"/>
  <c r="Q267" i="5" s="1"/>
  <c r="S266" i="5"/>
  <c r="P266" i="5"/>
  <c r="O266" i="5"/>
  <c r="N266" i="5"/>
  <c r="M266" i="5"/>
  <c r="L266" i="5"/>
  <c r="K266" i="5"/>
  <c r="J266" i="5"/>
  <c r="I266" i="5"/>
  <c r="H266" i="5"/>
  <c r="G266" i="5"/>
  <c r="F266" i="5"/>
  <c r="Q266" i="5" s="1"/>
  <c r="S265" i="5"/>
  <c r="P265" i="5"/>
  <c r="O265" i="5"/>
  <c r="N265" i="5"/>
  <c r="Q265" i="5" s="1"/>
  <c r="M265" i="5"/>
  <c r="L265" i="5"/>
  <c r="K265" i="5"/>
  <c r="J265" i="5"/>
  <c r="I265" i="5"/>
  <c r="H265" i="5"/>
  <c r="G265" i="5"/>
  <c r="F265" i="5"/>
  <c r="S264" i="5"/>
  <c r="P264" i="5"/>
  <c r="O264" i="5"/>
  <c r="N264" i="5"/>
  <c r="M264" i="5"/>
  <c r="L264" i="5"/>
  <c r="K264" i="5"/>
  <c r="J264" i="5"/>
  <c r="I264" i="5"/>
  <c r="H264" i="5"/>
  <c r="G264" i="5"/>
  <c r="F264" i="5"/>
  <c r="Q264" i="5" s="1"/>
  <c r="S263" i="5"/>
  <c r="P263" i="5"/>
  <c r="O263" i="5"/>
  <c r="N263" i="5"/>
  <c r="M263" i="5"/>
  <c r="L263" i="5"/>
  <c r="K263" i="5"/>
  <c r="J263" i="5"/>
  <c r="I263" i="5"/>
  <c r="H263" i="5"/>
  <c r="G263" i="5"/>
  <c r="F263" i="5"/>
  <c r="Q263" i="5" s="1"/>
  <c r="S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S261" i="5"/>
  <c r="P261" i="5"/>
  <c r="O261" i="5"/>
  <c r="N261" i="5"/>
  <c r="M261" i="5"/>
  <c r="L261" i="5"/>
  <c r="K261" i="5"/>
  <c r="J261" i="5"/>
  <c r="I261" i="5"/>
  <c r="Q261" i="5" s="1"/>
  <c r="H261" i="5"/>
  <c r="G261" i="5"/>
  <c r="F261" i="5"/>
  <c r="S260" i="5"/>
  <c r="P260" i="5"/>
  <c r="O260" i="5"/>
  <c r="N260" i="5"/>
  <c r="M260" i="5"/>
  <c r="L260" i="5"/>
  <c r="K260" i="5"/>
  <c r="J260" i="5"/>
  <c r="I260" i="5"/>
  <c r="H260" i="5"/>
  <c r="G260" i="5"/>
  <c r="F260" i="5"/>
  <c r="Q260" i="5" s="1"/>
  <c r="S259" i="5"/>
  <c r="P259" i="5"/>
  <c r="O259" i="5"/>
  <c r="N259" i="5"/>
  <c r="M259" i="5"/>
  <c r="L259" i="5"/>
  <c r="K259" i="5"/>
  <c r="J259" i="5"/>
  <c r="I259" i="5"/>
  <c r="H259" i="5"/>
  <c r="G259" i="5"/>
  <c r="F259" i="5"/>
  <c r="Q259" i="5" s="1"/>
  <c r="S258" i="5"/>
  <c r="P258" i="5"/>
  <c r="O258" i="5"/>
  <c r="N258" i="5"/>
  <c r="M258" i="5"/>
  <c r="L258" i="5"/>
  <c r="K258" i="5"/>
  <c r="J258" i="5"/>
  <c r="I258" i="5"/>
  <c r="H258" i="5"/>
  <c r="G258" i="5"/>
  <c r="F258" i="5"/>
  <c r="Q258" i="5" s="1"/>
  <c r="S257" i="5"/>
  <c r="P257" i="5"/>
  <c r="O257" i="5"/>
  <c r="N257" i="5"/>
  <c r="M257" i="5"/>
  <c r="L257" i="5"/>
  <c r="K257" i="5"/>
  <c r="J257" i="5"/>
  <c r="I257" i="5"/>
  <c r="H257" i="5"/>
  <c r="G257" i="5"/>
  <c r="F257" i="5"/>
  <c r="Q257" i="5" s="1"/>
  <c r="S256" i="5"/>
  <c r="P256" i="5"/>
  <c r="O256" i="5"/>
  <c r="N256" i="5"/>
  <c r="M256" i="5"/>
  <c r="L256" i="5"/>
  <c r="K256" i="5"/>
  <c r="J256" i="5"/>
  <c r="I256" i="5"/>
  <c r="H256" i="5"/>
  <c r="G256" i="5"/>
  <c r="F256" i="5"/>
  <c r="S255" i="5"/>
  <c r="P255" i="5"/>
  <c r="O255" i="5"/>
  <c r="N255" i="5"/>
  <c r="M255" i="5"/>
  <c r="L255" i="5"/>
  <c r="K255" i="5"/>
  <c r="J255" i="5"/>
  <c r="I255" i="5"/>
  <c r="H255" i="5"/>
  <c r="G255" i="5"/>
  <c r="F255" i="5"/>
  <c r="Q255" i="5" s="1"/>
  <c r="S254" i="5"/>
  <c r="P254" i="5"/>
  <c r="O254" i="5"/>
  <c r="N254" i="5"/>
  <c r="M254" i="5"/>
  <c r="L254" i="5"/>
  <c r="K254" i="5"/>
  <c r="J254" i="5"/>
  <c r="I254" i="5"/>
  <c r="H254" i="5"/>
  <c r="G254" i="5"/>
  <c r="F254" i="5"/>
  <c r="S253" i="5"/>
  <c r="P253" i="5"/>
  <c r="O253" i="5"/>
  <c r="N253" i="5"/>
  <c r="Q253" i="5" s="1"/>
  <c r="M253" i="5"/>
  <c r="L253" i="5"/>
  <c r="K253" i="5"/>
  <c r="J253" i="5"/>
  <c r="I253" i="5"/>
  <c r="H253" i="5"/>
  <c r="G253" i="5"/>
  <c r="F253" i="5"/>
  <c r="S252" i="5"/>
  <c r="P252" i="5"/>
  <c r="O252" i="5"/>
  <c r="N252" i="5"/>
  <c r="M252" i="5"/>
  <c r="L252" i="5"/>
  <c r="K252" i="5"/>
  <c r="J252" i="5"/>
  <c r="I252" i="5"/>
  <c r="H252" i="5"/>
  <c r="G252" i="5"/>
  <c r="F252" i="5"/>
  <c r="S251" i="5"/>
  <c r="P251" i="5"/>
  <c r="O251" i="5"/>
  <c r="N251" i="5"/>
  <c r="M251" i="5"/>
  <c r="L251" i="5"/>
  <c r="K251" i="5"/>
  <c r="J251" i="5"/>
  <c r="I251" i="5"/>
  <c r="H251" i="5"/>
  <c r="G251" i="5"/>
  <c r="F251" i="5"/>
  <c r="S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S249" i="5"/>
  <c r="P249" i="5"/>
  <c r="O249" i="5"/>
  <c r="N249" i="5"/>
  <c r="M249" i="5"/>
  <c r="L249" i="5"/>
  <c r="K249" i="5"/>
  <c r="J249" i="5"/>
  <c r="I249" i="5"/>
  <c r="H249" i="5"/>
  <c r="G249" i="5"/>
  <c r="F249" i="5"/>
  <c r="S248" i="5"/>
  <c r="P248" i="5"/>
  <c r="O248" i="5"/>
  <c r="N248" i="5"/>
  <c r="M248" i="5"/>
  <c r="L248" i="5"/>
  <c r="K248" i="5"/>
  <c r="J248" i="5"/>
  <c r="I248" i="5"/>
  <c r="H248" i="5"/>
  <c r="G248" i="5"/>
  <c r="F248" i="5"/>
  <c r="S247" i="5"/>
  <c r="P247" i="5"/>
  <c r="O247" i="5"/>
  <c r="N247" i="5"/>
  <c r="M247" i="5"/>
  <c r="L247" i="5"/>
  <c r="K247" i="5"/>
  <c r="J247" i="5"/>
  <c r="I247" i="5"/>
  <c r="H247" i="5"/>
  <c r="G247" i="5"/>
  <c r="F247" i="5"/>
  <c r="S246" i="5"/>
  <c r="P246" i="5"/>
  <c r="O246" i="5"/>
  <c r="N246" i="5"/>
  <c r="M246" i="5"/>
  <c r="L246" i="5"/>
  <c r="K246" i="5"/>
  <c r="J246" i="5"/>
  <c r="I246" i="5"/>
  <c r="H246" i="5"/>
  <c r="G246" i="5"/>
  <c r="F246" i="5"/>
  <c r="S245" i="5"/>
  <c r="P245" i="5"/>
  <c r="O245" i="5"/>
  <c r="N245" i="5"/>
  <c r="M245" i="5"/>
  <c r="L245" i="5"/>
  <c r="K245" i="5"/>
  <c r="J245" i="5"/>
  <c r="I245" i="5"/>
  <c r="H245" i="5"/>
  <c r="G245" i="5"/>
  <c r="F245" i="5"/>
  <c r="Q245" i="5" s="1"/>
  <c r="S244" i="5"/>
  <c r="P244" i="5"/>
  <c r="O244" i="5"/>
  <c r="N244" i="5"/>
  <c r="M244" i="5"/>
  <c r="L244" i="5"/>
  <c r="K244" i="5"/>
  <c r="J244" i="5"/>
  <c r="I244" i="5"/>
  <c r="H244" i="5"/>
  <c r="G244" i="5"/>
  <c r="F244" i="5"/>
  <c r="S243" i="5"/>
  <c r="P243" i="5"/>
  <c r="O243" i="5"/>
  <c r="N243" i="5"/>
  <c r="M243" i="5"/>
  <c r="L243" i="5"/>
  <c r="K243" i="5"/>
  <c r="J243" i="5"/>
  <c r="I243" i="5"/>
  <c r="H243" i="5"/>
  <c r="G243" i="5"/>
  <c r="F243" i="5"/>
  <c r="S242" i="5"/>
  <c r="P242" i="5"/>
  <c r="O242" i="5"/>
  <c r="N242" i="5"/>
  <c r="M242" i="5"/>
  <c r="L242" i="5"/>
  <c r="K242" i="5"/>
  <c r="J242" i="5"/>
  <c r="I242" i="5"/>
  <c r="H242" i="5"/>
  <c r="G242" i="5"/>
  <c r="F242" i="5"/>
  <c r="Q242" i="5" s="1"/>
  <c r="S241" i="5"/>
  <c r="P241" i="5"/>
  <c r="O241" i="5"/>
  <c r="N241" i="5"/>
  <c r="Q241" i="5" s="1"/>
  <c r="M241" i="5"/>
  <c r="L241" i="5"/>
  <c r="K241" i="5"/>
  <c r="J241" i="5"/>
  <c r="I241" i="5"/>
  <c r="H241" i="5"/>
  <c r="G241" i="5"/>
  <c r="F241" i="5"/>
  <c r="S240" i="5"/>
  <c r="P240" i="5"/>
  <c r="O240" i="5"/>
  <c r="N240" i="5"/>
  <c r="M240" i="5"/>
  <c r="L240" i="5"/>
  <c r="K240" i="5"/>
  <c r="J240" i="5"/>
  <c r="I240" i="5"/>
  <c r="H240" i="5"/>
  <c r="G240" i="5"/>
  <c r="F240" i="5"/>
  <c r="S239" i="5"/>
  <c r="P239" i="5"/>
  <c r="O239" i="5"/>
  <c r="N239" i="5"/>
  <c r="M239" i="5"/>
  <c r="L239" i="5"/>
  <c r="K239" i="5"/>
  <c r="J239" i="5"/>
  <c r="I239" i="5"/>
  <c r="H239" i="5"/>
  <c r="G239" i="5"/>
  <c r="F239" i="5"/>
  <c r="S238" i="5"/>
  <c r="P238" i="5"/>
  <c r="O238" i="5"/>
  <c r="N238" i="5"/>
  <c r="M238" i="5"/>
  <c r="L238" i="5"/>
  <c r="K238" i="5"/>
  <c r="J238" i="5"/>
  <c r="I238" i="5"/>
  <c r="H238" i="5"/>
  <c r="Q238" i="5" s="1"/>
  <c r="G238" i="5"/>
  <c r="F238" i="5"/>
  <c r="S237" i="5"/>
  <c r="P237" i="5"/>
  <c r="O237" i="5"/>
  <c r="N237" i="5"/>
  <c r="M237" i="5"/>
  <c r="L237" i="5"/>
  <c r="K237" i="5"/>
  <c r="J237" i="5"/>
  <c r="I237" i="5"/>
  <c r="H237" i="5"/>
  <c r="G237" i="5"/>
  <c r="F237" i="5"/>
  <c r="S236" i="5"/>
  <c r="P236" i="5"/>
  <c r="O236" i="5"/>
  <c r="N236" i="5"/>
  <c r="M236" i="5"/>
  <c r="L236" i="5"/>
  <c r="K236" i="5"/>
  <c r="J236" i="5"/>
  <c r="I236" i="5"/>
  <c r="H236" i="5"/>
  <c r="G236" i="5"/>
  <c r="F236" i="5"/>
  <c r="S235" i="5"/>
  <c r="P235" i="5"/>
  <c r="O235" i="5"/>
  <c r="N235" i="5"/>
  <c r="M235" i="5"/>
  <c r="L235" i="5"/>
  <c r="K235" i="5"/>
  <c r="J235" i="5"/>
  <c r="I235" i="5"/>
  <c r="H235" i="5"/>
  <c r="G235" i="5"/>
  <c r="F235" i="5"/>
  <c r="S234" i="5"/>
  <c r="P234" i="5"/>
  <c r="O234" i="5"/>
  <c r="N234" i="5"/>
  <c r="M234" i="5"/>
  <c r="L234" i="5"/>
  <c r="K234" i="5"/>
  <c r="J234" i="5"/>
  <c r="I234" i="5"/>
  <c r="H234" i="5"/>
  <c r="G234" i="5"/>
  <c r="F234" i="5"/>
  <c r="S233" i="5"/>
  <c r="P233" i="5"/>
  <c r="O233" i="5"/>
  <c r="N233" i="5"/>
  <c r="M233" i="5"/>
  <c r="L233" i="5"/>
  <c r="K233" i="5"/>
  <c r="J233" i="5"/>
  <c r="I233" i="5"/>
  <c r="H233" i="5"/>
  <c r="G233" i="5"/>
  <c r="F233" i="5"/>
  <c r="Q233" i="5" s="1"/>
  <c r="S232" i="5"/>
  <c r="P232" i="5"/>
  <c r="O232" i="5"/>
  <c r="N232" i="5"/>
  <c r="M232" i="5"/>
  <c r="L232" i="5"/>
  <c r="K232" i="5"/>
  <c r="J232" i="5"/>
  <c r="Q232" i="5" s="1"/>
  <c r="I232" i="5"/>
  <c r="H232" i="5"/>
  <c r="G232" i="5"/>
  <c r="F232" i="5"/>
  <c r="S231" i="5"/>
  <c r="P231" i="5"/>
  <c r="O231" i="5"/>
  <c r="N231" i="5"/>
  <c r="M231" i="5"/>
  <c r="L231" i="5"/>
  <c r="K231" i="5"/>
  <c r="J231" i="5"/>
  <c r="I231" i="5"/>
  <c r="H231" i="5"/>
  <c r="G231" i="5"/>
  <c r="F231" i="5"/>
  <c r="S230" i="5"/>
  <c r="P230" i="5"/>
  <c r="O230" i="5"/>
  <c r="N230" i="5"/>
  <c r="M230" i="5"/>
  <c r="L230" i="5"/>
  <c r="K230" i="5"/>
  <c r="J230" i="5"/>
  <c r="I230" i="5"/>
  <c r="H230" i="5"/>
  <c r="G230" i="5"/>
  <c r="F230" i="5"/>
  <c r="S229" i="5"/>
  <c r="P229" i="5"/>
  <c r="O229" i="5"/>
  <c r="N229" i="5"/>
  <c r="Q229" i="5" s="1"/>
  <c r="M229" i="5"/>
  <c r="L229" i="5"/>
  <c r="K229" i="5"/>
  <c r="J229" i="5"/>
  <c r="I229" i="5"/>
  <c r="H229" i="5"/>
  <c r="G229" i="5"/>
  <c r="F229" i="5"/>
  <c r="S228" i="5"/>
  <c r="P228" i="5"/>
  <c r="O228" i="5"/>
  <c r="N228" i="5"/>
  <c r="M228" i="5"/>
  <c r="L228" i="5"/>
  <c r="K228" i="5"/>
  <c r="J228" i="5"/>
  <c r="I228" i="5"/>
  <c r="H228" i="5"/>
  <c r="G228" i="5"/>
  <c r="F228" i="5"/>
  <c r="Q228" i="5" s="1"/>
  <c r="S227" i="5"/>
  <c r="P227" i="5"/>
  <c r="O227" i="5"/>
  <c r="N227" i="5"/>
  <c r="M227" i="5"/>
  <c r="L227" i="5"/>
  <c r="K227" i="5"/>
  <c r="J227" i="5"/>
  <c r="I227" i="5"/>
  <c r="H227" i="5"/>
  <c r="G227" i="5"/>
  <c r="F227" i="5"/>
  <c r="Q227" i="5" s="1"/>
  <c r="S226" i="5"/>
  <c r="P226" i="5"/>
  <c r="O226" i="5"/>
  <c r="N226" i="5"/>
  <c r="M226" i="5"/>
  <c r="L226" i="5"/>
  <c r="K226" i="5"/>
  <c r="J226" i="5"/>
  <c r="I226" i="5"/>
  <c r="H226" i="5"/>
  <c r="Q226" i="5" s="1"/>
  <c r="G226" i="5"/>
  <c r="F226" i="5"/>
  <c r="S225" i="5"/>
  <c r="P225" i="5"/>
  <c r="O225" i="5"/>
  <c r="N225" i="5"/>
  <c r="M225" i="5"/>
  <c r="L225" i="5"/>
  <c r="K225" i="5"/>
  <c r="J225" i="5"/>
  <c r="I225" i="5"/>
  <c r="H225" i="5"/>
  <c r="G225" i="5"/>
  <c r="F225" i="5"/>
  <c r="S224" i="5"/>
  <c r="P224" i="5"/>
  <c r="O224" i="5"/>
  <c r="N224" i="5"/>
  <c r="M224" i="5"/>
  <c r="L224" i="5"/>
  <c r="K224" i="5"/>
  <c r="J224" i="5"/>
  <c r="I224" i="5"/>
  <c r="H224" i="5"/>
  <c r="G224" i="5"/>
  <c r="F224" i="5"/>
  <c r="S223" i="5"/>
  <c r="P223" i="5"/>
  <c r="O223" i="5"/>
  <c r="N223" i="5"/>
  <c r="M223" i="5"/>
  <c r="L223" i="5"/>
  <c r="K223" i="5"/>
  <c r="J223" i="5"/>
  <c r="I223" i="5"/>
  <c r="H223" i="5"/>
  <c r="G223" i="5"/>
  <c r="F223" i="5"/>
  <c r="S222" i="5"/>
  <c r="P222" i="5"/>
  <c r="O222" i="5"/>
  <c r="N222" i="5"/>
  <c r="M222" i="5"/>
  <c r="L222" i="5"/>
  <c r="K222" i="5"/>
  <c r="J222" i="5"/>
  <c r="I222" i="5"/>
  <c r="H222" i="5"/>
  <c r="G222" i="5"/>
  <c r="F222" i="5"/>
  <c r="S221" i="5"/>
  <c r="P221" i="5"/>
  <c r="O221" i="5"/>
  <c r="N221" i="5"/>
  <c r="M221" i="5"/>
  <c r="L221" i="5"/>
  <c r="K221" i="5"/>
  <c r="J221" i="5"/>
  <c r="I221" i="5"/>
  <c r="H221" i="5"/>
  <c r="G221" i="5"/>
  <c r="F221" i="5"/>
  <c r="Q221" i="5" s="1"/>
  <c r="S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S219" i="5"/>
  <c r="P219" i="5"/>
  <c r="O219" i="5"/>
  <c r="N219" i="5"/>
  <c r="M219" i="5"/>
  <c r="L219" i="5"/>
  <c r="K219" i="5"/>
  <c r="J219" i="5"/>
  <c r="I219" i="5"/>
  <c r="H219" i="5"/>
  <c r="G219" i="5"/>
  <c r="F219" i="5"/>
  <c r="Q219" i="5" s="1"/>
  <c r="S218" i="5"/>
  <c r="P218" i="5"/>
  <c r="O218" i="5"/>
  <c r="N218" i="5"/>
  <c r="M218" i="5"/>
  <c r="L218" i="5"/>
  <c r="K218" i="5"/>
  <c r="J218" i="5"/>
  <c r="I218" i="5"/>
  <c r="H218" i="5"/>
  <c r="G218" i="5"/>
  <c r="F218" i="5"/>
  <c r="S217" i="5"/>
  <c r="P217" i="5"/>
  <c r="O217" i="5"/>
  <c r="N217" i="5"/>
  <c r="M217" i="5"/>
  <c r="Q217" i="5" s="1"/>
  <c r="L217" i="5"/>
  <c r="K217" i="5"/>
  <c r="J217" i="5"/>
  <c r="I217" i="5"/>
  <c r="H217" i="5"/>
  <c r="G217" i="5"/>
  <c r="F217" i="5"/>
  <c r="S216" i="5"/>
  <c r="P216" i="5"/>
  <c r="O216" i="5"/>
  <c r="N216" i="5"/>
  <c r="M216" i="5"/>
  <c r="L216" i="5"/>
  <c r="K216" i="5"/>
  <c r="J216" i="5"/>
  <c r="I216" i="5"/>
  <c r="H216" i="5"/>
  <c r="G216" i="5"/>
  <c r="F216" i="5"/>
  <c r="S215" i="5"/>
  <c r="P215" i="5"/>
  <c r="O215" i="5"/>
  <c r="N215" i="5"/>
  <c r="M215" i="5"/>
  <c r="L215" i="5"/>
  <c r="K215" i="5"/>
  <c r="J215" i="5"/>
  <c r="I215" i="5"/>
  <c r="H215" i="5"/>
  <c r="G215" i="5"/>
  <c r="F215" i="5"/>
  <c r="S214" i="5"/>
  <c r="P214" i="5"/>
  <c r="Q214" i="5" s="1"/>
  <c r="O214" i="5"/>
  <c r="N214" i="5"/>
  <c r="M214" i="5"/>
  <c r="L214" i="5"/>
  <c r="K214" i="5"/>
  <c r="J214" i="5"/>
  <c r="I214" i="5"/>
  <c r="H214" i="5"/>
  <c r="G214" i="5"/>
  <c r="F214" i="5"/>
  <c r="S213" i="5"/>
  <c r="P213" i="5"/>
  <c r="O213" i="5"/>
  <c r="N213" i="5"/>
  <c r="M213" i="5"/>
  <c r="L213" i="5"/>
  <c r="K213" i="5"/>
  <c r="J213" i="5"/>
  <c r="I213" i="5"/>
  <c r="Q213" i="5" s="1"/>
  <c r="H213" i="5"/>
  <c r="G213" i="5"/>
  <c r="F213" i="5"/>
  <c r="S212" i="5"/>
  <c r="P212" i="5"/>
  <c r="O212" i="5"/>
  <c r="N212" i="5"/>
  <c r="M212" i="5"/>
  <c r="L212" i="5"/>
  <c r="K212" i="5"/>
  <c r="J212" i="5"/>
  <c r="I212" i="5"/>
  <c r="H212" i="5"/>
  <c r="G212" i="5"/>
  <c r="F212" i="5"/>
  <c r="S211" i="5"/>
  <c r="P211" i="5"/>
  <c r="O211" i="5"/>
  <c r="N211" i="5"/>
  <c r="M211" i="5"/>
  <c r="L211" i="5"/>
  <c r="K211" i="5"/>
  <c r="J211" i="5"/>
  <c r="I211" i="5"/>
  <c r="H211" i="5"/>
  <c r="G211" i="5"/>
  <c r="F211" i="5"/>
  <c r="S210" i="5"/>
  <c r="P210" i="5"/>
  <c r="O210" i="5"/>
  <c r="N210" i="5"/>
  <c r="M210" i="5"/>
  <c r="L210" i="5"/>
  <c r="K210" i="5"/>
  <c r="J210" i="5"/>
  <c r="I210" i="5"/>
  <c r="H210" i="5"/>
  <c r="G210" i="5"/>
  <c r="F210" i="5"/>
  <c r="S209" i="5"/>
  <c r="P209" i="5"/>
  <c r="O209" i="5"/>
  <c r="N209" i="5"/>
  <c r="M209" i="5"/>
  <c r="L209" i="5"/>
  <c r="K209" i="5"/>
  <c r="J209" i="5"/>
  <c r="I209" i="5"/>
  <c r="H209" i="5"/>
  <c r="G209" i="5"/>
  <c r="F209" i="5"/>
  <c r="Q209" i="5" s="1"/>
  <c r="S208" i="5"/>
  <c r="P208" i="5"/>
  <c r="O208" i="5"/>
  <c r="N208" i="5"/>
  <c r="M208" i="5"/>
  <c r="L208" i="5"/>
  <c r="K208" i="5"/>
  <c r="J208" i="5"/>
  <c r="I208" i="5"/>
  <c r="H208" i="5"/>
  <c r="G208" i="5"/>
  <c r="F208" i="5"/>
  <c r="Q208" i="5" s="1"/>
  <c r="S207" i="5"/>
  <c r="P207" i="5"/>
  <c r="O207" i="5"/>
  <c r="N207" i="5"/>
  <c r="M207" i="5"/>
  <c r="L207" i="5"/>
  <c r="K207" i="5"/>
  <c r="J207" i="5"/>
  <c r="I207" i="5"/>
  <c r="H207" i="5"/>
  <c r="G207" i="5"/>
  <c r="F207" i="5"/>
  <c r="S206" i="5"/>
  <c r="P206" i="5"/>
  <c r="O206" i="5"/>
  <c r="N206" i="5"/>
  <c r="M206" i="5"/>
  <c r="L206" i="5"/>
  <c r="K206" i="5"/>
  <c r="J206" i="5"/>
  <c r="I206" i="5"/>
  <c r="H206" i="5"/>
  <c r="G206" i="5"/>
  <c r="F206" i="5"/>
  <c r="S205" i="5"/>
  <c r="P205" i="5"/>
  <c r="O205" i="5"/>
  <c r="N205" i="5"/>
  <c r="M205" i="5"/>
  <c r="L205" i="5"/>
  <c r="K205" i="5"/>
  <c r="J205" i="5"/>
  <c r="I205" i="5"/>
  <c r="Q205" i="5" s="1"/>
  <c r="H205" i="5"/>
  <c r="G205" i="5"/>
  <c r="F205" i="5"/>
  <c r="S204" i="5"/>
  <c r="P204" i="5"/>
  <c r="O204" i="5"/>
  <c r="N204" i="5"/>
  <c r="M204" i="5"/>
  <c r="L204" i="5"/>
  <c r="K204" i="5"/>
  <c r="J204" i="5"/>
  <c r="I204" i="5"/>
  <c r="H204" i="5"/>
  <c r="G204" i="5"/>
  <c r="F204" i="5"/>
  <c r="S203" i="5"/>
  <c r="P203" i="5"/>
  <c r="O203" i="5"/>
  <c r="N203" i="5"/>
  <c r="M203" i="5"/>
  <c r="L203" i="5"/>
  <c r="K203" i="5"/>
  <c r="J203" i="5"/>
  <c r="I203" i="5"/>
  <c r="H203" i="5"/>
  <c r="G203" i="5"/>
  <c r="F203" i="5"/>
  <c r="S202" i="5"/>
  <c r="P202" i="5"/>
  <c r="O202" i="5"/>
  <c r="N202" i="5"/>
  <c r="M202" i="5"/>
  <c r="L202" i="5"/>
  <c r="K202" i="5"/>
  <c r="J202" i="5"/>
  <c r="I202" i="5"/>
  <c r="H202" i="5"/>
  <c r="Q202" i="5" s="1"/>
  <c r="G202" i="5"/>
  <c r="F202" i="5"/>
  <c r="S201" i="5"/>
  <c r="P201" i="5"/>
  <c r="O201" i="5"/>
  <c r="N201" i="5"/>
  <c r="M201" i="5"/>
  <c r="L201" i="5"/>
  <c r="K201" i="5"/>
  <c r="J201" i="5"/>
  <c r="I201" i="5"/>
  <c r="Q201" i="5" s="1"/>
  <c r="H201" i="5"/>
  <c r="G201" i="5"/>
  <c r="F201" i="5"/>
  <c r="S200" i="5"/>
  <c r="P200" i="5"/>
  <c r="O200" i="5"/>
  <c r="N200" i="5"/>
  <c r="M200" i="5"/>
  <c r="L200" i="5"/>
  <c r="K200" i="5"/>
  <c r="J200" i="5"/>
  <c r="I200" i="5"/>
  <c r="H200" i="5"/>
  <c r="G200" i="5"/>
  <c r="F200" i="5"/>
  <c r="S199" i="5"/>
  <c r="P199" i="5"/>
  <c r="O199" i="5"/>
  <c r="N199" i="5"/>
  <c r="M199" i="5"/>
  <c r="L199" i="5"/>
  <c r="K199" i="5"/>
  <c r="J199" i="5"/>
  <c r="I199" i="5"/>
  <c r="H199" i="5"/>
  <c r="G199" i="5"/>
  <c r="F199" i="5"/>
  <c r="S198" i="5"/>
  <c r="P198" i="5"/>
  <c r="O198" i="5"/>
  <c r="N198" i="5"/>
  <c r="M198" i="5"/>
  <c r="L198" i="5"/>
  <c r="K198" i="5"/>
  <c r="J198" i="5"/>
  <c r="I198" i="5"/>
  <c r="H198" i="5"/>
  <c r="G198" i="5"/>
  <c r="F198" i="5"/>
  <c r="S197" i="5"/>
  <c r="P197" i="5"/>
  <c r="O197" i="5"/>
  <c r="N197" i="5"/>
  <c r="M197" i="5"/>
  <c r="L197" i="5"/>
  <c r="Q197" i="5" s="1"/>
  <c r="K197" i="5"/>
  <c r="J197" i="5"/>
  <c r="I197" i="5"/>
  <c r="H197" i="5"/>
  <c r="G197" i="5"/>
  <c r="F197" i="5"/>
  <c r="S196" i="5"/>
  <c r="P196" i="5"/>
  <c r="O196" i="5"/>
  <c r="N196" i="5"/>
  <c r="M196" i="5"/>
  <c r="L196" i="5"/>
  <c r="K196" i="5"/>
  <c r="J196" i="5"/>
  <c r="I196" i="5"/>
  <c r="H196" i="5"/>
  <c r="G196" i="5"/>
  <c r="F196" i="5"/>
  <c r="Q196" i="5" s="1"/>
  <c r="S195" i="5"/>
  <c r="P195" i="5"/>
  <c r="O195" i="5"/>
  <c r="N195" i="5"/>
  <c r="M195" i="5"/>
  <c r="L195" i="5"/>
  <c r="K195" i="5"/>
  <c r="J195" i="5"/>
  <c r="I195" i="5"/>
  <c r="H195" i="5"/>
  <c r="G195" i="5"/>
  <c r="F195" i="5"/>
  <c r="S194" i="5"/>
  <c r="P194" i="5"/>
  <c r="O194" i="5"/>
  <c r="N194" i="5"/>
  <c r="M194" i="5"/>
  <c r="L194" i="5"/>
  <c r="K194" i="5"/>
  <c r="J194" i="5"/>
  <c r="I194" i="5"/>
  <c r="H194" i="5"/>
  <c r="G194" i="5"/>
  <c r="F194" i="5"/>
  <c r="Q194" i="5" s="1"/>
  <c r="S193" i="5"/>
  <c r="P193" i="5"/>
  <c r="O193" i="5"/>
  <c r="N193" i="5"/>
  <c r="M193" i="5"/>
  <c r="L193" i="5"/>
  <c r="K193" i="5"/>
  <c r="J193" i="5"/>
  <c r="I193" i="5"/>
  <c r="H193" i="5"/>
  <c r="Q193" i="5" s="1"/>
  <c r="G193" i="5"/>
  <c r="F193" i="5"/>
  <c r="S192" i="5"/>
  <c r="P192" i="5"/>
  <c r="O192" i="5"/>
  <c r="N192" i="5"/>
  <c r="M192" i="5"/>
  <c r="L192" i="5"/>
  <c r="K192" i="5"/>
  <c r="J192" i="5"/>
  <c r="I192" i="5"/>
  <c r="H192" i="5"/>
  <c r="G192" i="5"/>
  <c r="F192" i="5"/>
  <c r="Q192" i="5" s="1"/>
  <c r="S191" i="5"/>
  <c r="P191" i="5"/>
  <c r="O191" i="5"/>
  <c r="N191" i="5"/>
  <c r="M191" i="5"/>
  <c r="L191" i="5"/>
  <c r="K191" i="5"/>
  <c r="J191" i="5"/>
  <c r="I191" i="5"/>
  <c r="H191" i="5"/>
  <c r="G191" i="5"/>
  <c r="F191" i="5"/>
  <c r="S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S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S188" i="5"/>
  <c r="P188" i="5"/>
  <c r="O188" i="5"/>
  <c r="N188" i="5"/>
  <c r="M188" i="5"/>
  <c r="L188" i="5"/>
  <c r="K188" i="5"/>
  <c r="J188" i="5"/>
  <c r="I188" i="5"/>
  <c r="H188" i="5"/>
  <c r="G188" i="5"/>
  <c r="F188" i="5"/>
  <c r="S187" i="5"/>
  <c r="P187" i="5"/>
  <c r="O187" i="5"/>
  <c r="N187" i="5"/>
  <c r="M187" i="5"/>
  <c r="L187" i="5"/>
  <c r="K187" i="5"/>
  <c r="J187" i="5"/>
  <c r="I187" i="5"/>
  <c r="H187" i="5"/>
  <c r="G187" i="5"/>
  <c r="F187" i="5"/>
  <c r="S186" i="5"/>
  <c r="P186" i="5"/>
  <c r="O186" i="5"/>
  <c r="N186" i="5"/>
  <c r="M186" i="5"/>
  <c r="L186" i="5"/>
  <c r="K186" i="5"/>
  <c r="J186" i="5"/>
  <c r="I186" i="5"/>
  <c r="H186" i="5"/>
  <c r="G186" i="5"/>
  <c r="F186" i="5"/>
  <c r="S185" i="5"/>
  <c r="P185" i="5"/>
  <c r="O185" i="5"/>
  <c r="N185" i="5"/>
  <c r="M185" i="5"/>
  <c r="Q185" i="5" s="1"/>
  <c r="L185" i="5"/>
  <c r="K185" i="5"/>
  <c r="J185" i="5"/>
  <c r="I185" i="5"/>
  <c r="H185" i="5"/>
  <c r="G185" i="5"/>
  <c r="F185" i="5"/>
  <c r="S184" i="5"/>
  <c r="P184" i="5"/>
  <c r="O184" i="5"/>
  <c r="N184" i="5"/>
  <c r="M184" i="5"/>
  <c r="L184" i="5"/>
  <c r="K184" i="5"/>
  <c r="J184" i="5"/>
  <c r="I184" i="5"/>
  <c r="H184" i="5"/>
  <c r="G184" i="5"/>
  <c r="F184" i="5"/>
  <c r="Q184" i="5" s="1"/>
  <c r="S183" i="5"/>
  <c r="P183" i="5"/>
  <c r="O183" i="5"/>
  <c r="N183" i="5"/>
  <c r="M183" i="5"/>
  <c r="L183" i="5"/>
  <c r="K183" i="5"/>
  <c r="J183" i="5"/>
  <c r="I183" i="5"/>
  <c r="H183" i="5"/>
  <c r="G183" i="5"/>
  <c r="F183" i="5"/>
  <c r="S182" i="5"/>
  <c r="P182" i="5"/>
  <c r="O182" i="5"/>
  <c r="N182" i="5"/>
  <c r="M182" i="5"/>
  <c r="L182" i="5"/>
  <c r="K182" i="5"/>
  <c r="J182" i="5"/>
  <c r="I182" i="5"/>
  <c r="H182" i="5"/>
  <c r="G182" i="5"/>
  <c r="F182" i="5"/>
  <c r="S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S180" i="5"/>
  <c r="P180" i="5"/>
  <c r="O180" i="5"/>
  <c r="N180" i="5"/>
  <c r="M180" i="5"/>
  <c r="L180" i="5"/>
  <c r="K180" i="5"/>
  <c r="J180" i="5"/>
  <c r="I180" i="5"/>
  <c r="H180" i="5"/>
  <c r="G180" i="5"/>
  <c r="F180" i="5"/>
  <c r="S179" i="5"/>
  <c r="P179" i="5"/>
  <c r="O179" i="5"/>
  <c r="N179" i="5"/>
  <c r="M179" i="5"/>
  <c r="L179" i="5"/>
  <c r="K179" i="5"/>
  <c r="J179" i="5"/>
  <c r="I179" i="5"/>
  <c r="H179" i="5"/>
  <c r="G179" i="5"/>
  <c r="F179" i="5"/>
  <c r="Q179" i="5" s="1"/>
  <c r="S178" i="5"/>
  <c r="P178" i="5"/>
  <c r="O178" i="5"/>
  <c r="N178" i="5"/>
  <c r="M178" i="5"/>
  <c r="L178" i="5"/>
  <c r="K178" i="5"/>
  <c r="J178" i="5"/>
  <c r="I178" i="5"/>
  <c r="H178" i="5"/>
  <c r="Q178" i="5" s="1"/>
  <c r="G178" i="5"/>
  <c r="F178" i="5"/>
  <c r="S177" i="5"/>
  <c r="P177" i="5"/>
  <c r="O177" i="5"/>
  <c r="N177" i="5"/>
  <c r="M177" i="5"/>
  <c r="L177" i="5"/>
  <c r="K177" i="5"/>
  <c r="J177" i="5"/>
  <c r="I177" i="5"/>
  <c r="Q177" i="5" s="1"/>
  <c r="H177" i="5"/>
  <c r="G177" i="5"/>
  <c r="F177" i="5"/>
  <c r="S176" i="5"/>
  <c r="P176" i="5"/>
  <c r="O176" i="5"/>
  <c r="N176" i="5"/>
  <c r="M176" i="5"/>
  <c r="L176" i="5"/>
  <c r="K176" i="5"/>
  <c r="J176" i="5"/>
  <c r="I176" i="5"/>
  <c r="H176" i="5"/>
  <c r="G176" i="5"/>
  <c r="F176" i="5"/>
  <c r="S175" i="5"/>
  <c r="P175" i="5"/>
  <c r="O175" i="5"/>
  <c r="N175" i="5"/>
  <c r="M175" i="5"/>
  <c r="L175" i="5"/>
  <c r="K175" i="5"/>
  <c r="J175" i="5"/>
  <c r="I175" i="5"/>
  <c r="H175" i="5"/>
  <c r="G175" i="5"/>
  <c r="F175" i="5"/>
  <c r="S174" i="5"/>
  <c r="P174" i="5"/>
  <c r="O174" i="5"/>
  <c r="N174" i="5"/>
  <c r="M174" i="5"/>
  <c r="L174" i="5"/>
  <c r="K174" i="5"/>
  <c r="J174" i="5"/>
  <c r="I174" i="5"/>
  <c r="H174" i="5"/>
  <c r="G174" i="5"/>
  <c r="F174" i="5"/>
  <c r="Q174" i="5" s="1"/>
  <c r="S173" i="5"/>
  <c r="P173" i="5"/>
  <c r="O173" i="5"/>
  <c r="N173" i="5"/>
  <c r="M173" i="5"/>
  <c r="L173" i="5"/>
  <c r="K173" i="5"/>
  <c r="J173" i="5"/>
  <c r="I173" i="5"/>
  <c r="H173" i="5"/>
  <c r="G173" i="5"/>
  <c r="F173" i="5"/>
  <c r="Q173" i="5" s="1"/>
  <c r="S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S171" i="5"/>
  <c r="P171" i="5"/>
  <c r="O171" i="5"/>
  <c r="N171" i="5"/>
  <c r="M171" i="5"/>
  <c r="L171" i="5"/>
  <c r="K171" i="5"/>
  <c r="J171" i="5"/>
  <c r="I171" i="5"/>
  <c r="H171" i="5"/>
  <c r="G171" i="5"/>
  <c r="F171" i="5"/>
  <c r="Q171" i="5" s="1"/>
  <c r="S170" i="5"/>
  <c r="P170" i="5"/>
  <c r="O170" i="5"/>
  <c r="N170" i="5"/>
  <c r="M170" i="5"/>
  <c r="L170" i="5"/>
  <c r="K170" i="5"/>
  <c r="J170" i="5"/>
  <c r="I170" i="5"/>
  <c r="H170" i="5"/>
  <c r="G170" i="5"/>
  <c r="F170" i="5"/>
  <c r="S169" i="5"/>
  <c r="P169" i="5"/>
  <c r="O169" i="5"/>
  <c r="N169" i="5"/>
  <c r="M169" i="5"/>
  <c r="L169" i="5"/>
  <c r="K169" i="5"/>
  <c r="J169" i="5"/>
  <c r="I169" i="5"/>
  <c r="Q169" i="5" s="1"/>
  <c r="H169" i="5"/>
  <c r="G169" i="5"/>
  <c r="F169" i="5"/>
  <c r="S168" i="5"/>
  <c r="P168" i="5"/>
  <c r="O168" i="5"/>
  <c r="N168" i="5"/>
  <c r="M168" i="5"/>
  <c r="L168" i="5"/>
  <c r="K168" i="5"/>
  <c r="J168" i="5"/>
  <c r="I168" i="5"/>
  <c r="H168" i="5"/>
  <c r="G168" i="5"/>
  <c r="F168" i="5"/>
  <c r="S167" i="5"/>
  <c r="P167" i="5"/>
  <c r="O167" i="5"/>
  <c r="N167" i="5"/>
  <c r="M167" i="5"/>
  <c r="L167" i="5"/>
  <c r="K167" i="5"/>
  <c r="J167" i="5"/>
  <c r="I167" i="5"/>
  <c r="H167" i="5"/>
  <c r="G167" i="5"/>
  <c r="F167" i="5"/>
  <c r="Q167" i="5" s="1"/>
  <c r="S166" i="5"/>
  <c r="P166" i="5"/>
  <c r="O166" i="5"/>
  <c r="N166" i="5"/>
  <c r="M166" i="5"/>
  <c r="L166" i="5"/>
  <c r="K166" i="5"/>
  <c r="J166" i="5"/>
  <c r="I166" i="5"/>
  <c r="H166" i="5"/>
  <c r="G166" i="5"/>
  <c r="F166" i="5"/>
  <c r="S165" i="5"/>
  <c r="P165" i="5"/>
  <c r="O165" i="5"/>
  <c r="N165" i="5"/>
  <c r="M165" i="5"/>
  <c r="L165" i="5"/>
  <c r="K165" i="5"/>
  <c r="J165" i="5"/>
  <c r="Q165" i="5" s="1"/>
  <c r="I165" i="5"/>
  <c r="H165" i="5"/>
  <c r="G165" i="5"/>
  <c r="F165" i="5"/>
  <c r="S164" i="5"/>
  <c r="P164" i="5"/>
  <c r="O164" i="5"/>
  <c r="N164" i="5"/>
  <c r="M164" i="5"/>
  <c r="L164" i="5"/>
  <c r="K164" i="5"/>
  <c r="J164" i="5"/>
  <c r="I164" i="5"/>
  <c r="H164" i="5"/>
  <c r="G164" i="5"/>
  <c r="F164" i="5"/>
  <c r="Q164" i="5" s="1"/>
  <c r="S163" i="5"/>
  <c r="P163" i="5"/>
  <c r="O163" i="5"/>
  <c r="N163" i="5"/>
  <c r="M163" i="5"/>
  <c r="L163" i="5"/>
  <c r="K163" i="5"/>
  <c r="J163" i="5"/>
  <c r="I163" i="5"/>
  <c r="H163" i="5"/>
  <c r="G163" i="5"/>
  <c r="F163" i="5"/>
  <c r="S162" i="5"/>
  <c r="P162" i="5"/>
  <c r="O162" i="5"/>
  <c r="N162" i="5"/>
  <c r="M162" i="5"/>
  <c r="L162" i="5"/>
  <c r="K162" i="5"/>
  <c r="J162" i="5"/>
  <c r="I162" i="5"/>
  <c r="H162" i="5"/>
  <c r="G162" i="5"/>
  <c r="F162" i="5"/>
  <c r="S161" i="5"/>
  <c r="P161" i="5"/>
  <c r="O161" i="5"/>
  <c r="N161" i="5"/>
  <c r="M161" i="5"/>
  <c r="L161" i="5"/>
  <c r="K161" i="5"/>
  <c r="J161" i="5"/>
  <c r="I161" i="5"/>
  <c r="H161" i="5"/>
  <c r="Q161" i="5" s="1"/>
  <c r="G161" i="5"/>
  <c r="F161" i="5"/>
  <c r="S160" i="5"/>
  <c r="P160" i="5"/>
  <c r="O160" i="5"/>
  <c r="N160" i="5"/>
  <c r="M160" i="5"/>
  <c r="L160" i="5"/>
  <c r="K160" i="5"/>
  <c r="J160" i="5"/>
  <c r="I160" i="5"/>
  <c r="H160" i="5"/>
  <c r="G160" i="5"/>
  <c r="F160" i="5"/>
  <c r="Q160" i="5" s="1"/>
  <c r="S159" i="5"/>
  <c r="P159" i="5"/>
  <c r="O159" i="5"/>
  <c r="N159" i="5"/>
  <c r="M159" i="5"/>
  <c r="L159" i="5"/>
  <c r="K159" i="5"/>
  <c r="J159" i="5"/>
  <c r="I159" i="5"/>
  <c r="H159" i="5"/>
  <c r="G159" i="5"/>
  <c r="F159" i="5"/>
  <c r="S158" i="5"/>
  <c r="P158" i="5"/>
  <c r="O158" i="5"/>
  <c r="N158" i="5"/>
  <c r="M158" i="5"/>
  <c r="L158" i="5"/>
  <c r="K158" i="5"/>
  <c r="J158" i="5"/>
  <c r="I158" i="5"/>
  <c r="H158" i="5"/>
  <c r="G158" i="5"/>
  <c r="F158" i="5"/>
  <c r="S157" i="5"/>
  <c r="P157" i="5"/>
  <c r="O157" i="5"/>
  <c r="N157" i="5"/>
  <c r="M157" i="5"/>
  <c r="L157" i="5"/>
  <c r="K157" i="5"/>
  <c r="J157" i="5"/>
  <c r="I157" i="5"/>
  <c r="H157" i="5"/>
  <c r="G157" i="5"/>
  <c r="F157" i="5"/>
  <c r="S156" i="5"/>
  <c r="P156" i="5"/>
  <c r="O156" i="5"/>
  <c r="N156" i="5"/>
  <c r="M156" i="5"/>
  <c r="L156" i="5"/>
  <c r="K156" i="5"/>
  <c r="J156" i="5"/>
  <c r="I156" i="5"/>
  <c r="H156" i="5"/>
  <c r="G156" i="5"/>
  <c r="F156" i="5"/>
  <c r="S155" i="5"/>
  <c r="P155" i="5"/>
  <c r="O155" i="5"/>
  <c r="N155" i="5"/>
  <c r="M155" i="5"/>
  <c r="L155" i="5"/>
  <c r="K155" i="5"/>
  <c r="J155" i="5"/>
  <c r="I155" i="5"/>
  <c r="H155" i="5"/>
  <c r="G155" i="5"/>
  <c r="Q155" i="5" s="1"/>
  <c r="F155" i="5"/>
  <c r="S154" i="5"/>
  <c r="P154" i="5"/>
  <c r="O154" i="5"/>
  <c r="N154" i="5"/>
  <c r="M154" i="5"/>
  <c r="L154" i="5"/>
  <c r="K154" i="5"/>
  <c r="J154" i="5"/>
  <c r="Q154" i="5" s="1"/>
  <c r="I154" i="5"/>
  <c r="H154" i="5"/>
  <c r="G154" i="5"/>
  <c r="F154" i="5"/>
  <c r="S153" i="5"/>
  <c r="P153" i="5"/>
  <c r="O153" i="5"/>
  <c r="N153" i="5"/>
  <c r="M153" i="5"/>
  <c r="L153" i="5"/>
  <c r="K153" i="5"/>
  <c r="J153" i="5"/>
  <c r="I153" i="5"/>
  <c r="Q153" i="5" s="1"/>
  <c r="H153" i="5"/>
  <c r="G153" i="5"/>
  <c r="F153" i="5"/>
  <c r="S152" i="5"/>
  <c r="P152" i="5"/>
  <c r="O152" i="5"/>
  <c r="N152" i="5"/>
  <c r="M152" i="5"/>
  <c r="L152" i="5"/>
  <c r="K152" i="5"/>
  <c r="J152" i="5"/>
  <c r="Q152" i="5" s="1"/>
  <c r="I152" i="5"/>
  <c r="H152" i="5"/>
  <c r="G152" i="5"/>
  <c r="F152" i="5"/>
  <c r="S151" i="5"/>
  <c r="P151" i="5"/>
  <c r="O151" i="5"/>
  <c r="N151" i="5"/>
  <c r="M151" i="5"/>
  <c r="L151" i="5"/>
  <c r="K151" i="5"/>
  <c r="J151" i="5"/>
  <c r="I151" i="5"/>
  <c r="H151" i="5"/>
  <c r="G151" i="5"/>
  <c r="F151" i="5"/>
  <c r="S150" i="5"/>
  <c r="P150" i="5"/>
  <c r="O150" i="5"/>
  <c r="N150" i="5"/>
  <c r="M150" i="5"/>
  <c r="L150" i="5"/>
  <c r="K150" i="5"/>
  <c r="J150" i="5"/>
  <c r="I150" i="5"/>
  <c r="H150" i="5"/>
  <c r="G150" i="5"/>
  <c r="F150" i="5"/>
  <c r="Q150" i="5" s="1"/>
  <c r="S149" i="5"/>
  <c r="P149" i="5"/>
  <c r="O149" i="5"/>
  <c r="N149" i="5"/>
  <c r="M149" i="5"/>
  <c r="L149" i="5"/>
  <c r="K149" i="5"/>
  <c r="J149" i="5"/>
  <c r="I149" i="5"/>
  <c r="H149" i="5"/>
  <c r="G149" i="5"/>
  <c r="F149" i="5"/>
  <c r="S148" i="5"/>
  <c r="P148" i="5"/>
  <c r="O148" i="5"/>
  <c r="N148" i="5"/>
  <c r="M148" i="5"/>
  <c r="L148" i="5"/>
  <c r="K148" i="5"/>
  <c r="J148" i="5"/>
  <c r="Q148" i="5" s="1"/>
  <c r="I148" i="5"/>
  <c r="H148" i="5"/>
  <c r="G148" i="5"/>
  <c r="F148" i="5"/>
  <c r="S147" i="5"/>
  <c r="P147" i="5"/>
  <c r="O147" i="5"/>
  <c r="N147" i="5"/>
  <c r="M147" i="5"/>
  <c r="L147" i="5"/>
  <c r="K147" i="5"/>
  <c r="J147" i="5"/>
  <c r="I147" i="5"/>
  <c r="H147" i="5"/>
  <c r="G147" i="5"/>
  <c r="F147" i="5"/>
  <c r="S146" i="5"/>
  <c r="P146" i="5"/>
  <c r="O146" i="5"/>
  <c r="N146" i="5"/>
  <c r="M146" i="5"/>
  <c r="L146" i="5"/>
  <c r="K146" i="5"/>
  <c r="J146" i="5"/>
  <c r="I146" i="5"/>
  <c r="H146" i="5"/>
  <c r="G146" i="5"/>
  <c r="F146" i="5"/>
  <c r="S145" i="5"/>
  <c r="P145" i="5"/>
  <c r="O145" i="5"/>
  <c r="N145" i="5"/>
  <c r="M145" i="5"/>
  <c r="L145" i="5"/>
  <c r="K145" i="5"/>
  <c r="J145" i="5"/>
  <c r="I145" i="5"/>
  <c r="H145" i="5"/>
  <c r="G145" i="5"/>
  <c r="Q145" i="5" s="1"/>
  <c r="F145" i="5"/>
  <c r="S144" i="5"/>
  <c r="P144" i="5"/>
  <c r="O144" i="5"/>
  <c r="N144" i="5"/>
  <c r="M144" i="5"/>
  <c r="L144" i="5"/>
  <c r="K144" i="5"/>
  <c r="J144" i="5"/>
  <c r="I144" i="5"/>
  <c r="Q144" i="5" s="1"/>
  <c r="H144" i="5"/>
  <c r="G144" i="5"/>
  <c r="F144" i="5"/>
  <c r="S143" i="5"/>
  <c r="P143" i="5"/>
  <c r="O143" i="5"/>
  <c r="N143" i="5"/>
  <c r="Q143" i="5" s="1"/>
  <c r="M143" i="5"/>
  <c r="L143" i="5"/>
  <c r="K143" i="5"/>
  <c r="J143" i="5"/>
  <c r="I143" i="5"/>
  <c r="H143" i="5"/>
  <c r="G143" i="5"/>
  <c r="F143" i="5"/>
  <c r="S142" i="5"/>
  <c r="P142" i="5"/>
  <c r="O142" i="5"/>
  <c r="N142" i="5"/>
  <c r="M142" i="5"/>
  <c r="L142" i="5"/>
  <c r="K142" i="5"/>
  <c r="J142" i="5"/>
  <c r="I142" i="5"/>
  <c r="H142" i="5"/>
  <c r="G142" i="5"/>
  <c r="F142" i="5"/>
  <c r="S141" i="5"/>
  <c r="P141" i="5"/>
  <c r="O141" i="5"/>
  <c r="N141" i="5"/>
  <c r="M141" i="5"/>
  <c r="L141" i="5"/>
  <c r="K141" i="5"/>
  <c r="J141" i="5"/>
  <c r="I141" i="5"/>
  <c r="H141" i="5"/>
  <c r="G141" i="5"/>
  <c r="F141" i="5"/>
  <c r="S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S139" i="5"/>
  <c r="P139" i="5"/>
  <c r="O139" i="5"/>
  <c r="N139" i="5"/>
  <c r="M139" i="5"/>
  <c r="L139" i="5"/>
  <c r="K139" i="5"/>
  <c r="J139" i="5"/>
  <c r="I139" i="5"/>
  <c r="H139" i="5"/>
  <c r="G139" i="5"/>
  <c r="F139" i="5"/>
  <c r="Q139" i="5" s="1"/>
  <c r="S138" i="5"/>
  <c r="P138" i="5"/>
  <c r="O138" i="5"/>
  <c r="N138" i="5"/>
  <c r="M138" i="5"/>
  <c r="L138" i="5"/>
  <c r="K138" i="5"/>
  <c r="J138" i="5"/>
  <c r="I138" i="5"/>
  <c r="H138" i="5"/>
  <c r="G138" i="5"/>
  <c r="F138" i="5"/>
  <c r="Q138" i="5" s="1"/>
  <c r="S137" i="5"/>
  <c r="P137" i="5"/>
  <c r="O137" i="5"/>
  <c r="N137" i="5"/>
  <c r="M137" i="5"/>
  <c r="L137" i="5"/>
  <c r="K137" i="5"/>
  <c r="J137" i="5"/>
  <c r="I137" i="5"/>
  <c r="H137" i="5"/>
  <c r="G137" i="5"/>
  <c r="F137" i="5"/>
  <c r="Q137" i="5" s="1"/>
  <c r="S136" i="5"/>
  <c r="P136" i="5"/>
  <c r="O136" i="5"/>
  <c r="N136" i="5"/>
  <c r="M136" i="5"/>
  <c r="L136" i="5"/>
  <c r="K136" i="5"/>
  <c r="J136" i="5"/>
  <c r="I136" i="5"/>
  <c r="H136" i="5"/>
  <c r="G136" i="5"/>
  <c r="Q136" i="5" s="1"/>
  <c r="F136" i="5"/>
  <c r="S135" i="5"/>
  <c r="P135" i="5"/>
  <c r="O135" i="5"/>
  <c r="N135" i="5"/>
  <c r="Q135" i="5" s="1"/>
  <c r="M135" i="5"/>
  <c r="L135" i="5"/>
  <c r="K135" i="5"/>
  <c r="J135" i="5"/>
  <c r="I135" i="5"/>
  <c r="H135" i="5"/>
  <c r="G135" i="5"/>
  <c r="F135" i="5"/>
  <c r="S134" i="5"/>
  <c r="P134" i="5"/>
  <c r="O134" i="5"/>
  <c r="N134" i="5"/>
  <c r="M134" i="5"/>
  <c r="L134" i="5"/>
  <c r="K134" i="5"/>
  <c r="J134" i="5"/>
  <c r="I134" i="5"/>
  <c r="H134" i="5"/>
  <c r="G134" i="5"/>
  <c r="F134" i="5"/>
  <c r="S133" i="5"/>
  <c r="P133" i="5"/>
  <c r="O133" i="5"/>
  <c r="N133" i="5"/>
  <c r="M133" i="5"/>
  <c r="L133" i="5"/>
  <c r="K133" i="5"/>
  <c r="J133" i="5"/>
  <c r="I133" i="5"/>
  <c r="H133" i="5"/>
  <c r="G133" i="5"/>
  <c r="F133" i="5"/>
  <c r="S132" i="5"/>
  <c r="P132" i="5"/>
  <c r="O132" i="5"/>
  <c r="N132" i="5"/>
  <c r="M132" i="5"/>
  <c r="L132" i="5"/>
  <c r="K132" i="5"/>
  <c r="J132" i="5"/>
  <c r="I132" i="5"/>
  <c r="H132" i="5"/>
  <c r="Q132" i="5" s="1"/>
  <c r="G132" i="5"/>
  <c r="F132" i="5"/>
  <c r="S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S130" i="5"/>
  <c r="P130" i="5"/>
  <c r="O130" i="5"/>
  <c r="N130" i="5"/>
  <c r="M130" i="5"/>
  <c r="L130" i="5"/>
  <c r="K130" i="5"/>
  <c r="J130" i="5"/>
  <c r="I130" i="5"/>
  <c r="H130" i="5"/>
  <c r="G130" i="5"/>
  <c r="F130" i="5"/>
  <c r="Q130" i="5" s="1"/>
  <c r="S129" i="5"/>
  <c r="P129" i="5"/>
  <c r="O129" i="5"/>
  <c r="N129" i="5"/>
  <c r="M129" i="5"/>
  <c r="L129" i="5"/>
  <c r="K129" i="5"/>
  <c r="J129" i="5"/>
  <c r="I129" i="5"/>
  <c r="H129" i="5"/>
  <c r="G129" i="5"/>
  <c r="F129" i="5"/>
  <c r="S128" i="5"/>
  <c r="P128" i="5"/>
  <c r="O128" i="5"/>
  <c r="N128" i="5"/>
  <c r="M128" i="5"/>
  <c r="Q128" i="5" s="1"/>
  <c r="L128" i="5"/>
  <c r="K128" i="5"/>
  <c r="J128" i="5"/>
  <c r="I128" i="5"/>
  <c r="H128" i="5"/>
  <c r="G128" i="5"/>
  <c r="F128" i="5"/>
  <c r="S127" i="5"/>
  <c r="P127" i="5"/>
  <c r="O127" i="5"/>
  <c r="N127" i="5"/>
  <c r="M127" i="5"/>
  <c r="L127" i="5"/>
  <c r="K127" i="5"/>
  <c r="J127" i="5"/>
  <c r="I127" i="5"/>
  <c r="H127" i="5"/>
  <c r="G127" i="5"/>
  <c r="F127" i="5"/>
  <c r="S126" i="5"/>
  <c r="P126" i="5"/>
  <c r="O126" i="5"/>
  <c r="N126" i="5"/>
  <c r="M126" i="5"/>
  <c r="L126" i="5"/>
  <c r="K126" i="5"/>
  <c r="J126" i="5"/>
  <c r="I126" i="5"/>
  <c r="H126" i="5"/>
  <c r="G126" i="5"/>
  <c r="F126" i="5"/>
  <c r="Q126" i="5" s="1"/>
  <c r="S125" i="5"/>
  <c r="P125" i="5"/>
  <c r="O125" i="5"/>
  <c r="N125" i="5"/>
  <c r="M125" i="5"/>
  <c r="L125" i="5"/>
  <c r="K125" i="5"/>
  <c r="J125" i="5"/>
  <c r="I125" i="5"/>
  <c r="H125" i="5"/>
  <c r="G125" i="5"/>
  <c r="F125" i="5"/>
  <c r="S124" i="5"/>
  <c r="P124" i="5"/>
  <c r="O124" i="5"/>
  <c r="N124" i="5"/>
  <c r="M124" i="5"/>
  <c r="L124" i="5"/>
  <c r="K124" i="5"/>
  <c r="J124" i="5"/>
  <c r="I124" i="5"/>
  <c r="H124" i="5"/>
  <c r="G124" i="5"/>
  <c r="Q124" i="5" s="1"/>
  <c r="F124" i="5"/>
  <c r="S123" i="5"/>
  <c r="P123" i="5"/>
  <c r="O123" i="5"/>
  <c r="N123" i="5"/>
  <c r="M123" i="5"/>
  <c r="L123" i="5"/>
  <c r="K123" i="5"/>
  <c r="J123" i="5"/>
  <c r="I123" i="5"/>
  <c r="Q123" i="5" s="1"/>
  <c r="H123" i="5"/>
  <c r="G123" i="5"/>
  <c r="F123" i="5"/>
  <c r="S122" i="5"/>
  <c r="P122" i="5"/>
  <c r="O122" i="5"/>
  <c r="N122" i="5"/>
  <c r="M122" i="5"/>
  <c r="L122" i="5"/>
  <c r="K122" i="5"/>
  <c r="J122" i="5"/>
  <c r="I122" i="5"/>
  <c r="H122" i="5"/>
  <c r="G122" i="5"/>
  <c r="F122" i="5"/>
  <c r="S121" i="5"/>
  <c r="P121" i="5"/>
  <c r="O121" i="5"/>
  <c r="N121" i="5"/>
  <c r="M121" i="5"/>
  <c r="L121" i="5"/>
  <c r="K121" i="5"/>
  <c r="J121" i="5"/>
  <c r="I121" i="5"/>
  <c r="H121" i="5"/>
  <c r="G121" i="5"/>
  <c r="F121" i="5"/>
  <c r="S120" i="5"/>
  <c r="P120" i="5"/>
  <c r="O120" i="5"/>
  <c r="N120" i="5"/>
  <c r="M120" i="5"/>
  <c r="L120" i="5"/>
  <c r="K120" i="5"/>
  <c r="J120" i="5"/>
  <c r="I120" i="5"/>
  <c r="H120" i="5"/>
  <c r="Q120" i="5" s="1"/>
  <c r="G120" i="5"/>
  <c r="F120" i="5"/>
  <c r="S119" i="5"/>
  <c r="P119" i="5"/>
  <c r="Q119" i="5" s="1"/>
  <c r="O119" i="5"/>
  <c r="N119" i="5"/>
  <c r="M119" i="5"/>
  <c r="L119" i="5"/>
  <c r="K119" i="5"/>
  <c r="J119" i="5"/>
  <c r="I119" i="5"/>
  <c r="H119" i="5"/>
  <c r="G119" i="5"/>
  <c r="F119" i="5"/>
  <c r="S118" i="5"/>
  <c r="P118" i="5"/>
  <c r="O118" i="5"/>
  <c r="N118" i="5"/>
  <c r="M118" i="5"/>
  <c r="L118" i="5"/>
  <c r="K118" i="5"/>
  <c r="J118" i="5"/>
  <c r="I118" i="5"/>
  <c r="H118" i="5"/>
  <c r="G118" i="5"/>
  <c r="F118" i="5"/>
  <c r="S117" i="5"/>
  <c r="P117" i="5"/>
  <c r="O117" i="5"/>
  <c r="N117" i="5"/>
  <c r="M117" i="5"/>
  <c r="L117" i="5"/>
  <c r="K117" i="5"/>
  <c r="J117" i="5"/>
  <c r="I117" i="5"/>
  <c r="H117" i="5"/>
  <c r="G117" i="5"/>
  <c r="F117" i="5"/>
  <c r="S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S115" i="5"/>
  <c r="P115" i="5"/>
  <c r="O115" i="5"/>
  <c r="N115" i="5"/>
  <c r="M115" i="5"/>
  <c r="L115" i="5"/>
  <c r="K115" i="5"/>
  <c r="J115" i="5"/>
  <c r="I115" i="5"/>
  <c r="H115" i="5"/>
  <c r="G115" i="5"/>
  <c r="F115" i="5"/>
  <c r="S114" i="5"/>
  <c r="P114" i="5"/>
  <c r="O114" i="5"/>
  <c r="Q114" i="5" s="1"/>
  <c r="N114" i="5"/>
  <c r="M114" i="5"/>
  <c r="L114" i="5"/>
  <c r="K114" i="5"/>
  <c r="J114" i="5"/>
  <c r="I114" i="5"/>
  <c r="H114" i="5"/>
  <c r="G114" i="5"/>
  <c r="F114" i="5"/>
  <c r="S113" i="5"/>
  <c r="P113" i="5"/>
  <c r="O113" i="5"/>
  <c r="N113" i="5"/>
  <c r="M113" i="5"/>
  <c r="L113" i="5"/>
  <c r="K113" i="5"/>
  <c r="J113" i="5"/>
  <c r="I113" i="5"/>
  <c r="H113" i="5"/>
  <c r="G113" i="5"/>
  <c r="F113" i="5"/>
  <c r="S112" i="5"/>
  <c r="P112" i="5"/>
  <c r="O112" i="5"/>
  <c r="N112" i="5"/>
  <c r="M112" i="5"/>
  <c r="L112" i="5"/>
  <c r="K112" i="5"/>
  <c r="J112" i="5"/>
  <c r="I112" i="5"/>
  <c r="H112" i="5"/>
  <c r="G112" i="5"/>
  <c r="Q112" i="5" s="1"/>
  <c r="F112" i="5"/>
  <c r="S111" i="5"/>
  <c r="P111" i="5"/>
  <c r="O111" i="5"/>
  <c r="N111" i="5"/>
  <c r="M111" i="5"/>
  <c r="L111" i="5"/>
  <c r="K111" i="5"/>
  <c r="J111" i="5"/>
  <c r="I111" i="5"/>
  <c r="H111" i="5"/>
  <c r="G111" i="5"/>
  <c r="F111" i="5"/>
  <c r="Q111" i="5" s="1"/>
  <c r="S110" i="5"/>
  <c r="P110" i="5"/>
  <c r="O110" i="5"/>
  <c r="N110" i="5"/>
  <c r="M110" i="5"/>
  <c r="Q110" i="5" s="1"/>
  <c r="L110" i="5"/>
  <c r="K110" i="5"/>
  <c r="J110" i="5"/>
  <c r="I110" i="5"/>
  <c r="H110" i="5"/>
  <c r="G110" i="5"/>
  <c r="F110" i="5"/>
  <c r="S109" i="5"/>
  <c r="P109" i="5"/>
  <c r="O109" i="5"/>
  <c r="N109" i="5"/>
  <c r="M109" i="5"/>
  <c r="L109" i="5"/>
  <c r="K109" i="5"/>
  <c r="J109" i="5"/>
  <c r="I109" i="5"/>
  <c r="H109" i="5"/>
  <c r="G109" i="5"/>
  <c r="F109" i="5"/>
  <c r="Q109" i="5" s="1"/>
  <c r="S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S107" i="5"/>
  <c r="P107" i="5"/>
  <c r="O107" i="5"/>
  <c r="N107" i="5"/>
  <c r="M107" i="5"/>
  <c r="L107" i="5"/>
  <c r="K107" i="5"/>
  <c r="J107" i="5"/>
  <c r="I107" i="5"/>
  <c r="H107" i="5"/>
  <c r="Q107" i="5" s="1"/>
  <c r="G107" i="5"/>
  <c r="F107" i="5"/>
  <c r="S106" i="5"/>
  <c r="P106" i="5"/>
  <c r="O106" i="5"/>
  <c r="N106" i="5"/>
  <c r="M106" i="5"/>
  <c r="L106" i="5"/>
  <c r="K106" i="5"/>
  <c r="J106" i="5"/>
  <c r="I106" i="5"/>
  <c r="H106" i="5"/>
  <c r="G106" i="5"/>
  <c r="F106" i="5"/>
  <c r="S105" i="5"/>
  <c r="P105" i="5"/>
  <c r="O105" i="5"/>
  <c r="N105" i="5"/>
  <c r="M105" i="5"/>
  <c r="L105" i="5"/>
  <c r="K105" i="5"/>
  <c r="J105" i="5"/>
  <c r="I105" i="5"/>
  <c r="H105" i="5"/>
  <c r="G105" i="5"/>
  <c r="F105" i="5"/>
  <c r="Q105" i="5" s="1"/>
  <c r="S104" i="5"/>
  <c r="P104" i="5"/>
  <c r="O104" i="5"/>
  <c r="N104" i="5"/>
  <c r="M104" i="5"/>
  <c r="L104" i="5"/>
  <c r="K104" i="5"/>
  <c r="J104" i="5"/>
  <c r="I104" i="5"/>
  <c r="H104" i="5"/>
  <c r="G104" i="5"/>
  <c r="Q104" i="5" s="1"/>
  <c r="F104" i="5"/>
  <c r="S103" i="5"/>
  <c r="P103" i="5"/>
  <c r="O103" i="5"/>
  <c r="N103" i="5"/>
  <c r="M103" i="5"/>
  <c r="L103" i="5"/>
  <c r="K103" i="5"/>
  <c r="J103" i="5"/>
  <c r="I103" i="5"/>
  <c r="H103" i="5"/>
  <c r="G103" i="5"/>
  <c r="F103" i="5"/>
  <c r="Q103" i="5" s="1"/>
  <c r="S102" i="5"/>
  <c r="P102" i="5"/>
  <c r="O102" i="5"/>
  <c r="N102" i="5"/>
  <c r="M102" i="5"/>
  <c r="L102" i="5"/>
  <c r="K102" i="5"/>
  <c r="J102" i="5"/>
  <c r="I102" i="5"/>
  <c r="Q102" i="5" s="1"/>
  <c r="H102" i="5"/>
  <c r="G102" i="5"/>
  <c r="F102" i="5"/>
  <c r="S101" i="5"/>
  <c r="P101" i="5"/>
  <c r="O101" i="5"/>
  <c r="N101" i="5"/>
  <c r="M101" i="5"/>
  <c r="L101" i="5"/>
  <c r="K101" i="5"/>
  <c r="J101" i="5"/>
  <c r="I101" i="5"/>
  <c r="H101" i="5"/>
  <c r="G101" i="5"/>
  <c r="F101" i="5"/>
  <c r="S100" i="5"/>
  <c r="P100" i="5"/>
  <c r="O100" i="5"/>
  <c r="N100" i="5"/>
  <c r="M100" i="5"/>
  <c r="L100" i="5"/>
  <c r="K100" i="5"/>
  <c r="J100" i="5"/>
  <c r="I100" i="5"/>
  <c r="H100" i="5"/>
  <c r="G100" i="5"/>
  <c r="F100" i="5"/>
  <c r="S99" i="5"/>
  <c r="P99" i="5"/>
  <c r="O99" i="5"/>
  <c r="N99" i="5"/>
  <c r="M99" i="5"/>
  <c r="L99" i="5"/>
  <c r="K99" i="5"/>
  <c r="J99" i="5"/>
  <c r="I99" i="5"/>
  <c r="H99" i="5"/>
  <c r="G99" i="5"/>
  <c r="F99" i="5"/>
  <c r="Q99" i="5" s="1"/>
  <c r="S98" i="5"/>
  <c r="P98" i="5"/>
  <c r="O98" i="5"/>
  <c r="N98" i="5"/>
  <c r="M98" i="5"/>
  <c r="L98" i="5"/>
  <c r="K98" i="5"/>
  <c r="J98" i="5"/>
  <c r="I98" i="5"/>
  <c r="H98" i="5"/>
  <c r="G98" i="5"/>
  <c r="Q98" i="5" s="1"/>
  <c r="F98" i="5"/>
  <c r="S97" i="5"/>
  <c r="P97" i="5"/>
  <c r="O97" i="5"/>
  <c r="N97" i="5"/>
  <c r="M97" i="5"/>
  <c r="L97" i="5"/>
  <c r="K97" i="5"/>
  <c r="J97" i="5"/>
  <c r="I97" i="5"/>
  <c r="H97" i="5"/>
  <c r="G97" i="5"/>
  <c r="F97" i="5"/>
  <c r="S96" i="5"/>
  <c r="P96" i="5"/>
  <c r="O96" i="5"/>
  <c r="N96" i="5"/>
  <c r="M96" i="5"/>
  <c r="L96" i="5"/>
  <c r="K96" i="5"/>
  <c r="Q96" i="5" s="1"/>
  <c r="J96" i="5"/>
  <c r="I96" i="5"/>
  <c r="H96" i="5"/>
  <c r="G96" i="5"/>
  <c r="F96" i="5"/>
  <c r="S95" i="5"/>
  <c r="P95" i="5"/>
  <c r="O95" i="5"/>
  <c r="N95" i="5"/>
  <c r="M95" i="5"/>
  <c r="L95" i="5"/>
  <c r="K95" i="5"/>
  <c r="J95" i="5"/>
  <c r="I95" i="5"/>
  <c r="H95" i="5"/>
  <c r="Q95" i="5" s="1"/>
  <c r="G95" i="5"/>
  <c r="F95" i="5"/>
  <c r="S94" i="5"/>
  <c r="P94" i="5"/>
  <c r="O94" i="5"/>
  <c r="N94" i="5"/>
  <c r="M94" i="5"/>
  <c r="L94" i="5"/>
  <c r="K94" i="5"/>
  <c r="J94" i="5"/>
  <c r="I94" i="5"/>
  <c r="H94" i="5"/>
  <c r="G94" i="5"/>
  <c r="F94" i="5"/>
  <c r="Q94" i="5" s="1"/>
  <c r="S93" i="5"/>
  <c r="P93" i="5"/>
  <c r="O93" i="5"/>
  <c r="N93" i="5"/>
  <c r="M93" i="5"/>
  <c r="L93" i="5"/>
  <c r="K93" i="5"/>
  <c r="J93" i="5"/>
  <c r="I93" i="5"/>
  <c r="H93" i="5"/>
  <c r="G93" i="5"/>
  <c r="F93" i="5"/>
  <c r="S92" i="5"/>
  <c r="P92" i="5"/>
  <c r="O92" i="5"/>
  <c r="N92" i="5"/>
  <c r="M92" i="5"/>
  <c r="L92" i="5"/>
  <c r="K92" i="5"/>
  <c r="Q92" i="5" s="1"/>
  <c r="J92" i="5"/>
  <c r="I92" i="5"/>
  <c r="H92" i="5"/>
  <c r="G92" i="5"/>
  <c r="F92" i="5"/>
  <c r="S91" i="5"/>
  <c r="P91" i="5"/>
  <c r="O91" i="5"/>
  <c r="N91" i="5"/>
  <c r="M91" i="5"/>
  <c r="L91" i="5"/>
  <c r="K91" i="5"/>
  <c r="J91" i="5"/>
  <c r="I91" i="5"/>
  <c r="H91" i="5"/>
  <c r="G91" i="5"/>
  <c r="F91" i="5"/>
  <c r="S90" i="5"/>
  <c r="P90" i="5"/>
  <c r="O90" i="5"/>
  <c r="Q90" i="5" s="1"/>
  <c r="N90" i="5"/>
  <c r="M90" i="5"/>
  <c r="L90" i="5"/>
  <c r="K90" i="5"/>
  <c r="J90" i="5"/>
  <c r="I90" i="5"/>
  <c r="H90" i="5"/>
  <c r="G90" i="5"/>
  <c r="F90" i="5"/>
  <c r="S89" i="5"/>
  <c r="P89" i="5"/>
  <c r="O89" i="5"/>
  <c r="N89" i="5"/>
  <c r="M89" i="5"/>
  <c r="L89" i="5"/>
  <c r="K89" i="5"/>
  <c r="J89" i="5"/>
  <c r="I89" i="5"/>
  <c r="H89" i="5"/>
  <c r="G89" i="5"/>
  <c r="F89" i="5"/>
  <c r="Q89" i="5" s="1"/>
  <c r="S88" i="5"/>
  <c r="P88" i="5"/>
  <c r="O88" i="5"/>
  <c r="N88" i="5"/>
  <c r="M88" i="5"/>
  <c r="L88" i="5"/>
  <c r="K88" i="5"/>
  <c r="J88" i="5"/>
  <c r="I88" i="5"/>
  <c r="H88" i="5"/>
  <c r="G88" i="5"/>
  <c r="Q88" i="5" s="1"/>
  <c r="F88" i="5"/>
  <c r="S87" i="5"/>
  <c r="P87" i="5"/>
  <c r="O87" i="5"/>
  <c r="N87" i="5"/>
  <c r="M87" i="5"/>
  <c r="L87" i="5"/>
  <c r="Q87" i="5" s="1"/>
  <c r="K87" i="5"/>
  <c r="J87" i="5"/>
  <c r="I87" i="5"/>
  <c r="H87" i="5"/>
  <c r="G87" i="5"/>
  <c r="F87" i="5"/>
  <c r="S86" i="5"/>
  <c r="P86" i="5"/>
  <c r="O86" i="5"/>
  <c r="N86" i="5"/>
  <c r="M86" i="5"/>
  <c r="Q86" i="5" s="1"/>
  <c r="L86" i="5"/>
  <c r="K86" i="5"/>
  <c r="J86" i="5"/>
  <c r="I86" i="5"/>
  <c r="H86" i="5"/>
  <c r="G86" i="5"/>
  <c r="F86" i="5"/>
  <c r="S85" i="5"/>
  <c r="P85" i="5"/>
  <c r="O85" i="5"/>
  <c r="N85" i="5"/>
  <c r="M85" i="5"/>
  <c r="L85" i="5"/>
  <c r="K85" i="5"/>
  <c r="J85" i="5"/>
  <c r="I85" i="5"/>
  <c r="H85" i="5"/>
  <c r="G85" i="5"/>
  <c r="F85" i="5"/>
  <c r="S84" i="5"/>
  <c r="Q84" i="5"/>
  <c r="P84" i="5"/>
  <c r="O84" i="5"/>
  <c r="N84" i="5"/>
  <c r="M84" i="5"/>
  <c r="L84" i="5"/>
  <c r="K84" i="5"/>
  <c r="J84" i="5"/>
  <c r="I84" i="5"/>
  <c r="H84" i="5"/>
  <c r="G84" i="5"/>
  <c r="F84" i="5"/>
  <c r="S83" i="5"/>
  <c r="P83" i="5"/>
  <c r="O83" i="5"/>
  <c r="N83" i="5"/>
  <c r="M83" i="5"/>
  <c r="L83" i="5"/>
  <c r="K83" i="5"/>
  <c r="J83" i="5"/>
  <c r="I83" i="5"/>
  <c r="H83" i="5"/>
  <c r="Q83" i="5" s="1"/>
  <c r="G83" i="5"/>
  <c r="F83" i="5"/>
  <c r="S82" i="5"/>
  <c r="P82" i="5"/>
  <c r="O82" i="5"/>
  <c r="N82" i="5"/>
  <c r="M82" i="5"/>
  <c r="L82" i="5"/>
  <c r="K82" i="5"/>
  <c r="J82" i="5"/>
  <c r="I82" i="5"/>
  <c r="H82" i="5"/>
  <c r="G82" i="5"/>
  <c r="F82" i="5"/>
  <c r="S81" i="5"/>
  <c r="P81" i="5"/>
  <c r="O81" i="5"/>
  <c r="N81" i="5"/>
  <c r="M81" i="5"/>
  <c r="L81" i="5"/>
  <c r="K81" i="5"/>
  <c r="J81" i="5"/>
  <c r="I81" i="5"/>
  <c r="H81" i="5"/>
  <c r="G81" i="5"/>
  <c r="F81" i="5"/>
  <c r="S80" i="5"/>
  <c r="P80" i="5"/>
  <c r="O80" i="5"/>
  <c r="N80" i="5"/>
  <c r="M80" i="5"/>
  <c r="L80" i="5"/>
  <c r="K80" i="5"/>
  <c r="J80" i="5"/>
  <c r="I80" i="5"/>
  <c r="H80" i="5"/>
  <c r="G80" i="5"/>
  <c r="Q80" i="5" s="1"/>
  <c r="F80" i="5"/>
  <c r="S79" i="5"/>
  <c r="P79" i="5"/>
  <c r="O79" i="5"/>
  <c r="N79" i="5"/>
  <c r="M79" i="5"/>
  <c r="L79" i="5"/>
  <c r="K79" i="5"/>
  <c r="J79" i="5"/>
  <c r="I79" i="5"/>
  <c r="H79" i="5"/>
  <c r="G79" i="5"/>
  <c r="F79" i="5"/>
  <c r="Q79" i="5" s="1"/>
  <c r="S78" i="5"/>
  <c r="P78" i="5"/>
  <c r="O78" i="5"/>
  <c r="N78" i="5"/>
  <c r="M78" i="5"/>
  <c r="L78" i="5"/>
  <c r="K78" i="5"/>
  <c r="J78" i="5"/>
  <c r="I78" i="5"/>
  <c r="Q78" i="5" s="1"/>
  <c r="H78" i="5"/>
  <c r="G78" i="5"/>
  <c r="F78" i="5"/>
  <c r="S77" i="5"/>
  <c r="P77" i="5"/>
  <c r="O77" i="5"/>
  <c r="N77" i="5"/>
  <c r="M77" i="5"/>
  <c r="L77" i="5"/>
  <c r="K77" i="5"/>
  <c r="J77" i="5"/>
  <c r="I77" i="5"/>
  <c r="H77" i="5"/>
  <c r="G77" i="5"/>
  <c r="F77" i="5"/>
  <c r="S76" i="5"/>
  <c r="P76" i="5"/>
  <c r="O76" i="5"/>
  <c r="N76" i="5"/>
  <c r="M76" i="5"/>
  <c r="L76" i="5"/>
  <c r="K76" i="5"/>
  <c r="J76" i="5"/>
  <c r="I76" i="5"/>
  <c r="H76" i="5"/>
  <c r="G76" i="5"/>
  <c r="F76" i="5"/>
  <c r="S75" i="5"/>
  <c r="P75" i="5"/>
  <c r="O75" i="5"/>
  <c r="N75" i="5"/>
  <c r="M75" i="5"/>
  <c r="L75" i="5"/>
  <c r="K75" i="5"/>
  <c r="J75" i="5"/>
  <c r="I75" i="5"/>
  <c r="H75" i="5"/>
  <c r="Q75" i="5" s="1"/>
  <c r="G75" i="5"/>
  <c r="F75" i="5"/>
  <c r="S74" i="5"/>
  <c r="P74" i="5"/>
  <c r="O74" i="5"/>
  <c r="N74" i="5"/>
  <c r="M74" i="5"/>
  <c r="L74" i="5"/>
  <c r="K74" i="5"/>
  <c r="J74" i="5"/>
  <c r="I74" i="5"/>
  <c r="H74" i="5"/>
  <c r="G74" i="5"/>
  <c r="Q74" i="5" s="1"/>
  <c r="F74" i="5"/>
  <c r="S73" i="5"/>
  <c r="P73" i="5"/>
  <c r="O73" i="5"/>
  <c r="N73" i="5"/>
  <c r="M73" i="5"/>
  <c r="L73" i="5"/>
  <c r="K73" i="5"/>
  <c r="J73" i="5"/>
  <c r="I73" i="5"/>
  <c r="H73" i="5"/>
  <c r="G73" i="5"/>
  <c r="F73" i="5"/>
  <c r="S72" i="5"/>
  <c r="P72" i="5"/>
  <c r="O72" i="5"/>
  <c r="N72" i="5"/>
  <c r="M72" i="5"/>
  <c r="L72" i="5"/>
  <c r="K72" i="5"/>
  <c r="Q72" i="5" s="1"/>
  <c r="J72" i="5"/>
  <c r="I72" i="5"/>
  <c r="H72" i="5"/>
  <c r="G72" i="5"/>
  <c r="F72" i="5"/>
  <c r="S71" i="5"/>
  <c r="P71" i="5"/>
  <c r="O71" i="5"/>
  <c r="N71" i="5"/>
  <c r="M71" i="5"/>
  <c r="L71" i="5"/>
  <c r="K71" i="5"/>
  <c r="J71" i="5"/>
  <c r="I71" i="5"/>
  <c r="H71" i="5"/>
  <c r="Q71" i="5" s="1"/>
  <c r="G71" i="5"/>
  <c r="F71" i="5"/>
  <c r="S70" i="5"/>
  <c r="P70" i="5"/>
  <c r="O70" i="5"/>
  <c r="N70" i="5"/>
  <c r="M70" i="5"/>
  <c r="L70" i="5"/>
  <c r="K70" i="5"/>
  <c r="J70" i="5"/>
  <c r="I70" i="5"/>
  <c r="H70" i="5"/>
  <c r="G70" i="5"/>
  <c r="F70" i="5"/>
  <c r="S69" i="5"/>
  <c r="P69" i="5"/>
  <c r="O69" i="5"/>
  <c r="N69" i="5"/>
  <c r="M69" i="5"/>
  <c r="L69" i="5"/>
  <c r="K69" i="5"/>
  <c r="J69" i="5"/>
  <c r="I69" i="5"/>
  <c r="H69" i="5"/>
  <c r="G69" i="5"/>
  <c r="F69" i="5"/>
  <c r="S68" i="5"/>
  <c r="P68" i="5"/>
  <c r="O68" i="5"/>
  <c r="N68" i="5"/>
  <c r="M68" i="5"/>
  <c r="L68" i="5"/>
  <c r="K68" i="5"/>
  <c r="Q68" i="5" s="1"/>
  <c r="J68" i="5"/>
  <c r="I68" i="5"/>
  <c r="H68" i="5"/>
  <c r="G68" i="5"/>
  <c r="F68" i="5"/>
  <c r="S67" i="5"/>
  <c r="P67" i="5"/>
  <c r="O67" i="5"/>
  <c r="N67" i="5"/>
  <c r="M67" i="5"/>
  <c r="L67" i="5"/>
  <c r="K67" i="5"/>
  <c r="J67" i="5"/>
  <c r="I67" i="5"/>
  <c r="H67" i="5"/>
  <c r="G67" i="5"/>
  <c r="F67" i="5"/>
  <c r="S66" i="5"/>
  <c r="P66" i="5"/>
  <c r="Q66" i="5" s="1"/>
  <c r="O66" i="5"/>
  <c r="N66" i="5"/>
  <c r="M66" i="5"/>
  <c r="L66" i="5"/>
  <c r="K66" i="5"/>
  <c r="J66" i="5"/>
  <c r="I66" i="5"/>
  <c r="H66" i="5"/>
  <c r="G66" i="5"/>
  <c r="F66" i="5"/>
  <c r="S65" i="5"/>
  <c r="P65" i="5"/>
  <c r="O65" i="5"/>
  <c r="N65" i="5"/>
  <c r="M65" i="5"/>
  <c r="L65" i="5"/>
  <c r="K65" i="5"/>
  <c r="J65" i="5"/>
  <c r="I65" i="5"/>
  <c r="H65" i="5"/>
  <c r="G65" i="5"/>
  <c r="F65" i="5"/>
  <c r="S64" i="5"/>
  <c r="P64" i="5"/>
  <c r="O64" i="5"/>
  <c r="N64" i="5"/>
  <c r="M64" i="5"/>
  <c r="L64" i="5"/>
  <c r="K64" i="5"/>
  <c r="J64" i="5"/>
  <c r="I64" i="5"/>
  <c r="H64" i="5"/>
  <c r="G64" i="5"/>
  <c r="F64" i="5"/>
  <c r="S63" i="5"/>
  <c r="P63" i="5"/>
  <c r="O63" i="5"/>
  <c r="N63" i="5"/>
  <c r="M63" i="5"/>
  <c r="L63" i="5"/>
  <c r="Q63" i="5" s="1"/>
  <c r="K63" i="5"/>
  <c r="J63" i="5"/>
  <c r="I63" i="5"/>
  <c r="H63" i="5"/>
  <c r="G63" i="5"/>
  <c r="F63" i="5"/>
  <c r="S62" i="5"/>
  <c r="P62" i="5"/>
  <c r="O62" i="5"/>
  <c r="N62" i="5"/>
  <c r="M62" i="5"/>
  <c r="L62" i="5"/>
  <c r="K62" i="5"/>
  <c r="J62" i="5"/>
  <c r="I62" i="5"/>
  <c r="H62" i="5"/>
  <c r="G62" i="5"/>
  <c r="Q62" i="5" s="1"/>
  <c r="F62" i="5"/>
  <c r="S61" i="5"/>
  <c r="Q61" i="5"/>
  <c r="P61" i="5"/>
  <c r="O61" i="5"/>
  <c r="N61" i="5"/>
  <c r="M61" i="5"/>
  <c r="L61" i="5"/>
  <c r="K61" i="5"/>
  <c r="J61" i="5"/>
  <c r="I61" i="5"/>
  <c r="H61" i="5"/>
  <c r="G61" i="5"/>
  <c r="F61" i="5"/>
  <c r="S60" i="5"/>
  <c r="P60" i="5"/>
  <c r="O60" i="5"/>
  <c r="N60" i="5"/>
  <c r="M60" i="5"/>
  <c r="L60" i="5"/>
  <c r="K60" i="5"/>
  <c r="J60" i="5"/>
  <c r="I60" i="5"/>
  <c r="Q60" i="5" s="1"/>
  <c r="H60" i="5"/>
  <c r="G60" i="5"/>
  <c r="F60" i="5"/>
  <c r="S59" i="5"/>
  <c r="P59" i="5"/>
  <c r="O59" i="5"/>
  <c r="N59" i="5"/>
  <c r="M59" i="5"/>
  <c r="Q59" i="5" s="1"/>
  <c r="L59" i="5"/>
  <c r="K59" i="5"/>
  <c r="J59" i="5"/>
  <c r="I59" i="5"/>
  <c r="H59" i="5"/>
  <c r="G59" i="5"/>
  <c r="F59" i="5"/>
  <c r="S58" i="5"/>
  <c r="P58" i="5"/>
  <c r="O58" i="5"/>
  <c r="N58" i="5"/>
  <c r="M58" i="5"/>
  <c r="L58" i="5"/>
  <c r="K58" i="5"/>
  <c r="J58" i="5"/>
  <c r="I58" i="5"/>
  <c r="H58" i="5"/>
  <c r="G58" i="5"/>
  <c r="F58" i="5"/>
  <c r="S57" i="5"/>
  <c r="P57" i="5"/>
  <c r="O57" i="5"/>
  <c r="N57" i="5"/>
  <c r="M57" i="5"/>
  <c r="L57" i="5"/>
  <c r="K57" i="5"/>
  <c r="J57" i="5"/>
  <c r="I57" i="5"/>
  <c r="H57" i="5"/>
  <c r="G57" i="5"/>
  <c r="F57" i="5"/>
  <c r="Q57" i="5" s="1"/>
  <c r="S56" i="5"/>
  <c r="P56" i="5"/>
  <c r="O56" i="5"/>
  <c r="N56" i="5"/>
  <c r="M56" i="5"/>
  <c r="L56" i="5"/>
  <c r="K56" i="5"/>
  <c r="Q56" i="5" s="1"/>
  <c r="J56" i="5"/>
  <c r="I56" i="5"/>
  <c r="H56" i="5"/>
  <c r="G56" i="5"/>
  <c r="F56" i="5"/>
  <c r="S55" i="5"/>
  <c r="P55" i="5"/>
  <c r="O55" i="5"/>
  <c r="N55" i="5"/>
  <c r="M55" i="5"/>
  <c r="L55" i="5"/>
  <c r="K55" i="5"/>
  <c r="J55" i="5"/>
  <c r="I55" i="5"/>
  <c r="H55" i="5"/>
  <c r="G55" i="5"/>
  <c r="F55" i="5"/>
  <c r="S54" i="5"/>
  <c r="P54" i="5"/>
  <c r="O54" i="5"/>
  <c r="Q54" i="5" s="1"/>
  <c r="N54" i="5"/>
  <c r="M54" i="5"/>
  <c r="L54" i="5"/>
  <c r="K54" i="5"/>
  <c r="J54" i="5"/>
  <c r="I54" i="5"/>
  <c r="H54" i="5"/>
  <c r="G54" i="5"/>
  <c r="F54" i="5"/>
  <c r="S53" i="5"/>
  <c r="P53" i="5"/>
  <c r="O53" i="5"/>
  <c r="N53" i="5"/>
  <c r="M53" i="5"/>
  <c r="L53" i="5"/>
  <c r="K53" i="5"/>
  <c r="J53" i="5"/>
  <c r="I53" i="5"/>
  <c r="H53" i="5"/>
  <c r="G53" i="5"/>
  <c r="F53" i="5"/>
  <c r="Q53" i="5" s="1"/>
  <c r="S52" i="5"/>
  <c r="P52" i="5"/>
  <c r="O52" i="5"/>
  <c r="N52" i="5"/>
  <c r="M52" i="5"/>
  <c r="L52" i="5"/>
  <c r="K52" i="5"/>
  <c r="J52" i="5"/>
  <c r="I52" i="5"/>
  <c r="H52" i="5"/>
  <c r="G52" i="5"/>
  <c r="Q52" i="5" s="1"/>
  <c r="F52" i="5"/>
  <c r="S51" i="5"/>
  <c r="P51" i="5"/>
  <c r="O51" i="5"/>
  <c r="N51" i="5"/>
  <c r="M51" i="5"/>
  <c r="L51" i="5"/>
  <c r="K51" i="5"/>
  <c r="J51" i="5"/>
  <c r="I51" i="5"/>
  <c r="H51" i="5"/>
  <c r="G51" i="5"/>
  <c r="F51" i="5"/>
  <c r="Q51" i="5" s="1"/>
  <c r="S50" i="5"/>
  <c r="P50" i="5"/>
  <c r="O50" i="5"/>
  <c r="N50" i="5"/>
  <c r="M50" i="5"/>
  <c r="Q50" i="5" s="1"/>
  <c r="L50" i="5"/>
  <c r="K50" i="5"/>
  <c r="J50" i="5"/>
  <c r="I50" i="5"/>
  <c r="H50" i="5"/>
  <c r="G50" i="5"/>
  <c r="F50" i="5"/>
  <c r="S49" i="5"/>
  <c r="P49" i="5"/>
  <c r="Q49" i="5" s="1"/>
  <c r="O49" i="5"/>
  <c r="N49" i="5"/>
  <c r="M49" i="5"/>
  <c r="L49" i="5"/>
  <c r="K49" i="5"/>
  <c r="J49" i="5"/>
  <c r="I49" i="5"/>
  <c r="H49" i="5"/>
  <c r="G49" i="5"/>
  <c r="F49" i="5"/>
  <c r="S48" i="5"/>
  <c r="P48" i="5"/>
  <c r="O48" i="5"/>
  <c r="N48" i="5"/>
  <c r="M48" i="5"/>
  <c r="L48" i="5"/>
  <c r="K48" i="5"/>
  <c r="J48" i="5"/>
  <c r="I48" i="5"/>
  <c r="H48" i="5"/>
  <c r="Q48" i="5" s="1"/>
  <c r="G48" i="5"/>
  <c r="F48" i="5"/>
  <c r="S47" i="5"/>
  <c r="P47" i="5"/>
  <c r="O47" i="5"/>
  <c r="N47" i="5"/>
  <c r="M47" i="5"/>
  <c r="Q47" i="5" s="1"/>
  <c r="L47" i="5"/>
  <c r="K47" i="5"/>
  <c r="J47" i="5"/>
  <c r="I47" i="5"/>
  <c r="H47" i="5"/>
  <c r="G47" i="5"/>
  <c r="F47" i="5"/>
  <c r="S46" i="5"/>
  <c r="P46" i="5"/>
  <c r="O46" i="5"/>
  <c r="N46" i="5"/>
  <c r="M46" i="5"/>
  <c r="L46" i="5"/>
  <c r="K46" i="5"/>
  <c r="J46" i="5"/>
  <c r="I46" i="5"/>
  <c r="H46" i="5"/>
  <c r="G46" i="5"/>
  <c r="F46" i="5"/>
  <c r="S45" i="5"/>
  <c r="P45" i="5"/>
  <c r="O45" i="5"/>
  <c r="N45" i="5"/>
  <c r="M45" i="5"/>
  <c r="L45" i="5"/>
  <c r="K45" i="5"/>
  <c r="J45" i="5"/>
  <c r="I45" i="5"/>
  <c r="H45" i="5"/>
  <c r="G45" i="5"/>
  <c r="F45" i="5"/>
  <c r="Q45" i="5" s="1"/>
  <c r="S44" i="5"/>
  <c r="P44" i="5"/>
  <c r="O44" i="5"/>
  <c r="N44" i="5"/>
  <c r="M44" i="5"/>
  <c r="L44" i="5"/>
  <c r="K44" i="5"/>
  <c r="J44" i="5"/>
  <c r="I44" i="5"/>
  <c r="H44" i="5"/>
  <c r="G44" i="5"/>
  <c r="Q44" i="5" s="1"/>
  <c r="F44" i="5"/>
  <c r="S43" i="5"/>
  <c r="P43" i="5"/>
  <c r="O43" i="5"/>
  <c r="N43" i="5"/>
  <c r="M43" i="5"/>
  <c r="L43" i="5"/>
  <c r="K43" i="5"/>
  <c r="J43" i="5"/>
  <c r="I43" i="5"/>
  <c r="H43" i="5"/>
  <c r="G43" i="5"/>
  <c r="F43" i="5"/>
  <c r="S42" i="5"/>
  <c r="P42" i="5"/>
  <c r="O42" i="5"/>
  <c r="Q42" i="5" s="1"/>
  <c r="N42" i="5"/>
  <c r="M42" i="5"/>
  <c r="L42" i="5"/>
  <c r="K42" i="5"/>
  <c r="J42" i="5"/>
  <c r="I42" i="5"/>
  <c r="H42" i="5"/>
  <c r="G42" i="5"/>
  <c r="F42" i="5"/>
  <c r="S41" i="5"/>
  <c r="P41" i="5"/>
  <c r="O41" i="5"/>
  <c r="N41" i="5"/>
  <c r="M41" i="5"/>
  <c r="L41" i="5"/>
  <c r="K41" i="5"/>
  <c r="J41" i="5"/>
  <c r="I41" i="5"/>
  <c r="H41" i="5"/>
  <c r="G41" i="5"/>
  <c r="F41" i="5"/>
  <c r="Q41" i="5" s="1"/>
  <c r="S40" i="5"/>
  <c r="P40" i="5"/>
  <c r="O40" i="5"/>
  <c r="N40" i="5"/>
  <c r="M40" i="5"/>
  <c r="L40" i="5"/>
  <c r="K40" i="5"/>
  <c r="J40" i="5"/>
  <c r="I40" i="5"/>
  <c r="H40" i="5"/>
  <c r="G40" i="5"/>
  <c r="F40" i="5"/>
  <c r="S39" i="5"/>
  <c r="P39" i="5"/>
  <c r="O39" i="5"/>
  <c r="N39" i="5"/>
  <c r="M39" i="5"/>
  <c r="L39" i="5"/>
  <c r="Q39" i="5" s="1"/>
  <c r="K39" i="5"/>
  <c r="J39" i="5"/>
  <c r="I39" i="5"/>
  <c r="H39" i="5"/>
  <c r="G39" i="5"/>
  <c r="F39" i="5"/>
  <c r="S38" i="5"/>
  <c r="P38" i="5"/>
  <c r="Q38" i="5" s="1"/>
  <c r="O38" i="5"/>
  <c r="N38" i="5"/>
  <c r="M38" i="5"/>
  <c r="L38" i="5"/>
  <c r="K38" i="5"/>
  <c r="J38" i="5"/>
  <c r="I38" i="5"/>
  <c r="H38" i="5"/>
  <c r="G38" i="5"/>
  <c r="F38" i="5"/>
  <c r="S37" i="5"/>
  <c r="P37" i="5"/>
  <c r="O37" i="5"/>
  <c r="N37" i="5"/>
  <c r="M37" i="5"/>
  <c r="L37" i="5"/>
  <c r="K37" i="5"/>
  <c r="J37" i="5"/>
  <c r="I37" i="5"/>
  <c r="H37" i="5"/>
  <c r="G37" i="5"/>
  <c r="Q37" i="5" s="1"/>
  <c r="F37" i="5"/>
  <c r="S36" i="5"/>
  <c r="P36" i="5"/>
  <c r="O36" i="5"/>
  <c r="N36" i="5"/>
  <c r="M36" i="5"/>
  <c r="L36" i="5"/>
  <c r="Q36" i="5" s="1"/>
  <c r="K36" i="5"/>
  <c r="J36" i="5"/>
  <c r="I36" i="5"/>
  <c r="H36" i="5"/>
  <c r="G36" i="5"/>
  <c r="F36" i="5"/>
  <c r="S35" i="5"/>
  <c r="P35" i="5"/>
  <c r="O35" i="5"/>
  <c r="N35" i="5"/>
  <c r="M35" i="5"/>
  <c r="L35" i="5"/>
  <c r="K35" i="5"/>
  <c r="J35" i="5"/>
  <c r="I35" i="5"/>
  <c r="H35" i="5"/>
  <c r="G35" i="5"/>
  <c r="F35" i="5"/>
  <c r="Q35" i="5" s="1"/>
  <c r="S34" i="5"/>
  <c r="P34" i="5"/>
  <c r="O34" i="5"/>
  <c r="N34" i="5"/>
  <c r="M34" i="5"/>
  <c r="L34" i="5"/>
  <c r="K34" i="5"/>
  <c r="J34" i="5"/>
  <c r="I34" i="5"/>
  <c r="Q34" i="5" s="1"/>
  <c r="H34" i="5"/>
  <c r="G34" i="5"/>
  <c r="F34" i="5"/>
  <c r="S33" i="5"/>
  <c r="P33" i="5"/>
  <c r="O33" i="5"/>
  <c r="N33" i="5"/>
  <c r="M33" i="5"/>
  <c r="L33" i="5"/>
  <c r="K33" i="5"/>
  <c r="J33" i="5"/>
  <c r="I33" i="5"/>
  <c r="H33" i="5"/>
  <c r="G33" i="5"/>
  <c r="F33" i="5"/>
  <c r="Q33" i="5" s="1"/>
  <c r="S32" i="5"/>
  <c r="P32" i="5"/>
  <c r="O32" i="5"/>
  <c r="N32" i="5"/>
  <c r="M32" i="5"/>
  <c r="L32" i="5"/>
  <c r="K32" i="5"/>
  <c r="J32" i="5"/>
  <c r="I32" i="5"/>
  <c r="H32" i="5"/>
  <c r="G32" i="5"/>
  <c r="F32" i="5"/>
  <c r="Q32" i="5" s="1"/>
  <c r="S31" i="5"/>
  <c r="P31" i="5"/>
  <c r="O31" i="5"/>
  <c r="N31" i="5"/>
  <c r="M31" i="5"/>
  <c r="L31" i="5"/>
  <c r="Q31" i="5" s="1"/>
  <c r="K31" i="5"/>
  <c r="J31" i="5"/>
  <c r="I31" i="5"/>
  <c r="H31" i="5"/>
  <c r="G31" i="5"/>
  <c r="F31" i="5"/>
  <c r="S30" i="5"/>
  <c r="Q30" i="5"/>
  <c r="P30" i="5"/>
  <c r="O30" i="5"/>
  <c r="N30" i="5"/>
  <c r="M30" i="5"/>
  <c r="L30" i="5"/>
  <c r="K30" i="5"/>
  <c r="J30" i="5"/>
  <c r="I30" i="5"/>
  <c r="H30" i="5"/>
  <c r="G30" i="5"/>
  <c r="F30" i="5"/>
  <c r="S29" i="5"/>
  <c r="P29" i="5"/>
  <c r="O29" i="5"/>
  <c r="N29" i="5"/>
  <c r="M29" i="5"/>
  <c r="L29" i="5"/>
  <c r="K29" i="5"/>
  <c r="J29" i="5"/>
  <c r="Q29" i="5" s="1"/>
  <c r="I29" i="5"/>
  <c r="H29" i="5"/>
  <c r="G29" i="5"/>
  <c r="F29" i="5"/>
  <c r="S28" i="5"/>
  <c r="P28" i="5"/>
  <c r="O28" i="5"/>
  <c r="Q28" i="5" s="1"/>
  <c r="N28" i="5"/>
  <c r="M28" i="5"/>
  <c r="L28" i="5"/>
  <c r="K28" i="5"/>
  <c r="J28" i="5"/>
  <c r="I28" i="5"/>
  <c r="H28" i="5"/>
  <c r="G28" i="5"/>
  <c r="F28" i="5"/>
  <c r="S27" i="5"/>
  <c r="P27" i="5"/>
  <c r="O27" i="5"/>
  <c r="N27" i="5"/>
  <c r="M27" i="5"/>
  <c r="L27" i="5"/>
  <c r="K27" i="5"/>
  <c r="J27" i="5"/>
  <c r="I27" i="5"/>
  <c r="H27" i="5"/>
  <c r="G27" i="5"/>
  <c r="Q27" i="5" s="1"/>
  <c r="F27" i="5"/>
  <c r="S26" i="5"/>
  <c r="P26" i="5"/>
  <c r="O26" i="5"/>
  <c r="N26" i="5"/>
  <c r="M26" i="5"/>
  <c r="L26" i="5"/>
  <c r="K26" i="5"/>
  <c r="J26" i="5"/>
  <c r="I26" i="5"/>
  <c r="H26" i="5"/>
  <c r="G26" i="5"/>
  <c r="F26" i="5"/>
  <c r="Q26" i="5" s="1"/>
  <c r="S25" i="5"/>
  <c r="P25" i="5"/>
  <c r="O25" i="5"/>
  <c r="N25" i="5"/>
  <c r="M25" i="5"/>
  <c r="L25" i="5"/>
  <c r="K25" i="5"/>
  <c r="J25" i="5"/>
  <c r="I25" i="5"/>
  <c r="H25" i="5"/>
  <c r="G25" i="5"/>
  <c r="F25" i="5"/>
  <c r="Q25" i="5" s="1"/>
  <c r="S24" i="5"/>
  <c r="P24" i="5"/>
  <c r="O24" i="5"/>
  <c r="N24" i="5"/>
  <c r="M24" i="5"/>
  <c r="L24" i="5"/>
  <c r="K24" i="5"/>
  <c r="J24" i="5"/>
  <c r="I24" i="5"/>
  <c r="H24" i="5"/>
  <c r="G24" i="5"/>
  <c r="F24" i="5"/>
  <c r="Q24" i="5" s="1"/>
  <c r="S23" i="5"/>
  <c r="P23" i="5"/>
  <c r="O23" i="5"/>
  <c r="N23" i="5"/>
  <c r="M23" i="5"/>
  <c r="L23" i="5"/>
  <c r="K23" i="5"/>
  <c r="J23" i="5"/>
  <c r="I23" i="5"/>
  <c r="H23" i="5"/>
  <c r="G23" i="5"/>
  <c r="F23" i="5"/>
  <c r="Q23" i="5" s="1"/>
  <c r="S22" i="5"/>
  <c r="P22" i="5"/>
  <c r="O22" i="5"/>
  <c r="N22" i="5"/>
  <c r="M22" i="5"/>
  <c r="L22" i="5"/>
  <c r="K22" i="5"/>
  <c r="J22" i="5"/>
  <c r="I22" i="5"/>
  <c r="Q22" i="5" s="1"/>
  <c r="H22" i="5"/>
  <c r="G22" i="5"/>
  <c r="F22" i="5"/>
  <c r="S21" i="5"/>
  <c r="P21" i="5"/>
  <c r="O21" i="5"/>
  <c r="N21" i="5"/>
  <c r="M21" i="5"/>
  <c r="L21" i="5"/>
  <c r="K21" i="5"/>
  <c r="J21" i="5"/>
  <c r="I21" i="5"/>
  <c r="H21" i="5"/>
  <c r="G21" i="5"/>
  <c r="F21" i="5"/>
  <c r="Q21" i="5" s="1"/>
  <c r="S20" i="5"/>
  <c r="P20" i="5"/>
  <c r="O20" i="5"/>
  <c r="N20" i="5"/>
  <c r="M20" i="5"/>
  <c r="L20" i="5"/>
  <c r="K20" i="5"/>
  <c r="J20" i="5"/>
  <c r="I20" i="5"/>
  <c r="H20" i="5"/>
  <c r="G20" i="5"/>
  <c r="F20" i="5"/>
  <c r="Q20" i="5" s="1"/>
  <c r="S19" i="5"/>
  <c r="P19" i="5"/>
  <c r="O19" i="5"/>
  <c r="N19" i="5"/>
  <c r="M19" i="5"/>
  <c r="L19" i="5"/>
  <c r="Q19" i="5" s="1"/>
  <c r="K19" i="5"/>
  <c r="J19" i="5"/>
  <c r="I19" i="5"/>
  <c r="H19" i="5"/>
  <c r="G19" i="5"/>
  <c r="F19" i="5"/>
  <c r="S18" i="5"/>
  <c r="Q18" i="5"/>
  <c r="P18" i="5"/>
  <c r="O18" i="5"/>
  <c r="N18" i="5"/>
  <c r="M18" i="5"/>
  <c r="L18" i="5"/>
  <c r="K18" i="5"/>
  <c r="J18" i="5"/>
  <c r="I18" i="5"/>
  <c r="H18" i="5"/>
  <c r="G18" i="5"/>
  <c r="F18" i="5"/>
  <c r="S17" i="5"/>
  <c r="P17" i="5"/>
  <c r="O17" i="5"/>
  <c r="N17" i="5"/>
  <c r="M17" i="5"/>
  <c r="L17" i="5"/>
  <c r="K17" i="5"/>
  <c r="J17" i="5"/>
  <c r="Q17" i="5" s="1"/>
  <c r="I17" i="5"/>
  <c r="H17" i="5"/>
  <c r="G17" i="5"/>
  <c r="F17" i="5"/>
  <c r="S16" i="5"/>
  <c r="P16" i="5"/>
  <c r="O16" i="5"/>
  <c r="Q16" i="5" s="1"/>
  <c r="N16" i="5"/>
  <c r="M16" i="5"/>
  <c r="L16" i="5"/>
  <c r="K16" i="5"/>
  <c r="J16" i="5"/>
  <c r="I16" i="5"/>
  <c r="H16" i="5"/>
  <c r="G16" i="5"/>
  <c r="F16" i="5"/>
  <c r="S15" i="5"/>
  <c r="P15" i="5"/>
  <c r="O15" i="5"/>
  <c r="N15" i="5"/>
  <c r="M15" i="5"/>
  <c r="L15" i="5"/>
  <c r="K15" i="5"/>
  <c r="J15" i="5"/>
  <c r="I15" i="5"/>
  <c r="H15" i="5"/>
  <c r="G15" i="5"/>
  <c r="Q15" i="5" s="1"/>
  <c r="F15" i="5"/>
  <c r="S14" i="5"/>
  <c r="P14" i="5"/>
  <c r="O14" i="5"/>
  <c r="N14" i="5"/>
  <c r="M14" i="5"/>
  <c r="L14" i="5"/>
  <c r="K14" i="5"/>
  <c r="J14" i="5"/>
  <c r="I14" i="5"/>
  <c r="H14" i="5"/>
  <c r="G14" i="5"/>
  <c r="F14" i="5"/>
  <c r="Q14" i="5" s="1"/>
  <c r="S13" i="5"/>
  <c r="P13" i="5"/>
  <c r="O13" i="5"/>
  <c r="N13" i="5"/>
  <c r="M13" i="5"/>
  <c r="L13" i="5"/>
  <c r="K13" i="5"/>
  <c r="J13" i="5"/>
  <c r="I13" i="5"/>
  <c r="H13" i="5"/>
  <c r="G13" i="5"/>
  <c r="F13" i="5"/>
  <c r="Q13" i="5" s="1"/>
  <c r="S12" i="5"/>
  <c r="P12" i="5"/>
  <c r="O12" i="5"/>
  <c r="N12" i="5"/>
  <c r="M12" i="5"/>
  <c r="L12" i="5"/>
  <c r="K12" i="5"/>
  <c r="J12" i="5"/>
  <c r="I12" i="5"/>
  <c r="H12" i="5"/>
  <c r="G12" i="5"/>
  <c r="F12" i="5"/>
  <c r="Q12" i="5" s="1"/>
  <c r="S11" i="5"/>
  <c r="P11" i="5"/>
  <c r="O11" i="5"/>
  <c r="N11" i="5"/>
  <c r="M11" i="5"/>
  <c r="L11" i="5"/>
  <c r="K11" i="5"/>
  <c r="J11" i="5"/>
  <c r="I11" i="5"/>
  <c r="H11" i="5"/>
  <c r="G11" i="5"/>
  <c r="F11" i="5"/>
  <c r="Q11" i="5" s="1"/>
  <c r="S10" i="5"/>
  <c r="P10" i="5"/>
  <c r="O10" i="5"/>
  <c r="N10" i="5"/>
  <c r="M10" i="5"/>
  <c r="L10" i="5"/>
  <c r="K10" i="5"/>
  <c r="J10" i="5"/>
  <c r="I10" i="5"/>
  <c r="Q10" i="5" s="1"/>
  <c r="H10" i="5"/>
  <c r="G10" i="5"/>
  <c r="F10" i="5"/>
  <c r="S9" i="5"/>
  <c r="P9" i="5"/>
  <c r="O9" i="5"/>
  <c r="N9" i="5"/>
  <c r="M9" i="5"/>
  <c r="L9" i="5"/>
  <c r="K9" i="5"/>
  <c r="J9" i="5"/>
  <c r="I9" i="5"/>
  <c r="H9" i="5"/>
  <c r="G9" i="5"/>
  <c r="F9" i="5"/>
  <c r="S8" i="5"/>
  <c r="P8" i="5"/>
  <c r="O8" i="5"/>
  <c r="N8" i="5"/>
  <c r="M8" i="5"/>
  <c r="L8" i="5"/>
  <c r="K8" i="5"/>
  <c r="J8" i="5"/>
  <c r="I8" i="5"/>
  <c r="H8" i="5"/>
  <c r="G8" i="5"/>
  <c r="F8" i="5"/>
  <c r="S7" i="5"/>
  <c r="P7" i="5"/>
  <c r="O7" i="5"/>
  <c r="N7" i="5"/>
  <c r="M7" i="5"/>
  <c r="L7" i="5"/>
  <c r="K7" i="5"/>
  <c r="J7" i="5"/>
  <c r="I7" i="5"/>
  <c r="H7" i="5"/>
  <c r="G7" i="5"/>
  <c r="F7" i="5"/>
  <c r="S6" i="5"/>
  <c r="Q6" i="5"/>
  <c r="P6" i="5"/>
  <c r="O6" i="5"/>
  <c r="N6" i="5"/>
  <c r="M6" i="5"/>
  <c r="L6" i="5"/>
  <c r="K6" i="5"/>
  <c r="J6" i="5"/>
  <c r="I6" i="5"/>
  <c r="H6" i="5"/>
  <c r="G6" i="5"/>
  <c r="F6" i="5"/>
  <c r="S5" i="5"/>
  <c r="P5" i="5"/>
  <c r="O5" i="5"/>
  <c r="N5" i="5"/>
  <c r="M5" i="5"/>
  <c r="L5" i="5"/>
  <c r="K5" i="5"/>
  <c r="J5" i="5"/>
  <c r="I5" i="5"/>
  <c r="H5" i="5"/>
  <c r="G5" i="5"/>
  <c r="F5" i="5"/>
  <c r="S4" i="5"/>
  <c r="P4" i="5"/>
  <c r="O4" i="5"/>
  <c r="N4" i="5"/>
  <c r="M4" i="5"/>
  <c r="L4" i="5"/>
  <c r="K4" i="5"/>
  <c r="J4" i="5"/>
  <c r="I4" i="5"/>
  <c r="H4" i="5"/>
  <c r="G4" i="5"/>
  <c r="F4" i="5"/>
  <c r="S3" i="5"/>
  <c r="P3" i="5"/>
  <c r="O3" i="5"/>
  <c r="N3" i="5"/>
  <c r="M3" i="5"/>
  <c r="L3" i="5"/>
  <c r="K3" i="5"/>
  <c r="J3" i="5"/>
  <c r="I3" i="5"/>
  <c r="H3" i="5"/>
  <c r="G3" i="5"/>
  <c r="Q3" i="5" s="1"/>
  <c r="F3" i="5"/>
  <c r="S2" i="5"/>
  <c r="P2" i="5"/>
  <c r="O2" i="5"/>
  <c r="N2" i="5"/>
  <c r="M2" i="5"/>
  <c r="L2" i="5"/>
  <c r="K2" i="5"/>
  <c r="J2" i="5"/>
  <c r="I2" i="5"/>
  <c r="H2" i="5"/>
  <c r="G2" i="5"/>
  <c r="F2" i="5"/>
  <c r="Q2" i="5" s="1"/>
  <c r="S337" i="4"/>
  <c r="P337" i="4"/>
  <c r="O337" i="4"/>
  <c r="N337" i="4"/>
  <c r="M337" i="4"/>
  <c r="L337" i="4"/>
  <c r="K337" i="4"/>
  <c r="J337" i="4"/>
  <c r="I337" i="4"/>
  <c r="H337" i="4"/>
  <c r="G337" i="4"/>
  <c r="F337" i="4"/>
  <c r="Q337" i="4" s="1"/>
  <c r="S336" i="4"/>
  <c r="P336" i="4"/>
  <c r="O336" i="4"/>
  <c r="N336" i="4"/>
  <c r="M336" i="4"/>
  <c r="L336" i="4"/>
  <c r="Q336" i="4" s="1"/>
  <c r="K336" i="4"/>
  <c r="J336" i="4"/>
  <c r="I336" i="4"/>
  <c r="H336" i="4"/>
  <c r="G336" i="4"/>
  <c r="F336" i="4"/>
  <c r="S335" i="4"/>
  <c r="P335" i="4"/>
  <c r="O335" i="4"/>
  <c r="N335" i="4"/>
  <c r="M335" i="4"/>
  <c r="L335" i="4"/>
  <c r="K335" i="4"/>
  <c r="J335" i="4"/>
  <c r="I335" i="4"/>
  <c r="H335" i="4"/>
  <c r="G335" i="4"/>
  <c r="Q335" i="4" s="1"/>
  <c r="F335" i="4"/>
  <c r="S334" i="4"/>
  <c r="P334" i="4"/>
  <c r="O334" i="4"/>
  <c r="N334" i="4"/>
  <c r="M334" i="4"/>
  <c r="L334" i="4"/>
  <c r="K334" i="4"/>
  <c r="J334" i="4"/>
  <c r="I334" i="4"/>
  <c r="H334" i="4"/>
  <c r="G334" i="4"/>
  <c r="F334" i="4"/>
  <c r="S333" i="4"/>
  <c r="P333" i="4"/>
  <c r="O333" i="4"/>
  <c r="N333" i="4"/>
  <c r="M333" i="4"/>
  <c r="L333" i="4"/>
  <c r="K333" i="4"/>
  <c r="J333" i="4"/>
  <c r="I333" i="4"/>
  <c r="H333" i="4"/>
  <c r="G333" i="4"/>
  <c r="Q333" i="4" s="1"/>
  <c r="F333" i="4"/>
  <c r="S332" i="4"/>
  <c r="P332" i="4"/>
  <c r="O332" i="4"/>
  <c r="N332" i="4"/>
  <c r="M332" i="4"/>
  <c r="L332" i="4"/>
  <c r="K332" i="4"/>
  <c r="J332" i="4"/>
  <c r="I332" i="4"/>
  <c r="H332" i="4"/>
  <c r="G332" i="4"/>
  <c r="F332" i="4"/>
  <c r="S331" i="4"/>
  <c r="P331" i="4"/>
  <c r="O331" i="4"/>
  <c r="N331" i="4"/>
  <c r="M331" i="4"/>
  <c r="L331" i="4"/>
  <c r="K331" i="4"/>
  <c r="J331" i="4"/>
  <c r="I331" i="4"/>
  <c r="H331" i="4"/>
  <c r="G331" i="4"/>
  <c r="F331" i="4"/>
  <c r="Q331" i="4" s="1"/>
  <c r="S330" i="4"/>
  <c r="P330" i="4"/>
  <c r="O330" i="4"/>
  <c r="N330" i="4"/>
  <c r="M330" i="4"/>
  <c r="L330" i="4"/>
  <c r="K330" i="4"/>
  <c r="J330" i="4"/>
  <c r="I330" i="4"/>
  <c r="H330" i="4"/>
  <c r="G330" i="4"/>
  <c r="F330" i="4"/>
  <c r="S329" i="4"/>
  <c r="P329" i="4"/>
  <c r="O329" i="4"/>
  <c r="N329" i="4"/>
  <c r="M329" i="4"/>
  <c r="L329" i="4"/>
  <c r="K329" i="4"/>
  <c r="J329" i="4"/>
  <c r="I329" i="4"/>
  <c r="H329" i="4"/>
  <c r="G329" i="4"/>
  <c r="Q329" i="4" s="1"/>
  <c r="F329" i="4"/>
  <c r="S328" i="4"/>
  <c r="P328" i="4"/>
  <c r="O328" i="4"/>
  <c r="N328" i="4"/>
  <c r="M328" i="4"/>
  <c r="L328" i="4"/>
  <c r="K328" i="4"/>
  <c r="J328" i="4"/>
  <c r="I328" i="4"/>
  <c r="H328" i="4"/>
  <c r="G328" i="4"/>
  <c r="F328" i="4"/>
  <c r="Q328" i="4" s="1"/>
  <c r="S327" i="4"/>
  <c r="P327" i="4"/>
  <c r="O327" i="4"/>
  <c r="N327" i="4"/>
  <c r="M327" i="4"/>
  <c r="L327" i="4"/>
  <c r="K327" i="4"/>
  <c r="J327" i="4"/>
  <c r="I327" i="4"/>
  <c r="H327" i="4"/>
  <c r="G327" i="4"/>
  <c r="F327" i="4"/>
  <c r="S326" i="4"/>
  <c r="P326" i="4"/>
  <c r="O326" i="4"/>
  <c r="N326" i="4"/>
  <c r="M326" i="4"/>
  <c r="L326" i="4"/>
  <c r="K326" i="4"/>
  <c r="J326" i="4"/>
  <c r="I326" i="4"/>
  <c r="H326" i="4"/>
  <c r="G326" i="4"/>
  <c r="F326" i="4"/>
  <c r="S325" i="4"/>
  <c r="P325" i="4"/>
  <c r="O325" i="4"/>
  <c r="N325" i="4"/>
  <c r="M325" i="4"/>
  <c r="L325" i="4"/>
  <c r="K325" i="4"/>
  <c r="J325" i="4"/>
  <c r="I325" i="4"/>
  <c r="H325" i="4"/>
  <c r="G325" i="4"/>
  <c r="F325" i="4"/>
  <c r="S324" i="4"/>
  <c r="P324" i="4"/>
  <c r="O324" i="4"/>
  <c r="N324" i="4"/>
  <c r="M324" i="4"/>
  <c r="L324" i="4"/>
  <c r="Q324" i="4" s="1"/>
  <c r="K324" i="4"/>
  <c r="J324" i="4"/>
  <c r="I324" i="4"/>
  <c r="H324" i="4"/>
  <c r="G324" i="4"/>
  <c r="F324" i="4"/>
  <c r="S323" i="4"/>
  <c r="P323" i="4"/>
  <c r="O323" i="4"/>
  <c r="N323" i="4"/>
  <c r="M323" i="4"/>
  <c r="L323" i="4"/>
  <c r="K323" i="4"/>
  <c r="J323" i="4"/>
  <c r="I323" i="4"/>
  <c r="H323" i="4"/>
  <c r="G323" i="4"/>
  <c r="F323" i="4"/>
  <c r="Q323" i="4" s="1"/>
  <c r="S322" i="4"/>
  <c r="P322" i="4"/>
  <c r="O322" i="4"/>
  <c r="N322" i="4"/>
  <c r="M322" i="4"/>
  <c r="L322" i="4"/>
  <c r="K322" i="4"/>
  <c r="J322" i="4"/>
  <c r="I322" i="4"/>
  <c r="H322" i="4"/>
  <c r="G322" i="4"/>
  <c r="F322" i="4"/>
  <c r="S321" i="4"/>
  <c r="P321" i="4"/>
  <c r="O321" i="4"/>
  <c r="N321" i="4"/>
  <c r="M321" i="4"/>
  <c r="L321" i="4"/>
  <c r="K321" i="4"/>
  <c r="J321" i="4"/>
  <c r="I321" i="4"/>
  <c r="H321" i="4"/>
  <c r="G321" i="4"/>
  <c r="Q321" i="4" s="1"/>
  <c r="F321" i="4"/>
  <c r="S320" i="4"/>
  <c r="P320" i="4"/>
  <c r="O320" i="4"/>
  <c r="N320" i="4"/>
  <c r="M320" i="4"/>
  <c r="L320" i="4"/>
  <c r="K320" i="4"/>
  <c r="J320" i="4"/>
  <c r="I320" i="4"/>
  <c r="H320" i="4"/>
  <c r="G320" i="4"/>
  <c r="F320" i="4"/>
  <c r="S319" i="4"/>
  <c r="P319" i="4"/>
  <c r="O319" i="4"/>
  <c r="N319" i="4"/>
  <c r="Q319" i="4" s="1"/>
  <c r="M319" i="4"/>
  <c r="L319" i="4"/>
  <c r="K319" i="4"/>
  <c r="J319" i="4"/>
  <c r="I319" i="4"/>
  <c r="H319" i="4"/>
  <c r="G319" i="4"/>
  <c r="F319" i="4"/>
  <c r="S318" i="4"/>
  <c r="P318" i="4"/>
  <c r="O318" i="4"/>
  <c r="N318" i="4"/>
  <c r="M318" i="4"/>
  <c r="L318" i="4"/>
  <c r="K318" i="4"/>
  <c r="J318" i="4"/>
  <c r="I318" i="4"/>
  <c r="H318" i="4"/>
  <c r="G318" i="4"/>
  <c r="F318" i="4"/>
  <c r="S317" i="4"/>
  <c r="P317" i="4"/>
  <c r="O317" i="4"/>
  <c r="N317" i="4"/>
  <c r="M317" i="4"/>
  <c r="L317" i="4"/>
  <c r="K317" i="4"/>
  <c r="J317" i="4"/>
  <c r="I317" i="4"/>
  <c r="H317" i="4"/>
  <c r="G317" i="4"/>
  <c r="F317" i="4"/>
  <c r="S316" i="4"/>
  <c r="P316" i="4"/>
  <c r="O316" i="4"/>
  <c r="N316" i="4"/>
  <c r="M316" i="4"/>
  <c r="L316" i="4"/>
  <c r="K316" i="4"/>
  <c r="J316" i="4"/>
  <c r="I316" i="4"/>
  <c r="H316" i="4"/>
  <c r="G316" i="4"/>
  <c r="F316" i="4"/>
  <c r="Q316" i="4" s="1"/>
  <c r="S315" i="4"/>
  <c r="P315" i="4"/>
  <c r="O315" i="4"/>
  <c r="N315" i="4"/>
  <c r="M315" i="4"/>
  <c r="L315" i="4"/>
  <c r="K315" i="4"/>
  <c r="J315" i="4"/>
  <c r="I315" i="4"/>
  <c r="H315" i="4"/>
  <c r="G315" i="4"/>
  <c r="F315" i="4"/>
  <c r="S314" i="4"/>
  <c r="P314" i="4"/>
  <c r="O314" i="4"/>
  <c r="N314" i="4"/>
  <c r="M314" i="4"/>
  <c r="L314" i="4"/>
  <c r="K314" i="4"/>
  <c r="J314" i="4"/>
  <c r="I314" i="4"/>
  <c r="H314" i="4"/>
  <c r="G314" i="4"/>
  <c r="F314" i="4"/>
  <c r="Q314" i="4" s="1"/>
  <c r="S313" i="4"/>
  <c r="P313" i="4"/>
  <c r="O313" i="4"/>
  <c r="N313" i="4"/>
  <c r="M313" i="4"/>
  <c r="L313" i="4"/>
  <c r="K313" i="4"/>
  <c r="J313" i="4"/>
  <c r="I313" i="4"/>
  <c r="H313" i="4"/>
  <c r="G313" i="4"/>
  <c r="F313" i="4"/>
  <c r="S312" i="4"/>
  <c r="P312" i="4"/>
  <c r="O312" i="4"/>
  <c r="N312" i="4"/>
  <c r="M312" i="4"/>
  <c r="Q312" i="4" s="1"/>
  <c r="L312" i="4"/>
  <c r="K312" i="4"/>
  <c r="J312" i="4"/>
  <c r="I312" i="4"/>
  <c r="H312" i="4"/>
  <c r="G312" i="4"/>
  <c r="F312" i="4"/>
  <c r="S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S310" i="4"/>
  <c r="P310" i="4"/>
  <c r="O310" i="4"/>
  <c r="N310" i="4"/>
  <c r="M310" i="4"/>
  <c r="L310" i="4"/>
  <c r="K310" i="4"/>
  <c r="J310" i="4"/>
  <c r="I310" i="4"/>
  <c r="H310" i="4"/>
  <c r="G310" i="4"/>
  <c r="F310" i="4"/>
  <c r="Q310" i="4" s="1"/>
  <c r="S309" i="4"/>
  <c r="P309" i="4"/>
  <c r="O309" i="4"/>
  <c r="N309" i="4"/>
  <c r="M309" i="4"/>
  <c r="L309" i="4"/>
  <c r="K309" i="4"/>
  <c r="J309" i="4"/>
  <c r="I309" i="4"/>
  <c r="H309" i="4"/>
  <c r="Q309" i="4" s="1"/>
  <c r="G309" i="4"/>
  <c r="F309" i="4"/>
  <c r="S308" i="4"/>
  <c r="P308" i="4"/>
  <c r="O308" i="4"/>
  <c r="N308" i="4"/>
  <c r="M308" i="4"/>
  <c r="L308" i="4"/>
  <c r="K308" i="4"/>
  <c r="J308" i="4"/>
  <c r="I308" i="4"/>
  <c r="H308" i="4"/>
  <c r="G308" i="4"/>
  <c r="F308" i="4"/>
  <c r="Q308" i="4" s="1"/>
  <c r="S307" i="4"/>
  <c r="P307" i="4"/>
  <c r="O307" i="4"/>
  <c r="N307" i="4"/>
  <c r="M307" i="4"/>
  <c r="Q307" i="4" s="1"/>
  <c r="L307" i="4"/>
  <c r="K307" i="4"/>
  <c r="J307" i="4"/>
  <c r="I307" i="4"/>
  <c r="H307" i="4"/>
  <c r="G307" i="4"/>
  <c r="F307" i="4"/>
  <c r="S306" i="4"/>
  <c r="P306" i="4"/>
  <c r="O306" i="4"/>
  <c r="N306" i="4"/>
  <c r="M306" i="4"/>
  <c r="L306" i="4"/>
  <c r="K306" i="4"/>
  <c r="J306" i="4"/>
  <c r="I306" i="4"/>
  <c r="H306" i="4"/>
  <c r="G306" i="4"/>
  <c r="F306" i="4"/>
  <c r="S305" i="4"/>
  <c r="P305" i="4"/>
  <c r="O305" i="4"/>
  <c r="N305" i="4"/>
  <c r="M305" i="4"/>
  <c r="L305" i="4"/>
  <c r="K305" i="4"/>
  <c r="J305" i="4"/>
  <c r="I305" i="4"/>
  <c r="H305" i="4"/>
  <c r="G305" i="4"/>
  <c r="F305" i="4"/>
  <c r="S304" i="4"/>
  <c r="P304" i="4"/>
  <c r="O304" i="4"/>
  <c r="N304" i="4"/>
  <c r="M304" i="4"/>
  <c r="L304" i="4"/>
  <c r="K304" i="4"/>
  <c r="J304" i="4"/>
  <c r="I304" i="4"/>
  <c r="H304" i="4"/>
  <c r="Q304" i="4" s="1"/>
  <c r="G304" i="4"/>
  <c r="F304" i="4"/>
  <c r="S303" i="4"/>
  <c r="P303" i="4"/>
  <c r="O303" i="4"/>
  <c r="N303" i="4"/>
  <c r="M303" i="4"/>
  <c r="L303" i="4"/>
  <c r="K303" i="4"/>
  <c r="J303" i="4"/>
  <c r="I303" i="4"/>
  <c r="H303" i="4"/>
  <c r="G303" i="4"/>
  <c r="F303" i="4"/>
  <c r="S302" i="4"/>
  <c r="P302" i="4"/>
  <c r="O302" i="4"/>
  <c r="N302" i="4"/>
  <c r="M302" i="4"/>
  <c r="L302" i="4"/>
  <c r="K302" i="4"/>
  <c r="J302" i="4"/>
  <c r="I302" i="4"/>
  <c r="H302" i="4"/>
  <c r="G302" i="4"/>
  <c r="F302" i="4"/>
  <c r="S301" i="4"/>
  <c r="P301" i="4"/>
  <c r="O301" i="4"/>
  <c r="N301" i="4"/>
  <c r="M301" i="4"/>
  <c r="L301" i="4"/>
  <c r="K301" i="4"/>
  <c r="J301" i="4"/>
  <c r="I301" i="4"/>
  <c r="H301" i="4"/>
  <c r="G301" i="4"/>
  <c r="F301" i="4"/>
  <c r="S300" i="4"/>
  <c r="P300" i="4"/>
  <c r="O300" i="4"/>
  <c r="N300" i="4"/>
  <c r="M300" i="4"/>
  <c r="Q300" i="4" s="1"/>
  <c r="L300" i="4"/>
  <c r="K300" i="4"/>
  <c r="J300" i="4"/>
  <c r="I300" i="4"/>
  <c r="H300" i="4"/>
  <c r="G300" i="4"/>
  <c r="F300" i="4"/>
  <c r="S299" i="4"/>
  <c r="P299" i="4"/>
  <c r="O299" i="4"/>
  <c r="N299" i="4"/>
  <c r="M299" i="4"/>
  <c r="L299" i="4"/>
  <c r="K299" i="4"/>
  <c r="J299" i="4"/>
  <c r="I299" i="4"/>
  <c r="H299" i="4"/>
  <c r="G299" i="4"/>
  <c r="F299" i="4"/>
  <c r="Q299" i="4" s="1"/>
  <c r="S298" i="4"/>
  <c r="P298" i="4"/>
  <c r="O298" i="4"/>
  <c r="N298" i="4"/>
  <c r="M298" i="4"/>
  <c r="L298" i="4"/>
  <c r="K298" i="4"/>
  <c r="J298" i="4"/>
  <c r="I298" i="4"/>
  <c r="H298" i="4"/>
  <c r="G298" i="4"/>
  <c r="F298" i="4"/>
  <c r="S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S296" i="4"/>
  <c r="P296" i="4"/>
  <c r="O296" i="4"/>
  <c r="N296" i="4"/>
  <c r="M296" i="4"/>
  <c r="L296" i="4"/>
  <c r="K296" i="4"/>
  <c r="J296" i="4"/>
  <c r="I296" i="4"/>
  <c r="H296" i="4"/>
  <c r="G296" i="4"/>
  <c r="F296" i="4"/>
  <c r="S295" i="4"/>
  <c r="P295" i="4"/>
  <c r="O295" i="4"/>
  <c r="N295" i="4"/>
  <c r="M295" i="4"/>
  <c r="L295" i="4"/>
  <c r="K295" i="4"/>
  <c r="J295" i="4"/>
  <c r="I295" i="4"/>
  <c r="H295" i="4"/>
  <c r="G295" i="4"/>
  <c r="F295" i="4"/>
  <c r="S294" i="4"/>
  <c r="P294" i="4"/>
  <c r="O294" i="4"/>
  <c r="N294" i="4"/>
  <c r="M294" i="4"/>
  <c r="L294" i="4"/>
  <c r="K294" i="4"/>
  <c r="J294" i="4"/>
  <c r="I294" i="4"/>
  <c r="H294" i="4"/>
  <c r="G294" i="4"/>
  <c r="F294" i="4"/>
  <c r="Q294" i="4" s="1"/>
  <c r="S293" i="4"/>
  <c r="P293" i="4"/>
  <c r="O293" i="4"/>
  <c r="N293" i="4"/>
  <c r="M293" i="4"/>
  <c r="L293" i="4"/>
  <c r="K293" i="4"/>
  <c r="J293" i="4"/>
  <c r="I293" i="4"/>
  <c r="H293" i="4"/>
  <c r="G293" i="4"/>
  <c r="F293" i="4"/>
  <c r="S292" i="4"/>
  <c r="P292" i="4"/>
  <c r="O292" i="4"/>
  <c r="N292" i="4"/>
  <c r="M292" i="4"/>
  <c r="L292" i="4"/>
  <c r="K292" i="4"/>
  <c r="J292" i="4"/>
  <c r="I292" i="4"/>
  <c r="H292" i="4"/>
  <c r="G292" i="4"/>
  <c r="F292" i="4"/>
  <c r="S291" i="4"/>
  <c r="P291" i="4"/>
  <c r="O291" i="4"/>
  <c r="N291" i="4"/>
  <c r="M291" i="4"/>
  <c r="L291" i="4"/>
  <c r="K291" i="4"/>
  <c r="J291" i="4"/>
  <c r="I291" i="4"/>
  <c r="H291" i="4"/>
  <c r="G291" i="4"/>
  <c r="F291" i="4"/>
  <c r="Q291" i="4" s="1"/>
  <c r="S290" i="4"/>
  <c r="P290" i="4"/>
  <c r="O290" i="4"/>
  <c r="N290" i="4"/>
  <c r="M290" i="4"/>
  <c r="L290" i="4"/>
  <c r="K290" i="4"/>
  <c r="J290" i="4"/>
  <c r="I290" i="4"/>
  <c r="H290" i="4"/>
  <c r="G290" i="4"/>
  <c r="F290" i="4"/>
  <c r="S289" i="4"/>
  <c r="P289" i="4"/>
  <c r="O289" i="4"/>
  <c r="N289" i="4"/>
  <c r="M289" i="4"/>
  <c r="L289" i="4"/>
  <c r="K289" i="4"/>
  <c r="J289" i="4"/>
  <c r="I289" i="4"/>
  <c r="H289" i="4"/>
  <c r="G289" i="4"/>
  <c r="F289" i="4"/>
  <c r="S288" i="4"/>
  <c r="P288" i="4"/>
  <c r="O288" i="4"/>
  <c r="N288" i="4"/>
  <c r="M288" i="4"/>
  <c r="L288" i="4"/>
  <c r="K288" i="4"/>
  <c r="J288" i="4"/>
  <c r="I288" i="4"/>
  <c r="H288" i="4"/>
  <c r="Q288" i="4" s="1"/>
  <c r="G288" i="4"/>
  <c r="F288" i="4"/>
  <c r="S287" i="4"/>
  <c r="P287" i="4"/>
  <c r="O287" i="4"/>
  <c r="N287" i="4"/>
  <c r="M287" i="4"/>
  <c r="L287" i="4"/>
  <c r="K287" i="4"/>
  <c r="J287" i="4"/>
  <c r="I287" i="4"/>
  <c r="H287" i="4"/>
  <c r="G287" i="4"/>
  <c r="Q287" i="4" s="1"/>
  <c r="F287" i="4"/>
  <c r="S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S285" i="4"/>
  <c r="P285" i="4"/>
  <c r="O285" i="4"/>
  <c r="N285" i="4"/>
  <c r="M285" i="4"/>
  <c r="L285" i="4"/>
  <c r="K285" i="4"/>
  <c r="J285" i="4"/>
  <c r="I285" i="4"/>
  <c r="Q285" i="4" s="1"/>
  <c r="H285" i="4"/>
  <c r="G285" i="4"/>
  <c r="F285" i="4"/>
  <c r="S284" i="4"/>
  <c r="P284" i="4"/>
  <c r="O284" i="4"/>
  <c r="N284" i="4"/>
  <c r="M284" i="4"/>
  <c r="L284" i="4"/>
  <c r="K284" i="4"/>
  <c r="J284" i="4"/>
  <c r="I284" i="4"/>
  <c r="H284" i="4"/>
  <c r="G284" i="4"/>
  <c r="F284" i="4"/>
  <c r="Q284" i="4" s="1"/>
  <c r="S283" i="4"/>
  <c r="P283" i="4"/>
  <c r="O283" i="4"/>
  <c r="N283" i="4"/>
  <c r="M283" i="4"/>
  <c r="L283" i="4"/>
  <c r="K283" i="4"/>
  <c r="J283" i="4"/>
  <c r="I283" i="4"/>
  <c r="H283" i="4"/>
  <c r="G283" i="4"/>
  <c r="F283" i="4"/>
  <c r="Q283" i="4" s="1"/>
  <c r="S282" i="4"/>
  <c r="P282" i="4"/>
  <c r="O282" i="4"/>
  <c r="N282" i="4"/>
  <c r="M282" i="4"/>
  <c r="L282" i="4"/>
  <c r="K282" i="4"/>
  <c r="J282" i="4"/>
  <c r="I282" i="4"/>
  <c r="H282" i="4"/>
  <c r="G282" i="4"/>
  <c r="Q282" i="4" s="1"/>
  <c r="F282" i="4"/>
  <c r="S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S280" i="4"/>
  <c r="P280" i="4"/>
  <c r="O280" i="4"/>
  <c r="N280" i="4"/>
  <c r="M280" i="4"/>
  <c r="L280" i="4"/>
  <c r="K280" i="4"/>
  <c r="J280" i="4"/>
  <c r="I280" i="4"/>
  <c r="H280" i="4"/>
  <c r="G280" i="4"/>
  <c r="F280" i="4"/>
  <c r="S279" i="4"/>
  <c r="P279" i="4"/>
  <c r="O279" i="4"/>
  <c r="N279" i="4"/>
  <c r="M279" i="4"/>
  <c r="L279" i="4"/>
  <c r="K279" i="4"/>
  <c r="J279" i="4"/>
  <c r="I279" i="4"/>
  <c r="H279" i="4"/>
  <c r="G279" i="4"/>
  <c r="Q279" i="4" s="1"/>
  <c r="F279" i="4"/>
  <c r="S278" i="4"/>
  <c r="P278" i="4"/>
  <c r="O278" i="4"/>
  <c r="N278" i="4"/>
  <c r="M278" i="4"/>
  <c r="L278" i="4"/>
  <c r="K278" i="4"/>
  <c r="J278" i="4"/>
  <c r="I278" i="4"/>
  <c r="H278" i="4"/>
  <c r="Q278" i="4" s="1"/>
  <c r="G278" i="4"/>
  <c r="F278" i="4"/>
  <c r="S277" i="4"/>
  <c r="P277" i="4"/>
  <c r="O277" i="4"/>
  <c r="N277" i="4"/>
  <c r="M277" i="4"/>
  <c r="L277" i="4"/>
  <c r="K277" i="4"/>
  <c r="J277" i="4"/>
  <c r="I277" i="4"/>
  <c r="H277" i="4"/>
  <c r="Q277" i="4" s="1"/>
  <c r="G277" i="4"/>
  <c r="F277" i="4"/>
  <c r="S276" i="4"/>
  <c r="P276" i="4"/>
  <c r="O276" i="4"/>
  <c r="N276" i="4"/>
  <c r="M276" i="4"/>
  <c r="L276" i="4"/>
  <c r="K276" i="4"/>
  <c r="J276" i="4"/>
  <c r="I276" i="4"/>
  <c r="H276" i="4"/>
  <c r="G276" i="4"/>
  <c r="F276" i="4"/>
  <c r="Q276" i="4" s="1"/>
  <c r="S275" i="4"/>
  <c r="P275" i="4"/>
  <c r="O275" i="4"/>
  <c r="N275" i="4"/>
  <c r="M275" i="4"/>
  <c r="L275" i="4"/>
  <c r="K275" i="4"/>
  <c r="J275" i="4"/>
  <c r="I275" i="4"/>
  <c r="H275" i="4"/>
  <c r="G275" i="4"/>
  <c r="F275" i="4"/>
  <c r="Q275" i="4" s="1"/>
  <c r="S274" i="4"/>
  <c r="P274" i="4"/>
  <c r="O274" i="4"/>
  <c r="N274" i="4"/>
  <c r="M274" i="4"/>
  <c r="L274" i="4"/>
  <c r="K274" i="4"/>
  <c r="J274" i="4"/>
  <c r="I274" i="4"/>
  <c r="H274" i="4"/>
  <c r="G274" i="4"/>
  <c r="F274" i="4"/>
  <c r="Q274" i="4" s="1"/>
  <c r="S273" i="4"/>
  <c r="P273" i="4"/>
  <c r="O273" i="4"/>
  <c r="N273" i="4"/>
  <c r="M273" i="4"/>
  <c r="L273" i="4"/>
  <c r="K273" i="4"/>
  <c r="J273" i="4"/>
  <c r="I273" i="4"/>
  <c r="Q273" i="4" s="1"/>
  <c r="H273" i="4"/>
  <c r="G273" i="4"/>
  <c r="F273" i="4"/>
  <c r="S272" i="4"/>
  <c r="P272" i="4"/>
  <c r="O272" i="4"/>
  <c r="N272" i="4"/>
  <c r="M272" i="4"/>
  <c r="L272" i="4"/>
  <c r="K272" i="4"/>
  <c r="J272" i="4"/>
  <c r="I272" i="4"/>
  <c r="H272" i="4"/>
  <c r="G272" i="4"/>
  <c r="F272" i="4"/>
  <c r="S271" i="4"/>
  <c r="P271" i="4"/>
  <c r="O271" i="4"/>
  <c r="N271" i="4"/>
  <c r="M271" i="4"/>
  <c r="L271" i="4"/>
  <c r="K271" i="4"/>
  <c r="J271" i="4"/>
  <c r="I271" i="4"/>
  <c r="H271" i="4"/>
  <c r="G271" i="4"/>
  <c r="F271" i="4"/>
  <c r="S270" i="4"/>
  <c r="P270" i="4"/>
  <c r="O270" i="4"/>
  <c r="N270" i="4"/>
  <c r="M270" i="4"/>
  <c r="L270" i="4"/>
  <c r="K270" i="4"/>
  <c r="J270" i="4"/>
  <c r="I270" i="4"/>
  <c r="H270" i="4"/>
  <c r="G270" i="4"/>
  <c r="F270" i="4"/>
  <c r="S269" i="4"/>
  <c r="P269" i="4"/>
  <c r="O269" i="4"/>
  <c r="N269" i="4"/>
  <c r="M269" i="4"/>
  <c r="Q269" i="4" s="1"/>
  <c r="L269" i="4"/>
  <c r="K269" i="4"/>
  <c r="J269" i="4"/>
  <c r="I269" i="4"/>
  <c r="H269" i="4"/>
  <c r="G269" i="4"/>
  <c r="F269" i="4"/>
  <c r="S268" i="4"/>
  <c r="P268" i="4"/>
  <c r="O268" i="4"/>
  <c r="N268" i="4"/>
  <c r="M268" i="4"/>
  <c r="L268" i="4"/>
  <c r="K268" i="4"/>
  <c r="J268" i="4"/>
  <c r="I268" i="4"/>
  <c r="H268" i="4"/>
  <c r="G268" i="4"/>
  <c r="F268" i="4"/>
  <c r="Q268" i="4" s="1"/>
  <c r="S267" i="4"/>
  <c r="P267" i="4"/>
  <c r="O267" i="4"/>
  <c r="N267" i="4"/>
  <c r="M267" i="4"/>
  <c r="L267" i="4"/>
  <c r="K267" i="4"/>
  <c r="J267" i="4"/>
  <c r="I267" i="4"/>
  <c r="H267" i="4"/>
  <c r="G267" i="4"/>
  <c r="F267" i="4"/>
  <c r="S266" i="4"/>
  <c r="P266" i="4"/>
  <c r="O266" i="4"/>
  <c r="N266" i="4"/>
  <c r="M266" i="4"/>
  <c r="L266" i="4"/>
  <c r="K266" i="4"/>
  <c r="J266" i="4"/>
  <c r="I266" i="4"/>
  <c r="H266" i="4"/>
  <c r="G266" i="4"/>
  <c r="F266" i="4"/>
  <c r="S265" i="4"/>
  <c r="P265" i="4"/>
  <c r="O265" i="4"/>
  <c r="N265" i="4"/>
  <c r="M265" i="4"/>
  <c r="L265" i="4"/>
  <c r="K265" i="4"/>
  <c r="J265" i="4"/>
  <c r="I265" i="4"/>
  <c r="H265" i="4"/>
  <c r="Q265" i="4" s="1"/>
  <c r="G265" i="4"/>
  <c r="F265" i="4"/>
  <c r="S264" i="4"/>
  <c r="P264" i="4"/>
  <c r="O264" i="4"/>
  <c r="N264" i="4"/>
  <c r="M264" i="4"/>
  <c r="L264" i="4"/>
  <c r="K264" i="4"/>
  <c r="J264" i="4"/>
  <c r="I264" i="4"/>
  <c r="H264" i="4"/>
  <c r="G264" i="4"/>
  <c r="F264" i="4"/>
  <c r="Q264" i="4" s="1"/>
  <c r="S263" i="4"/>
  <c r="P263" i="4"/>
  <c r="O263" i="4"/>
  <c r="N263" i="4"/>
  <c r="M263" i="4"/>
  <c r="L263" i="4"/>
  <c r="K263" i="4"/>
  <c r="J263" i="4"/>
  <c r="I263" i="4"/>
  <c r="H263" i="4"/>
  <c r="G263" i="4"/>
  <c r="F263" i="4"/>
  <c r="Q263" i="4" s="1"/>
  <c r="S262" i="4"/>
  <c r="P262" i="4"/>
  <c r="O262" i="4"/>
  <c r="N262" i="4"/>
  <c r="M262" i="4"/>
  <c r="L262" i="4"/>
  <c r="K262" i="4"/>
  <c r="J262" i="4"/>
  <c r="I262" i="4"/>
  <c r="H262" i="4"/>
  <c r="G262" i="4"/>
  <c r="F262" i="4"/>
  <c r="Q262" i="4" s="1"/>
  <c r="S261" i="4"/>
  <c r="P261" i="4"/>
  <c r="O261" i="4"/>
  <c r="N261" i="4"/>
  <c r="M261" i="4"/>
  <c r="L261" i="4"/>
  <c r="K261" i="4"/>
  <c r="J261" i="4"/>
  <c r="I261" i="4"/>
  <c r="Q261" i="4" s="1"/>
  <c r="H261" i="4"/>
  <c r="G261" i="4"/>
  <c r="F261" i="4"/>
  <c r="S260" i="4"/>
  <c r="P260" i="4"/>
  <c r="O260" i="4"/>
  <c r="N260" i="4"/>
  <c r="M260" i="4"/>
  <c r="L260" i="4"/>
  <c r="K260" i="4"/>
  <c r="J260" i="4"/>
  <c r="I260" i="4"/>
  <c r="H260" i="4"/>
  <c r="G260" i="4"/>
  <c r="F260" i="4"/>
  <c r="Q260" i="4" s="1"/>
  <c r="S259" i="4"/>
  <c r="P259" i="4"/>
  <c r="O259" i="4"/>
  <c r="N259" i="4"/>
  <c r="M259" i="4"/>
  <c r="L259" i="4"/>
  <c r="K259" i="4"/>
  <c r="J259" i="4"/>
  <c r="I259" i="4"/>
  <c r="H259" i="4"/>
  <c r="G259" i="4"/>
  <c r="F259" i="4"/>
  <c r="Q259" i="4" s="1"/>
  <c r="S258" i="4"/>
  <c r="P258" i="4"/>
  <c r="O258" i="4"/>
  <c r="N258" i="4"/>
  <c r="M258" i="4"/>
  <c r="L258" i="4"/>
  <c r="K258" i="4"/>
  <c r="J258" i="4"/>
  <c r="I258" i="4"/>
  <c r="H258" i="4"/>
  <c r="G258" i="4"/>
  <c r="F258" i="4"/>
  <c r="S257" i="4"/>
  <c r="P257" i="4"/>
  <c r="O257" i="4"/>
  <c r="N257" i="4"/>
  <c r="M257" i="4"/>
  <c r="Q257" i="4" s="1"/>
  <c r="L257" i="4"/>
  <c r="K257" i="4"/>
  <c r="J257" i="4"/>
  <c r="I257" i="4"/>
  <c r="H257" i="4"/>
  <c r="G257" i="4"/>
  <c r="F257" i="4"/>
  <c r="S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S255" i="4"/>
  <c r="P255" i="4"/>
  <c r="O255" i="4"/>
  <c r="N255" i="4"/>
  <c r="M255" i="4"/>
  <c r="L255" i="4"/>
  <c r="K255" i="4"/>
  <c r="J255" i="4"/>
  <c r="I255" i="4"/>
  <c r="H255" i="4"/>
  <c r="G255" i="4"/>
  <c r="F255" i="4"/>
  <c r="S254" i="4"/>
  <c r="P254" i="4"/>
  <c r="O254" i="4"/>
  <c r="N254" i="4"/>
  <c r="M254" i="4"/>
  <c r="L254" i="4"/>
  <c r="K254" i="4"/>
  <c r="J254" i="4"/>
  <c r="I254" i="4"/>
  <c r="H254" i="4"/>
  <c r="G254" i="4"/>
  <c r="F254" i="4"/>
  <c r="S253" i="4"/>
  <c r="P253" i="4"/>
  <c r="O253" i="4"/>
  <c r="N253" i="4"/>
  <c r="M253" i="4"/>
  <c r="L253" i="4"/>
  <c r="K253" i="4"/>
  <c r="J253" i="4"/>
  <c r="I253" i="4"/>
  <c r="H253" i="4"/>
  <c r="Q253" i="4" s="1"/>
  <c r="G253" i="4"/>
  <c r="F253" i="4"/>
  <c r="S252" i="4"/>
  <c r="P252" i="4"/>
  <c r="O252" i="4"/>
  <c r="N252" i="4"/>
  <c r="M252" i="4"/>
  <c r="L252" i="4"/>
  <c r="K252" i="4"/>
  <c r="J252" i="4"/>
  <c r="I252" i="4"/>
  <c r="H252" i="4"/>
  <c r="G252" i="4"/>
  <c r="F252" i="4"/>
  <c r="Q252" i="4" s="1"/>
  <c r="S251" i="4"/>
  <c r="P251" i="4"/>
  <c r="O251" i="4"/>
  <c r="N251" i="4"/>
  <c r="M251" i="4"/>
  <c r="L251" i="4"/>
  <c r="K251" i="4"/>
  <c r="J251" i="4"/>
  <c r="I251" i="4"/>
  <c r="H251" i="4"/>
  <c r="G251" i="4"/>
  <c r="F251" i="4"/>
  <c r="S250" i="4"/>
  <c r="P250" i="4"/>
  <c r="O250" i="4"/>
  <c r="N250" i="4"/>
  <c r="M250" i="4"/>
  <c r="L250" i="4"/>
  <c r="K250" i="4"/>
  <c r="J250" i="4"/>
  <c r="I250" i="4"/>
  <c r="H250" i="4"/>
  <c r="G250" i="4"/>
  <c r="F250" i="4"/>
  <c r="S249" i="4"/>
  <c r="P249" i="4"/>
  <c r="O249" i="4"/>
  <c r="N249" i="4"/>
  <c r="M249" i="4"/>
  <c r="L249" i="4"/>
  <c r="K249" i="4"/>
  <c r="J249" i="4"/>
  <c r="I249" i="4"/>
  <c r="Q249" i="4" s="1"/>
  <c r="H249" i="4"/>
  <c r="G249" i="4"/>
  <c r="F249" i="4"/>
  <c r="S248" i="4"/>
  <c r="P248" i="4"/>
  <c r="O248" i="4"/>
  <c r="N248" i="4"/>
  <c r="M248" i="4"/>
  <c r="L248" i="4"/>
  <c r="K248" i="4"/>
  <c r="J248" i="4"/>
  <c r="I248" i="4"/>
  <c r="H248" i="4"/>
  <c r="G248" i="4"/>
  <c r="F248" i="4"/>
  <c r="S247" i="4"/>
  <c r="P247" i="4"/>
  <c r="O247" i="4"/>
  <c r="N247" i="4"/>
  <c r="M247" i="4"/>
  <c r="L247" i="4"/>
  <c r="K247" i="4"/>
  <c r="J247" i="4"/>
  <c r="I247" i="4"/>
  <c r="H247" i="4"/>
  <c r="G247" i="4"/>
  <c r="F247" i="4"/>
  <c r="S246" i="4"/>
  <c r="P246" i="4"/>
  <c r="O246" i="4"/>
  <c r="N246" i="4"/>
  <c r="M246" i="4"/>
  <c r="L246" i="4"/>
  <c r="K246" i="4"/>
  <c r="J246" i="4"/>
  <c r="I246" i="4"/>
  <c r="H246" i="4"/>
  <c r="G246" i="4"/>
  <c r="F246" i="4"/>
  <c r="S245" i="4"/>
  <c r="P245" i="4"/>
  <c r="O245" i="4"/>
  <c r="N245" i="4"/>
  <c r="M245" i="4"/>
  <c r="L245" i="4"/>
  <c r="Q245" i="4" s="1"/>
  <c r="K245" i="4"/>
  <c r="J245" i="4"/>
  <c r="I245" i="4"/>
  <c r="H245" i="4"/>
  <c r="G245" i="4"/>
  <c r="F245" i="4"/>
  <c r="S244" i="4"/>
  <c r="P244" i="4"/>
  <c r="O244" i="4"/>
  <c r="N244" i="4"/>
  <c r="M244" i="4"/>
  <c r="L244" i="4"/>
  <c r="K244" i="4"/>
  <c r="J244" i="4"/>
  <c r="I244" i="4"/>
  <c r="H244" i="4"/>
  <c r="G244" i="4"/>
  <c r="F244" i="4"/>
  <c r="Q244" i="4" s="1"/>
  <c r="S243" i="4"/>
  <c r="P243" i="4"/>
  <c r="O243" i="4"/>
  <c r="N243" i="4"/>
  <c r="M243" i="4"/>
  <c r="L243" i="4"/>
  <c r="K243" i="4"/>
  <c r="J243" i="4"/>
  <c r="I243" i="4"/>
  <c r="H243" i="4"/>
  <c r="G243" i="4"/>
  <c r="Q243" i="4" s="1"/>
  <c r="F243" i="4"/>
  <c r="S242" i="4"/>
  <c r="P242" i="4"/>
  <c r="O242" i="4"/>
  <c r="N242" i="4"/>
  <c r="M242" i="4"/>
  <c r="L242" i="4"/>
  <c r="K242" i="4"/>
  <c r="J242" i="4"/>
  <c r="I242" i="4"/>
  <c r="H242" i="4"/>
  <c r="Q242" i="4" s="1"/>
  <c r="G242" i="4"/>
  <c r="F242" i="4"/>
  <c r="S241" i="4"/>
  <c r="P241" i="4"/>
  <c r="O241" i="4"/>
  <c r="N241" i="4"/>
  <c r="M241" i="4"/>
  <c r="L241" i="4"/>
  <c r="K241" i="4"/>
  <c r="J241" i="4"/>
  <c r="I241" i="4"/>
  <c r="H241" i="4"/>
  <c r="Q241" i="4" s="1"/>
  <c r="G241" i="4"/>
  <c r="F241" i="4"/>
  <c r="S240" i="4"/>
  <c r="P240" i="4"/>
  <c r="O240" i="4"/>
  <c r="N240" i="4"/>
  <c r="M240" i="4"/>
  <c r="L240" i="4"/>
  <c r="K240" i="4"/>
  <c r="J240" i="4"/>
  <c r="I240" i="4"/>
  <c r="H240" i="4"/>
  <c r="G240" i="4"/>
  <c r="F240" i="4"/>
  <c r="S239" i="4"/>
  <c r="P239" i="4"/>
  <c r="O239" i="4"/>
  <c r="N239" i="4"/>
  <c r="M239" i="4"/>
  <c r="L239" i="4"/>
  <c r="K239" i="4"/>
  <c r="J239" i="4"/>
  <c r="I239" i="4"/>
  <c r="H239" i="4"/>
  <c r="G239" i="4"/>
  <c r="F239" i="4"/>
  <c r="Q239" i="4" s="1"/>
  <c r="S238" i="4"/>
  <c r="P238" i="4"/>
  <c r="O238" i="4"/>
  <c r="N238" i="4"/>
  <c r="M238" i="4"/>
  <c r="L238" i="4"/>
  <c r="K238" i="4"/>
  <c r="J238" i="4"/>
  <c r="I238" i="4"/>
  <c r="H238" i="4"/>
  <c r="G238" i="4"/>
  <c r="F238" i="4"/>
  <c r="Q238" i="4" s="1"/>
  <c r="S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S236" i="4"/>
  <c r="P236" i="4"/>
  <c r="O236" i="4"/>
  <c r="N236" i="4"/>
  <c r="M236" i="4"/>
  <c r="L236" i="4"/>
  <c r="K236" i="4"/>
  <c r="J236" i="4"/>
  <c r="I236" i="4"/>
  <c r="H236" i="4"/>
  <c r="G236" i="4"/>
  <c r="F236" i="4"/>
  <c r="S235" i="4"/>
  <c r="P235" i="4"/>
  <c r="O235" i="4"/>
  <c r="N235" i="4"/>
  <c r="M235" i="4"/>
  <c r="L235" i="4"/>
  <c r="K235" i="4"/>
  <c r="J235" i="4"/>
  <c r="I235" i="4"/>
  <c r="H235" i="4"/>
  <c r="G235" i="4"/>
  <c r="F235" i="4"/>
  <c r="S234" i="4"/>
  <c r="P234" i="4"/>
  <c r="O234" i="4"/>
  <c r="N234" i="4"/>
  <c r="M234" i="4"/>
  <c r="L234" i="4"/>
  <c r="K234" i="4"/>
  <c r="J234" i="4"/>
  <c r="I234" i="4"/>
  <c r="H234" i="4"/>
  <c r="G234" i="4"/>
  <c r="F234" i="4"/>
  <c r="S233" i="4"/>
  <c r="P233" i="4"/>
  <c r="O233" i="4"/>
  <c r="N233" i="4"/>
  <c r="M233" i="4"/>
  <c r="L233" i="4"/>
  <c r="Q233" i="4" s="1"/>
  <c r="K233" i="4"/>
  <c r="J233" i="4"/>
  <c r="I233" i="4"/>
  <c r="H233" i="4"/>
  <c r="G233" i="4"/>
  <c r="F233" i="4"/>
  <c r="S232" i="4"/>
  <c r="P232" i="4"/>
  <c r="O232" i="4"/>
  <c r="N232" i="4"/>
  <c r="M232" i="4"/>
  <c r="L232" i="4"/>
  <c r="K232" i="4"/>
  <c r="J232" i="4"/>
  <c r="I232" i="4"/>
  <c r="H232" i="4"/>
  <c r="G232" i="4"/>
  <c r="F232" i="4"/>
  <c r="Q232" i="4" s="1"/>
  <c r="S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S230" i="4"/>
  <c r="P230" i="4"/>
  <c r="O230" i="4"/>
  <c r="N230" i="4"/>
  <c r="M230" i="4"/>
  <c r="L230" i="4"/>
  <c r="K230" i="4"/>
  <c r="J230" i="4"/>
  <c r="I230" i="4"/>
  <c r="H230" i="4"/>
  <c r="G230" i="4"/>
  <c r="F230" i="4"/>
  <c r="S229" i="4"/>
  <c r="P229" i="4"/>
  <c r="O229" i="4"/>
  <c r="N229" i="4"/>
  <c r="M229" i="4"/>
  <c r="L229" i="4"/>
  <c r="K229" i="4"/>
  <c r="J229" i="4"/>
  <c r="I229" i="4"/>
  <c r="H229" i="4"/>
  <c r="Q229" i="4" s="1"/>
  <c r="G229" i="4"/>
  <c r="F229" i="4"/>
  <c r="S228" i="4"/>
  <c r="P228" i="4"/>
  <c r="O228" i="4"/>
  <c r="N228" i="4"/>
  <c r="M228" i="4"/>
  <c r="L228" i="4"/>
  <c r="K228" i="4"/>
  <c r="J228" i="4"/>
  <c r="I228" i="4"/>
  <c r="H228" i="4"/>
  <c r="G228" i="4"/>
  <c r="F228" i="4"/>
  <c r="S227" i="4"/>
  <c r="P227" i="4"/>
  <c r="O227" i="4"/>
  <c r="N227" i="4"/>
  <c r="M227" i="4"/>
  <c r="L227" i="4"/>
  <c r="K227" i="4"/>
  <c r="J227" i="4"/>
  <c r="I227" i="4"/>
  <c r="H227" i="4"/>
  <c r="G227" i="4"/>
  <c r="F227" i="4"/>
  <c r="Q227" i="4" s="1"/>
  <c r="S226" i="4"/>
  <c r="P226" i="4"/>
  <c r="O226" i="4"/>
  <c r="N226" i="4"/>
  <c r="M226" i="4"/>
  <c r="L226" i="4"/>
  <c r="K226" i="4"/>
  <c r="J226" i="4"/>
  <c r="I226" i="4"/>
  <c r="H226" i="4"/>
  <c r="G226" i="4"/>
  <c r="F226" i="4"/>
  <c r="S225" i="4"/>
  <c r="P225" i="4"/>
  <c r="O225" i="4"/>
  <c r="N225" i="4"/>
  <c r="M225" i="4"/>
  <c r="L225" i="4"/>
  <c r="K225" i="4"/>
  <c r="J225" i="4"/>
  <c r="I225" i="4"/>
  <c r="Q225" i="4" s="1"/>
  <c r="H225" i="4"/>
  <c r="G225" i="4"/>
  <c r="F225" i="4"/>
  <c r="S224" i="4"/>
  <c r="P224" i="4"/>
  <c r="O224" i="4"/>
  <c r="N224" i="4"/>
  <c r="M224" i="4"/>
  <c r="L224" i="4"/>
  <c r="K224" i="4"/>
  <c r="J224" i="4"/>
  <c r="I224" i="4"/>
  <c r="H224" i="4"/>
  <c r="G224" i="4"/>
  <c r="F224" i="4"/>
  <c r="S223" i="4"/>
  <c r="P223" i="4"/>
  <c r="O223" i="4"/>
  <c r="N223" i="4"/>
  <c r="M223" i="4"/>
  <c r="L223" i="4"/>
  <c r="K223" i="4"/>
  <c r="J223" i="4"/>
  <c r="I223" i="4"/>
  <c r="H223" i="4"/>
  <c r="G223" i="4"/>
  <c r="F223" i="4"/>
  <c r="S222" i="4"/>
  <c r="P222" i="4"/>
  <c r="O222" i="4"/>
  <c r="N222" i="4"/>
  <c r="M222" i="4"/>
  <c r="L222" i="4"/>
  <c r="K222" i="4"/>
  <c r="J222" i="4"/>
  <c r="I222" i="4"/>
  <c r="H222" i="4"/>
  <c r="G222" i="4"/>
  <c r="F222" i="4"/>
  <c r="S221" i="4"/>
  <c r="P221" i="4"/>
  <c r="O221" i="4"/>
  <c r="N221" i="4"/>
  <c r="M221" i="4"/>
  <c r="Q221" i="4" s="1"/>
  <c r="L221" i="4"/>
  <c r="K221" i="4"/>
  <c r="J221" i="4"/>
  <c r="I221" i="4"/>
  <c r="H221" i="4"/>
  <c r="G221" i="4"/>
  <c r="F221" i="4"/>
  <c r="S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S219" i="4"/>
  <c r="P219" i="4"/>
  <c r="O219" i="4"/>
  <c r="N219" i="4"/>
  <c r="M219" i="4"/>
  <c r="L219" i="4"/>
  <c r="K219" i="4"/>
  <c r="J219" i="4"/>
  <c r="I219" i="4"/>
  <c r="H219" i="4"/>
  <c r="G219" i="4"/>
  <c r="Q219" i="4" s="1"/>
  <c r="F219" i="4"/>
  <c r="S218" i="4"/>
  <c r="P218" i="4"/>
  <c r="O218" i="4"/>
  <c r="N218" i="4"/>
  <c r="M218" i="4"/>
  <c r="L218" i="4"/>
  <c r="K218" i="4"/>
  <c r="J218" i="4"/>
  <c r="I218" i="4"/>
  <c r="H218" i="4"/>
  <c r="G218" i="4"/>
  <c r="F218" i="4"/>
  <c r="S217" i="4"/>
  <c r="P217" i="4"/>
  <c r="O217" i="4"/>
  <c r="N217" i="4"/>
  <c r="M217" i="4"/>
  <c r="L217" i="4"/>
  <c r="K217" i="4"/>
  <c r="J217" i="4"/>
  <c r="I217" i="4"/>
  <c r="H217" i="4"/>
  <c r="G217" i="4"/>
  <c r="F217" i="4"/>
  <c r="Q217" i="4" s="1"/>
  <c r="S216" i="4"/>
  <c r="P216" i="4"/>
  <c r="O216" i="4"/>
  <c r="N216" i="4"/>
  <c r="M216" i="4"/>
  <c r="L216" i="4"/>
  <c r="K216" i="4"/>
  <c r="J216" i="4"/>
  <c r="I216" i="4"/>
  <c r="H216" i="4"/>
  <c r="G216" i="4"/>
  <c r="F216" i="4"/>
  <c r="Q216" i="4" s="1"/>
  <c r="S215" i="4"/>
  <c r="P215" i="4"/>
  <c r="O215" i="4"/>
  <c r="N215" i="4"/>
  <c r="M215" i="4"/>
  <c r="L215" i="4"/>
  <c r="K215" i="4"/>
  <c r="J215" i="4"/>
  <c r="I215" i="4"/>
  <c r="H215" i="4"/>
  <c r="G215" i="4"/>
  <c r="F215" i="4"/>
  <c r="Q215" i="4" s="1"/>
  <c r="S214" i="4"/>
  <c r="P214" i="4"/>
  <c r="O214" i="4"/>
  <c r="N214" i="4"/>
  <c r="M214" i="4"/>
  <c r="L214" i="4"/>
  <c r="K214" i="4"/>
  <c r="J214" i="4"/>
  <c r="I214" i="4"/>
  <c r="H214" i="4"/>
  <c r="G214" i="4"/>
  <c r="F214" i="4"/>
  <c r="Q214" i="4" s="1"/>
  <c r="S213" i="4"/>
  <c r="P213" i="4"/>
  <c r="O213" i="4"/>
  <c r="N213" i="4"/>
  <c r="M213" i="4"/>
  <c r="Q213" i="4" s="1"/>
  <c r="L213" i="4"/>
  <c r="K213" i="4"/>
  <c r="J213" i="4"/>
  <c r="I213" i="4"/>
  <c r="H213" i="4"/>
  <c r="G213" i="4"/>
  <c r="F213" i="4"/>
  <c r="S212" i="4"/>
  <c r="P212" i="4"/>
  <c r="O212" i="4"/>
  <c r="N212" i="4"/>
  <c r="M212" i="4"/>
  <c r="L212" i="4"/>
  <c r="K212" i="4"/>
  <c r="J212" i="4"/>
  <c r="I212" i="4"/>
  <c r="H212" i="4"/>
  <c r="G212" i="4"/>
  <c r="F212" i="4"/>
  <c r="S211" i="4"/>
  <c r="P211" i="4"/>
  <c r="O211" i="4"/>
  <c r="N211" i="4"/>
  <c r="M211" i="4"/>
  <c r="L211" i="4"/>
  <c r="K211" i="4"/>
  <c r="J211" i="4"/>
  <c r="I211" i="4"/>
  <c r="H211" i="4"/>
  <c r="G211" i="4"/>
  <c r="F211" i="4"/>
  <c r="S210" i="4"/>
  <c r="P210" i="4"/>
  <c r="O210" i="4"/>
  <c r="N210" i="4"/>
  <c r="M210" i="4"/>
  <c r="L210" i="4"/>
  <c r="K210" i="4"/>
  <c r="J210" i="4"/>
  <c r="I210" i="4"/>
  <c r="H210" i="4"/>
  <c r="G210" i="4"/>
  <c r="Q210" i="4" s="1"/>
  <c r="F210" i="4"/>
  <c r="S209" i="4"/>
  <c r="P209" i="4"/>
  <c r="O209" i="4"/>
  <c r="N209" i="4"/>
  <c r="Q209" i="4" s="1"/>
  <c r="M209" i="4"/>
  <c r="L209" i="4"/>
  <c r="K209" i="4"/>
  <c r="J209" i="4"/>
  <c r="I209" i="4"/>
  <c r="H209" i="4"/>
  <c r="G209" i="4"/>
  <c r="F209" i="4"/>
  <c r="S208" i="4"/>
  <c r="P208" i="4"/>
  <c r="O208" i="4"/>
  <c r="N208" i="4"/>
  <c r="M208" i="4"/>
  <c r="L208" i="4"/>
  <c r="K208" i="4"/>
  <c r="J208" i="4"/>
  <c r="I208" i="4"/>
  <c r="H208" i="4"/>
  <c r="G208" i="4"/>
  <c r="F208" i="4"/>
  <c r="Q208" i="4" s="1"/>
  <c r="S207" i="4"/>
  <c r="P207" i="4"/>
  <c r="O207" i="4"/>
  <c r="N207" i="4"/>
  <c r="M207" i="4"/>
  <c r="L207" i="4"/>
  <c r="K207" i="4"/>
  <c r="J207" i="4"/>
  <c r="I207" i="4"/>
  <c r="H207" i="4"/>
  <c r="G207" i="4"/>
  <c r="Q207" i="4" s="1"/>
  <c r="F207" i="4"/>
  <c r="S206" i="4"/>
  <c r="P206" i="4"/>
  <c r="O206" i="4"/>
  <c r="N206" i="4"/>
  <c r="M206" i="4"/>
  <c r="Q206" i="4" s="1"/>
  <c r="L206" i="4"/>
  <c r="K206" i="4"/>
  <c r="J206" i="4"/>
  <c r="I206" i="4"/>
  <c r="H206" i="4"/>
  <c r="G206" i="4"/>
  <c r="F206" i="4"/>
  <c r="S205" i="4"/>
  <c r="P205" i="4"/>
  <c r="O205" i="4"/>
  <c r="N205" i="4"/>
  <c r="M205" i="4"/>
  <c r="L205" i="4"/>
  <c r="K205" i="4"/>
  <c r="J205" i="4"/>
  <c r="I205" i="4"/>
  <c r="H205" i="4"/>
  <c r="G205" i="4"/>
  <c r="F205" i="4"/>
  <c r="Q205" i="4" s="1"/>
  <c r="S204" i="4"/>
  <c r="P204" i="4"/>
  <c r="O204" i="4"/>
  <c r="N204" i="4"/>
  <c r="M204" i="4"/>
  <c r="L204" i="4"/>
  <c r="K204" i="4"/>
  <c r="J204" i="4"/>
  <c r="I204" i="4"/>
  <c r="H204" i="4"/>
  <c r="G204" i="4"/>
  <c r="F204" i="4"/>
  <c r="Q204" i="4" s="1"/>
  <c r="S203" i="4"/>
  <c r="P203" i="4"/>
  <c r="O203" i="4"/>
  <c r="N203" i="4"/>
  <c r="M203" i="4"/>
  <c r="L203" i="4"/>
  <c r="K203" i="4"/>
  <c r="J203" i="4"/>
  <c r="I203" i="4"/>
  <c r="H203" i="4"/>
  <c r="G203" i="4"/>
  <c r="F203" i="4"/>
  <c r="S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S201" i="4"/>
  <c r="P201" i="4"/>
  <c r="O201" i="4"/>
  <c r="N201" i="4"/>
  <c r="M201" i="4"/>
  <c r="L201" i="4"/>
  <c r="K201" i="4"/>
  <c r="J201" i="4"/>
  <c r="I201" i="4"/>
  <c r="H201" i="4"/>
  <c r="G201" i="4"/>
  <c r="F201" i="4"/>
  <c r="Q201" i="4" s="1"/>
  <c r="S200" i="4"/>
  <c r="P200" i="4"/>
  <c r="O200" i="4"/>
  <c r="N200" i="4"/>
  <c r="M200" i="4"/>
  <c r="L200" i="4"/>
  <c r="K200" i="4"/>
  <c r="J200" i="4"/>
  <c r="I200" i="4"/>
  <c r="H200" i="4"/>
  <c r="G200" i="4"/>
  <c r="F200" i="4"/>
  <c r="S199" i="4"/>
  <c r="P199" i="4"/>
  <c r="O199" i="4"/>
  <c r="N199" i="4"/>
  <c r="M199" i="4"/>
  <c r="L199" i="4"/>
  <c r="K199" i="4"/>
  <c r="J199" i="4"/>
  <c r="I199" i="4"/>
  <c r="H199" i="4"/>
  <c r="G199" i="4"/>
  <c r="F199" i="4"/>
  <c r="S198" i="4"/>
  <c r="P198" i="4"/>
  <c r="O198" i="4"/>
  <c r="N198" i="4"/>
  <c r="M198" i="4"/>
  <c r="L198" i="4"/>
  <c r="K198" i="4"/>
  <c r="J198" i="4"/>
  <c r="I198" i="4"/>
  <c r="H198" i="4"/>
  <c r="G198" i="4"/>
  <c r="Q198" i="4" s="1"/>
  <c r="F198" i="4"/>
  <c r="S197" i="4"/>
  <c r="P197" i="4"/>
  <c r="O197" i="4"/>
  <c r="N197" i="4"/>
  <c r="M197" i="4"/>
  <c r="L197" i="4"/>
  <c r="K197" i="4"/>
  <c r="J197" i="4"/>
  <c r="I197" i="4"/>
  <c r="H197" i="4"/>
  <c r="G197" i="4"/>
  <c r="F197" i="4"/>
  <c r="Q197" i="4" s="1"/>
  <c r="S196" i="4"/>
  <c r="P196" i="4"/>
  <c r="O196" i="4"/>
  <c r="N196" i="4"/>
  <c r="M196" i="4"/>
  <c r="L196" i="4"/>
  <c r="K196" i="4"/>
  <c r="J196" i="4"/>
  <c r="I196" i="4"/>
  <c r="H196" i="4"/>
  <c r="G196" i="4"/>
  <c r="F196" i="4"/>
  <c r="Q196" i="4" s="1"/>
  <c r="S195" i="4"/>
  <c r="P195" i="4"/>
  <c r="O195" i="4"/>
  <c r="N195" i="4"/>
  <c r="M195" i="4"/>
  <c r="L195" i="4"/>
  <c r="K195" i="4"/>
  <c r="J195" i="4"/>
  <c r="I195" i="4"/>
  <c r="H195" i="4"/>
  <c r="G195" i="4"/>
  <c r="Q195" i="4" s="1"/>
  <c r="F195" i="4"/>
  <c r="S194" i="4"/>
  <c r="P194" i="4"/>
  <c r="O194" i="4"/>
  <c r="N194" i="4"/>
  <c r="M194" i="4"/>
  <c r="L194" i="4"/>
  <c r="K194" i="4"/>
  <c r="J194" i="4"/>
  <c r="I194" i="4"/>
  <c r="H194" i="4"/>
  <c r="G194" i="4"/>
  <c r="Q194" i="4" s="1"/>
  <c r="F194" i="4"/>
  <c r="S193" i="4"/>
  <c r="P193" i="4"/>
  <c r="O193" i="4"/>
  <c r="N193" i="4"/>
  <c r="M193" i="4"/>
  <c r="L193" i="4"/>
  <c r="K193" i="4"/>
  <c r="J193" i="4"/>
  <c r="I193" i="4"/>
  <c r="H193" i="4"/>
  <c r="G193" i="4"/>
  <c r="F193" i="4"/>
  <c r="Q193" i="4" s="1"/>
  <c r="S192" i="4"/>
  <c r="P192" i="4"/>
  <c r="O192" i="4"/>
  <c r="N192" i="4"/>
  <c r="M192" i="4"/>
  <c r="L192" i="4"/>
  <c r="K192" i="4"/>
  <c r="J192" i="4"/>
  <c r="I192" i="4"/>
  <c r="H192" i="4"/>
  <c r="G192" i="4"/>
  <c r="F192" i="4"/>
  <c r="Q192" i="4" s="1"/>
  <c r="S191" i="4"/>
  <c r="P191" i="4"/>
  <c r="O191" i="4"/>
  <c r="N191" i="4"/>
  <c r="M191" i="4"/>
  <c r="L191" i="4"/>
  <c r="K191" i="4"/>
  <c r="J191" i="4"/>
  <c r="I191" i="4"/>
  <c r="H191" i="4"/>
  <c r="G191" i="4"/>
  <c r="F191" i="4"/>
  <c r="S190" i="4"/>
  <c r="P190" i="4"/>
  <c r="O190" i="4"/>
  <c r="Q190" i="4" s="1"/>
  <c r="N190" i="4"/>
  <c r="M190" i="4"/>
  <c r="L190" i="4"/>
  <c r="K190" i="4"/>
  <c r="J190" i="4"/>
  <c r="I190" i="4"/>
  <c r="H190" i="4"/>
  <c r="G190" i="4"/>
  <c r="F190" i="4"/>
  <c r="S189" i="4"/>
  <c r="P189" i="4"/>
  <c r="O189" i="4"/>
  <c r="N189" i="4"/>
  <c r="M189" i="4"/>
  <c r="L189" i="4"/>
  <c r="K189" i="4"/>
  <c r="J189" i="4"/>
  <c r="I189" i="4"/>
  <c r="H189" i="4"/>
  <c r="G189" i="4"/>
  <c r="F189" i="4"/>
  <c r="Q189" i="4" s="1"/>
  <c r="S188" i="4"/>
  <c r="P188" i="4"/>
  <c r="O188" i="4"/>
  <c r="N188" i="4"/>
  <c r="M188" i="4"/>
  <c r="L188" i="4"/>
  <c r="K188" i="4"/>
  <c r="J188" i="4"/>
  <c r="I188" i="4"/>
  <c r="H188" i="4"/>
  <c r="G188" i="4"/>
  <c r="F188" i="4"/>
  <c r="S187" i="4"/>
  <c r="P187" i="4"/>
  <c r="O187" i="4"/>
  <c r="N187" i="4"/>
  <c r="M187" i="4"/>
  <c r="L187" i="4"/>
  <c r="K187" i="4"/>
  <c r="J187" i="4"/>
  <c r="I187" i="4"/>
  <c r="H187" i="4"/>
  <c r="G187" i="4"/>
  <c r="F187" i="4"/>
  <c r="S186" i="4"/>
  <c r="P186" i="4"/>
  <c r="O186" i="4"/>
  <c r="N186" i="4"/>
  <c r="M186" i="4"/>
  <c r="L186" i="4"/>
  <c r="K186" i="4"/>
  <c r="J186" i="4"/>
  <c r="I186" i="4"/>
  <c r="H186" i="4"/>
  <c r="G186" i="4"/>
  <c r="Q186" i="4" s="1"/>
  <c r="F186" i="4"/>
  <c r="S185" i="4"/>
  <c r="P185" i="4"/>
  <c r="O185" i="4"/>
  <c r="N185" i="4"/>
  <c r="M185" i="4"/>
  <c r="L185" i="4"/>
  <c r="K185" i="4"/>
  <c r="J185" i="4"/>
  <c r="I185" i="4"/>
  <c r="Q185" i="4" s="1"/>
  <c r="H185" i="4"/>
  <c r="G185" i="4"/>
  <c r="F185" i="4"/>
  <c r="S184" i="4"/>
  <c r="P184" i="4"/>
  <c r="O184" i="4"/>
  <c r="N184" i="4"/>
  <c r="M184" i="4"/>
  <c r="L184" i="4"/>
  <c r="Q184" i="4" s="1"/>
  <c r="K184" i="4"/>
  <c r="J184" i="4"/>
  <c r="I184" i="4"/>
  <c r="H184" i="4"/>
  <c r="G184" i="4"/>
  <c r="F184" i="4"/>
  <c r="S183" i="4"/>
  <c r="P183" i="4"/>
  <c r="O183" i="4"/>
  <c r="N183" i="4"/>
  <c r="M183" i="4"/>
  <c r="L183" i="4"/>
  <c r="K183" i="4"/>
  <c r="J183" i="4"/>
  <c r="I183" i="4"/>
  <c r="H183" i="4"/>
  <c r="G183" i="4"/>
  <c r="Q183" i="4" s="1"/>
  <c r="F183" i="4"/>
  <c r="S182" i="4"/>
  <c r="P182" i="4"/>
  <c r="O182" i="4"/>
  <c r="N182" i="4"/>
  <c r="M182" i="4"/>
  <c r="L182" i="4"/>
  <c r="K182" i="4"/>
  <c r="J182" i="4"/>
  <c r="I182" i="4"/>
  <c r="H182" i="4"/>
  <c r="G182" i="4"/>
  <c r="Q182" i="4" s="1"/>
  <c r="F182" i="4"/>
  <c r="S181" i="4"/>
  <c r="P181" i="4"/>
  <c r="O181" i="4"/>
  <c r="N181" i="4"/>
  <c r="M181" i="4"/>
  <c r="L181" i="4"/>
  <c r="Q181" i="4" s="1"/>
  <c r="K181" i="4"/>
  <c r="J181" i="4"/>
  <c r="I181" i="4"/>
  <c r="H181" i="4"/>
  <c r="G181" i="4"/>
  <c r="F181" i="4"/>
  <c r="S180" i="4"/>
  <c r="P180" i="4"/>
  <c r="O180" i="4"/>
  <c r="N180" i="4"/>
  <c r="M180" i="4"/>
  <c r="L180" i="4"/>
  <c r="K180" i="4"/>
  <c r="J180" i="4"/>
  <c r="I180" i="4"/>
  <c r="H180" i="4"/>
  <c r="G180" i="4"/>
  <c r="Q180" i="4" s="1"/>
  <c r="F180" i="4"/>
  <c r="S179" i="4"/>
  <c r="P179" i="4"/>
  <c r="O179" i="4"/>
  <c r="N179" i="4"/>
  <c r="M179" i="4"/>
  <c r="L179" i="4"/>
  <c r="K179" i="4"/>
  <c r="J179" i="4"/>
  <c r="I179" i="4"/>
  <c r="H179" i="4"/>
  <c r="G179" i="4"/>
  <c r="F179" i="4"/>
  <c r="S178" i="4"/>
  <c r="P178" i="4"/>
  <c r="O178" i="4"/>
  <c r="N178" i="4"/>
  <c r="M178" i="4"/>
  <c r="L178" i="4"/>
  <c r="K178" i="4"/>
  <c r="J178" i="4"/>
  <c r="I178" i="4"/>
  <c r="H178" i="4"/>
  <c r="G178" i="4"/>
  <c r="F178" i="4"/>
  <c r="Q178" i="4" s="1"/>
  <c r="S177" i="4"/>
  <c r="P177" i="4"/>
  <c r="Q177" i="4" s="1"/>
  <c r="O177" i="4"/>
  <c r="N177" i="4"/>
  <c r="M177" i="4"/>
  <c r="L177" i="4"/>
  <c r="K177" i="4"/>
  <c r="J177" i="4"/>
  <c r="I177" i="4"/>
  <c r="H177" i="4"/>
  <c r="G177" i="4"/>
  <c r="F177" i="4"/>
  <c r="S176" i="4"/>
  <c r="P176" i="4"/>
  <c r="O176" i="4"/>
  <c r="N176" i="4"/>
  <c r="M176" i="4"/>
  <c r="L176" i="4"/>
  <c r="K176" i="4"/>
  <c r="J176" i="4"/>
  <c r="I176" i="4"/>
  <c r="H176" i="4"/>
  <c r="G176" i="4"/>
  <c r="F176" i="4"/>
  <c r="S175" i="4"/>
  <c r="P175" i="4"/>
  <c r="O175" i="4"/>
  <c r="N175" i="4"/>
  <c r="M175" i="4"/>
  <c r="L175" i="4"/>
  <c r="K175" i="4"/>
  <c r="J175" i="4"/>
  <c r="I175" i="4"/>
  <c r="H175" i="4"/>
  <c r="G175" i="4"/>
  <c r="F175" i="4"/>
  <c r="S174" i="4"/>
  <c r="P174" i="4"/>
  <c r="O174" i="4"/>
  <c r="N174" i="4"/>
  <c r="Q174" i="4" s="1"/>
  <c r="M174" i="4"/>
  <c r="L174" i="4"/>
  <c r="K174" i="4"/>
  <c r="J174" i="4"/>
  <c r="I174" i="4"/>
  <c r="H174" i="4"/>
  <c r="G174" i="4"/>
  <c r="F174" i="4"/>
  <c r="S173" i="4"/>
  <c r="P173" i="4"/>
  <c r="O173" i="4"/>
  <c r="N173" i="4"/>
  <c r="M173" i="4"/>
  <c r="L173" i="4"/>
  <c r="K173" i="4"/>
  <c r="J173" i="4"/>
  <c r="I173" i="4"/>
  <c r="H173" i="4"/>
  <c r="G173" i="4"/>
  <c r="F173" i="4"/>
  <c r="Q173" i="4" s="1"/>
  <c r="S172" i="4"/>
  <c r="P172" i="4"/>
  <c r="O172" i="4"/>
  <c r="N172" i="4"/>
  <c r="M172" i="4"/>
  <c r="L172" i="4"/>
  <c r="K172" i="4"/>
  <c r="J172" i="4"/>
  <c r="I172" i="4"/>
  <c r="H172" i="4"/>
  <c r="G172" i="4"/>
  <c r="F172" i="4"/>
  <c r="Q172" i="4" s="1"/>
  <c r="S171" i="4"/>
  <c r="P171" i="4"/>
  <c r="O171" i="4"/>
  <c r="N171" i="4"/>
  <c r="M171" i="4"/>
  <c r="L171" i="4"/>
  <c r="K171" i="4"/>
  <c r="J171" i="4"/>
  <c r="I171" i="4"/>
  <c r="H171" i="4"/>
  <c r="G171" i="4"/>
  <c r="F171" i="4"/>
  <c r="Q171" i="4" s="1"/>
  <c r="S170" i="4"/>
  <c r="P170" i="4"/>
  <c r="O170" i="4"/>
  <c r="N170" i="4"/>
  <c r="M170" i="4"/>
  <c r="L170" i="4"/>
  <c r="K170" i="4"/>
  <c r="J170" i="4"/>
  <c r="I170" i="4"/>
  <c r="H170" i="4"/>
  <c r="G170" i="4"/>
  <c r="Q170" i="4" s="1"/>
  <c r="F170" i="4"/>
  <c r="S169" i="4"/>
  <c r="P169" i="4"/>
  <c r="O169" i="4"/>
  <c r="N169" i="4"/>
  <c r="M169" i="4"/>
  <c r="L169" i="4"/>
  <c r="Q169" i="4" s="1"/>
  <c r="K169" i="4"/>
  <c r="J169" i="4"/>
  <c r="I169" i="4"/>
  <c r="H169" i="4"/>
  <c r="G169" i="4"/>
  <c r="F169" i="4"/>
  <c r="S168" i="4"/>
  <c r="P168" i="4"/>
  <c r="O168" i="4"/>
  <c r="N168" i="4"/>
  <c r="M168" i="4"/>
  <c r="L168" i="4"/>
  <c r="K168" i="4"/>
  <c r="J168" i="4"/>
  <c r="I168" i="4"/>
  <c r="H168" i="4"/>
  <c r="Q168" i="4" s="1"/>
  <c r="G168" i="4"/>
  <c r="F168" i="4"/>
  <c r="S167" i="4"/>
  <c r="P167" i="4"/>
  <c r="O167" i="4"/>
  <c r="N167" i="4"/>
  <c r="M167" i="4"/>
  <c r="L167" i="4"/>
  <c r="K167" i="4"/>
  <c r="J167" i="4"/>
  <c r="I167" i="4"/>
  <c r="H167" i="4"/>
  <c r="G167" i="4"/>
  <c r="F167" i="4"/>
  <c r="Q167" i="4" s="1"/>
  <c r="S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S165" i="4"/>
  <c r="P165" i="4"/>
  <c r="O165" i="4"/>
  <c r="N165" i="4"/>
  <c r="M165" i="4"/>
  <c r="L165" i="4"/>
  <c r="K165" i="4"/>
  <c r="J165" i="4"/>
  <c r="I165" i="4"/>
  <c r="H165" i="4"/>
  <c r="G165" i="4"/>
  <c r="F165" i="4"/>
  <c r="Q165" i="4" s="1"/>
  <c r="S164" i="4"/>
  <c r="P164" i="4"/>
  <c r="O164" i="4"/>
  <c r="N164" i="4"/>
  <c r="M164" i="4"/>
  <c r="Q164" i="4" s="1"/>
  <c r="L164" i="4"/>
  <c r="K164" i="4"/>
  <c r="J164" i="4"/>
  <c r="I164" i="4"/>
  <c r="H164" i="4"/>
  <c r="G164" i="4"/>
  <c r="F164" i="4"/>
  <c r="S163" i="4"/>
  <c r="P163" i="4"/>
  <c r="O163" i="4"/>
  <c r="N163" i="4"/>
  <c r="M163" i="4"/>
  <c r="L163" i="4"/>
  <c r="K163" i="4"/>
  <c r="J163" i="4"/>
  <c r="I163" i="4"/>
  <c r="H163" i="4"/>
  <c r="G163" i="4"/>
  <c r="F163" i="4"/>
  <c r="S162" i="4"/>
  <c r="P162" i="4"/>
  <c r="O162" i="4"/>
  <c r="N162" i="4"/>
  <c r="M162" i="4"/>
  <c r="L162" i="4"/>
  <c r="K162" i="4"/>
  <c r="J162" i="4"/>
  <c r="I162" i="4"/>
  <c r="H162" i="4"/>
  <c r="G162" i="4"/>
  <c r="Q162" i="4" s="1"/>
  <c r="F162" i="4"/>
  <c r="S161" i="4"/>
  <c r="P161" i="4"/>
  <c r="O161" i="4"/>
  <c r="N161" i="4"/>
  <c r="M161" i="4"/>
  <c r="Q161" i="4" s="1"/>
  <c r="L161" i="4"/>
  <c r="K161" i="4"/>
  <c r="J161" i="4"/>
  <c r="I161" i="4"/>
  <c r="H161" i="4"/>
  <c r="G161" i="4"/>
  <c r="F161" i="4"/>
  <c r="S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S159" i="4"/>
  <c r="P159" i="4"/>
  <c r="O159" i="4"/>
  <c r="N159" i="4"/>
  <c r="M159" i="4"/>
  <c r="L159" i="4"/>
  <c r="K159" i="4"/>
  <c r="J159" i="4"/>
  <c r="I159" i="4"/>
  <c r="H159" i="4"/>
  <c r="G159" i="4"/>
  <c r="F159" i="4"/>
  <c r="Q159" i="4" s="1"/>
  <c r="S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S157" i="4"/>
  <c r="P157" i="4"/>
  <c r="O157" i="4"/>
  <c r="N157" i="4"/>
  <c r="M157" i="4"/>
  <c r="L157" i="4"/>
  <c r="K157" i="4"/>
  <c r="J157" i="4"/>
  <c r="I157" i="4"/>
  <c r="H157" i="4"/>
  <c r="G157" i="4"/>
  <c r="F157" i="4"/>
  <c r="Q157" i="4" s="1"/>
  <c r="S156" i="4"/>
  <c r="P156" i="4"/>
  <c r="O156" i="4"/>
  <c r="N156" i="4"/>
  <c r="M156" i="4"/>
  <c r="L156" i="4"/>
  <c r="K156" i="4"/>
  <c r="J156" i="4"/>
  <c r="I156" i="4"/>
  <c r="H156" i="4"/>
  <c r="G156" i="4"/>
  <c r="F156" i="4"/>
  <c r="S155" i="4"/>
  <c r="P155" i="4"/>
  <c r="O155" i="4"/>
  <c r="N155" i="4"/>
  <c r="M155" i="4"/>
  <c r="L155" i="4"/>
  <c r="K155" i="4"/>
  <c r="J155" i="4"/>
  <c r="I155" i="4"/>
  <c r="H155" i="4"/>
  <c r="G155" i="4"/>
  <c r="Q155" i="4" s="1"/>
  <c r="F155" i="4"/>
  <c r="S154" i="4"/>
  <c r="P154" i="4"/>
  <c r="O154" i="4"/>
  <c r="N154" i="4"/>
  <c r="M154" i="4"/>
  <c r="L154" i="4"/>
  <c r="K154" i="4"/>
  <c r="J154" i="4"/>
  <c r="I154" i="4"/>
  <c r="H154" i="4"/>
  <c r="G154" i="4"/>
  <c r="F154" i="4"/>
  <c r="Q154" i="4" s="1"/>
  <c r="S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S152" i="4"/>
  <c r="P152" i="4"/>
  <c r="O152" i="4"/>
  <c r="N152" i="4"/>
  <c r="M152" i="4"/>
  <c r="L152" i="4"/>
  <c r="K152" i="4"/>
  <c r="J152" i="4"/>
  <c r="I152" i="4"/>
  <c r="H152" i="4"/>
  <c r="G152" i="4"/>
  <c r="F152" i="4"/>
  <c r="S151" i="4"/>
  <c r="P151" i="4"/>
  <c r="O151" i="4"/>
  <c r="N151" i="4"/>
  <c r="M151" i="4"/>
  <c r="L151" i="4"/>
  <c r="Q151" i="4" s="1"/>
  <c r="K151" i="4"/>
  <c r="J151" i="4"/>
  <c r="I151" i="4"/>
  <c r="H151" i="4"/>
  <c r="G151" i="4"/>
  <c r="F151" i="4"/>
  <c r="S150" i="4"/>
  <c r="P150" i="4"/>
  <c r="O150" i="4"/>
  <c r="N150" i="4"/>
  <c r="M150" i="4"/>
  <c r="L150" i="4"/>
  <c r="K150" i="4"/>
  <c r="J150" i="4"/>
  <c r="I150" i="4"/>
  <c r="H150" i="4"/>
  <c r="Q150" i="4" s="1"/>
  <c r="G150" i="4"/>
  <c r="F150" i="4"/>
  <c r="S149" i="4"/>
  <c r="P149" i="4"/>
  <c r="O149" i="4"/>
  <c r="N149" i="4"/>
  <c r="M149" i="4"/>
  <c r="L149" i="4"/>
  <c r="K149" i="4"/>
  <c r="J149" i="4"/>
  <c r="I149" i="4"/>
  <c r="H149" i="4"/>
  <c r="G149" i="4"/>
  <c r="F149" i="4"/>
  <c r="S148" i="4"/>
  <c r="P148" i="4"/>
  <c r="O148" i="4"/>
  <c r="N148" i="4"/>
  <c r="M148" i="4"/>
  <c r="L148" i="4"/>
  <c r="K148" i="4"/>
  <c r="J148" i="4"/>
  <c r="I148" i="4"/>
  <c r="H148" i="4"/>
  <c r="G148" i="4"/>
  <c r="F148" i="4"/>
  <c r="S147" i="4"/>
  <c r="P147" i="4"/>
  <c r="O147" i="4"/>
  <c r="N147" i="4"/>
  <c r="M147" i="4"/>
  <c r="L147" i="4"/>
  <c r="K147" i="4"/>
  <c r="J147" i="4"/>
  <c r="I147" i="4"/>
  <c r="H147" i="4"/>
  <c r="G147" i="4"/>
  <c r="Q147" i="4" s="1"/>
  <c r="F147" i="4"/>
  <c r="S146" i="4"/>
  <c r="P146" i="4"/>
  <c r="O146" i="4"/>
  <c r="N146" i="4"/>
  <c r="M146" i="4"/>
  <c r="Q146" i="4" s="1"/>
  <c r="L146" i="4"/>
  <c r="K146" i="4"/>
  <c r="J146" i="4"/>
  <c r="I146" i="4"/>
  <c r="H146" i="4"/>
  <c r="G146" i="4"/>
  <c r="F146" i="4"/>
  <c r="S145" i="4"/>
  <c r="P145" i="4"/>
  <c r="O145" i="4"/>
  <c r="N145" i="4"/>
  <c r="M145" i="4"/>
  <c r="L145" i="4"/>
  <c r="K145" i="4"/>
  <c r="J145" i="4"/>
  <c r="I145" i="4"/>
  <c r="H145" i="4"/>
  <c r="G145" i="4"/>
  <c r="F145" i="4"/>
  <c r="Q145" i="4" s="1"/>
  <c r="S144" i="4"/>
  <c r="P144" i="4"/>
  <c r="O144" i="4"/>
  <c r="N144" i="4"/>
  <c r="M144" i="4"/>
  <c r="L144" i="4"/>
  <c r="K144" i="4"/>
  <c r="J144" i="4"/>
  <c r="I144" i="4"/>
  <c r="H144" i="4"/>
  <c r="G144" i="4"/>
  <c r="F144" i="4"/>
  <c r="Q144" i="4" s="1"/>
  <c r="S143" i="4"/>
  <c r="P143" i="4"/>
  <c r="O143" i="4"/>
  <c r="N143" i="4"/>
  <c r="M143" i="4"/>
  <c r="L143" i="4"/>
  <c r="K143" i="4"/>
  <c r="J143" i="4"/>
  <c r="I143" i="4"/>
  <c r="H143" i="4"/>
  <c r="G143" i="4"/>
  <c r="Q143" i="4" s="1"/>
  <c r="F143" i="4"/>
  <c r="S142" i="4"/>
  <c r="P142" i="4"/>
  <c r="O142" i="4"/>
  <c r="N142" i="4"/>
  <c r="M142" i="4"/>
  <c r="L142" i="4"/>
  <c r="K142" i="4"/>
  <c r="J142" i="4"/>
  <c r="I142" i="4"/>
  <c r="H142" i="4"/>
  <c r="G142" i="4"/>
  <c r="F142" i="4"/>
  <c r="Q142" i="4" s="1"/>
  <c r="S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S140" i="4"/>
  <c r="P140" i="4"/>
  <c r="O140" i="4"/>
  <c r="N140" i="4"/>
  <c r="M140" i="4"/>
  <c r="L140" i="4"/>
  <c r="K140" i="4"/>
  <c r="J140" i="4"/>
  <c r="I140" i="4"/>
  <c r="H140" i="4"/>
  <c r="G140" i="4"/>
  <c r="F140" i="4"/>
  <c r="Q140" i="4" s="1"/>
  <c r="S139" i="4"/>
  <c r="P139" i="4"/>
  <c r="O139" i="4"/>
  <c r="N139" i="4"/>
  <c r="M139" i="4"/>
  <c r="L139" i="4"/>
  <c r="Q139" i="4" s="1"/>
  <c r="K139" i="4"/>
  <c r="J139" i="4"/>
  <c r="I139" i="4"/>
  <c r="H139" i="4"/>
  <c r="G139" i="4"/>
  <c r="F139" i="4"/>
  <c r="S138" i="4"/>
  <c r="P138" i="4"/>
  <c r="O138" i="4"/>
  <c r="N138" i="4"/>
  <c r="M138" i="4"/>
  <c r="L138" i="4"/>
  <c r="K138" i="4"/>
  <c r="J138" i="4"/>
  <c r="I138" i="4"/>
  <c r="H138" i="4"/>
  <c r="Q138" i="4" s="1"/>
  <c r="G138" i="4"/>
  <c r="F138" i="4"/>
  <c r="S137" i="4"/>
  <c r="P137" i="4"/>
  <c r="O137" i="4"/>
  <c r="N137" i="4"/>
  <c r="M137" i="4"/>
  <c r="L137" i="4"/>
  <c r="K137" i="4"/>
  <c r="J137" i="4"/>
  <c r="I137" i="4"/>
  <c r="H137" i="4"/>
  <c r="G137" i="4"/>
  <c r="F137" i="4"/>
  <c r="S136" i="4"/>
  <c r="P136" i="4"/>
  <c r="O136" i="4"/>
  <c r="N136" i="4"/>
  <c r="M136" i="4"/>
  <c r="L136" i="4"/>
  <c r="K136" i="4"/>
  <c r="J136" i="4"/>
  <c r="I136" i="4"/>
  <c r="H136" i="4"/>
  <c r="G136" i="4"/>
  <c r="F136" i="4"/>
  <c r="S135" i="4"/>
  <c r="P135" i="4"/>
  <c r="O135" i="4"/>
  <c r="N135" i="4"/>
  <c r="M135" i="4"/>
  <c r="L135" i="4"/>
  <c r="K135" i="4"/>
  <c r="J135" i="4"/>
  <c r="I135" i="4"/>
  <c r="H135" i="4"/>
  <c r="G135" i="4"/>
  <c r="F135" i="4"/>
  <c r="S134" i="4"/>
  <c r="P134" i="4"/>
  <c r="O134" i="4"/>
  <c r="N134" i="4"/>
  <c r="M134" i="4"/>
  <c r="Q134" i="4" s="1"/>
  <c r="L134" i="4"/>
  <c r="K134" i="4"/>
  <c r="J134" i="4"/>
  <c r="I134" i="4"/>
  <c r="H134" i="4"/>
  <c r="G134" i="4"/>
  <c r="F134" i="4"/>
  <c r="S133" i="4"/>
  <c r="P133" i="4"/>
  <c r="O133" i="4"/>
  <c r="N133" i="4"/>
  <c r="M133" i="4"/>
  <c r="L133" i="4"/>
  <c r="K133" i="4"/>
  <c r="J133" i="4"/>
  <c r="I133" i="4"/>
  <c r="H133" i="4"/>
  <c r="G133" i="4"/>
  <c r="F133" i="4"/>
  <c r="Q133" i="4" s="1"/>
  <c r="S132" i="4"/>
  <c r="P132" i="4"/>
  <c r="O132" i="4"/>
  <c r="N132" i="4"/>
  <c r="M132" i="4"/>
  <c r="L132" i="4"/>
  <c r="K132" i="4"/>
  <c r="J132" i="4"/>
  <c r="I132" i="4"/>
  <c r="H132" i="4"/>
  <c r="G132" i="4"/>
  <c r="F132" i="4"/>
  <c r="Q132" i="4" s="1"/>
  <c r="S131" i="4"/>
  <c r="P131" i="4"/>
  <c r="O131" i="4"/>
  <c r="N131" i="4"/>
  <c r="M131" i="4"/>
  <c r="L131" i="4"/>
  <c r="K131" i="4"/>
  <c r="J131" i="4"/>
  <c r="I131" i="4"/>
  <c r="H131" i="4"/>
  <c r="G131" i="4"/>
  <c r="F131" i="4"/>
  <c r="S130" i="4"/>
  <c r="P130" i="4"/>
  <c r="O130" i="4"/>
  <c r="N130" i="4"/>
  <c r="M130" i="4"/>
  <c r="L130" i="4"/>
  <c r="K130" i="4"/>
  <c r="J130" i="4"/>
  <c r="I130" i="4"/>
  <c r="H130" i="4"/>
  <c r="G130" i="4"/>
  <c r="F130" i="4"/>
  <c r="Q130" i="4" s="1"/>
  <c r="S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S128" i="4"/>
  <c r="P128" i="4"/>
  <c r="O128" i="4"/>
  <c r="N128" i="4"/>
  <c r="M128" i="4"/>
  <c r="L128" i="4"/>
  <c r="K128" i="4"/>
  <c r="J128" i="4"/>
  <c r="I128" i="4"/>
  <c r="H128" i="4"/>
  <c r="G128" i="4"/>
  <c r="F128" i="4"/>
  <c r="S127" i="4"/>
  <c r="P127" i="4"/>
  <c r="O127" i="4"/>
  <c r="N127" i="4"/>
  <c r="M127" i="4"/>
  <c r="L127" i="4"/>
  <c r="K127" i="4"/>
  <c r="J127" i="4"/>
  <c r="I127" i="4"/>
  <c r="H127" i="4"/>
  <c r="G127" i="4"/>
  <c r="F127" i="4"/>
  <c r="S126" i="4"/>
  <c r="P126" i="4"/>
  <c r="O126" i="4"/>
  <c r="N126" i="4"/>
  <c r="M126" i="4"/>
  <c r="L126" i="4"/>
  <c r="K126" i="4"/>
  <c r="J126" i="4"/>
  <c r="I126" i="4"/>
  <c r="H126" i="4"/>
  <c r="Q126" i="4" s="1"/>
  <c r="G126" i="4"/>
  <c r="F126" i="4"/>
  <c r="S125" i="4"/>
  <c r="P125" i="4"/>
  <c r="O125" i="4"/>
  <c r="N125" i="4"/>
  <c r="M125" i="4"/>
  <c r="L125" i="4"/>
  <c r="K125" i="4"/>
  <c r="J125" i="4"/>
  <c r="I125" i="4"/>
  <c r="H125" i="4"/>
  <c r="G125" i="4"/>
  <c r="Q125" i="4" s="1"/>
  <c r="F125" i="4"/>
  <c r="S124" i="4"/>
  <c r="P124" i="4"/>
  <c r="O124" i="4"/>
  <c r="N124" i="4"/>
  <c r="M124" i="4"/>
  <c r="L124" i="4"/>
  <c r="K124" i="4"/>
  <c r="J124" i="4"/>
  <c r="I124" i="4"/>
  <c r="H124" i="4"/>
  <c r="G124" i="4"/>
  <c r="F124" i="4"/>
  <c r="Q124" i="4" s="1"/>
  <c r="S123" i="4"/>
  <c r="P123" i="4"/>
  <c r="O123" i="4"/>
  <c r="N123" i="4"/>
  <c r="M123" i="4"/>
  <c r="L123" i="4"/>
  <c r="K123" i="4"/>
  <c r="J123" i="4"/>
  <c r="I123" i="4"/>
  <c r="H123" i="4"/>
  <c r="G123" i="4"/>
  <c r="F123" i="4"/>
  <c r="S122" i="4"/>
  <c r="P122" i="4"/>
  <c r="O122" i="4"/>
  <c r="N122" i="4"/>
  <c r="M122" i="4"/>
  <c r="Q122" i="4" s="1"/>
  <c r="L122" i="4"/>
  <c r="K122" i="4"/>
  <c r="J122" i="4"/>
  <c r="I122" i="4"/>
  <c r="H122" i="4"/>
  <c r="G122" i="4"/>
  <c r="F122" i="4"/>
  <c r="S121" i="4"/>
  <c r="P121" i="4"/>
  <c r="O121" i="4"/>
  <c r="N121" i="4"/>
  <c r="M121" i="4"/>
  <c r="L121" i="4"/>
  <c r="K121" i="4"/>
  <c r="J121" i="4"/>
  <c r="I121" i="4"/>
  <c r="H121" i="4"/>
  <c r="G121" i="4"/>
  <c r="F121" i="4"/>
  <c r="S120" i="4"/>
  <c r="P120" i="4"/>
  <c r="O120" i="4"/>
  <c r="N120" i="4"/>
  <c r="M120" i="4"/>
  <c r="L120" i="4"/>
  <c r="K120" i="4"/>
  <c r="J120" i="4"/>
  <c r="I120" i="4"/>
  <c r="H120" i="4"/>
  <c r="G120" i="4"/>
  <c r="F120" i="4"/>
  <c r="S119" i="4"/>
  <c r="P119" i="4"/>
  <c r="O119" i="4"/>
  <c r="N119" i="4"/>
  <c r="M119" i="4"/>
  <c r="L119" i="4"/>
  <c r="K119" i="4"/>
  <c r="J119" i="4"/>
  <c r="I119" i="4"/>
  <c r="H119" i="4"/>
  <c r="G119" i="4"/>
  <c r="F119" i="4"/>
  <c r="S118" i="4"/>
  <c r="P118" i="4"/>
  <c r="O118" i="4"/>
  <c r="N118" i="4"/>
  <c r="M118" i="4"/>
  <c r="L118" i="4"/>
  <c r="K118" i="4"/>
  <c r="J118" i="4"/>
  <c r="I118" i="4"/>
  <c r="H118" i="4"/>
  <c r="G118" i="4"/>
  <c r="F118" i="4"/>
  <c r="S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S116" i="4"/>
  <c r="P116" i="4"/>
  <c r="O116" i="4"/>
  <c r="N116" i="4"/>
  <c r="M116" i="4"/>
  <c r="L116" i="4"/>
  <c r="K116" i="4"/>
  <c r="J116" i="4"/>
  <c r="I116" i="4"/>
  <c r="H116" i="4"/>
  <c r="G116" i="4"/>
  <c r="F116" i="4"/>
  <c r="Q116" i="4" s="1"/>
  <c r="S115" i="4"/>
  <c r="P115" i="4"/>
  <c r="O115" i="4"/>
  <c r="N115" i="4"/>
  <c r="M115" i="4"/>
  <c r="L115" i="4"/>
  <c r="K115" i="4"/>
  <c r="J115" i="4"/>
  <c r="I115" i="4"/>
  <c r="H115" i="4"/>
  <c r="G115" i="4"/>
  <c r="F115" i="4"/>
  <c r="S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S113" i="4"/>
  <c r="P113" i="4"/>
  <c r="O113" i="4"/>
  <c r="N113" i="4"/>
  <c r="M113" i="4"/>
  <c r="L113" i="4"/>
  <c r="K113" i="4"/>
  <c r="J113" i="4"/>
  <c r="I113" i="4"/>
  <c r="H113" i="4"/>
  <c r="G113" i="4"/>
  <c r="F113" i="4"/>
  <c r="Q113" i="4" s="1"/>
  <c r="S112" i="4"/>
  <c r="P112" i="4"/>
  <c r="O112" i="4"/>
  <c r="N112" i="4"/>
  <c r="M112" i="4"/>
  <c r="L112" i="4"/>
  <c r="K112" i="4"/>
  <c r="J112" i="4"/>
  <c r="I112" i="4"/>
  <c r="H112" i="4"/>
  <c r="G112" i="4"/>
  <c r="F112" i="4"/>
  <c r="S111" i="4"/>
  <c r="P111" i="4"/>
  <c r="O111" i="4"/>
  <c r="N111" i="4"/>
  <c r="M111" i="4"/>
  <c r="L111" i="4"/>
  <c r="K111" i="4"/>
  <c r="J111" i="4"/>
  <c r="I111" i="4"/>
  <c r="H111" i="4"/>
  <c r="G111" i="4"/>
  <c r="F111" i="4"/>
  <c r="S110" i="4"/>
  <c r="P110" i="4"/>
  <c r="O110" i="4"/>
  <c r="N110" i="4"/>
  <c r="M110" i="4"/>
  <c r="L110" i="4"/>
  <c r="K110" i="4"/>
  <c r="J110" i="4"/>
  <c r="I110" i="4"/>
  <c r="H110" i="4"/>
  <c r="G110" i="4"/>
  <c r="F110" i="4"/>
  <c r="S109" i="4"/>
  <c r="P109" i="4"/>
  <c r="O109" i="4"/>
  <c r="N109" i="4"/>
  <c r="M109" i="4"/>
  <c r="L109" i="4"/>
  <c r="K109" i="4"/>
  <c r="J109" i="4"/>
  <c r="I109" i="4"/>
  <c r="H109" i="4"/>
  <c r="G109" i="4"/>
  <c r="F109" i="4"/>
  <c r="Q109" i="4" s="1"/>
  <c r="S108" i="4"/>
  <c r="P108" i="4"/>
  <c r="O108" i="4"/>
  <c r="N108" i="4"/>
  <c r="M108" i="4"/>
  <c r="L108" i="4"/>
  <c r="K108" i="4"/>
  <c r="J108" i="4"/>
  <c r="I108" i="4"/>
  <c r="H108" i="4"/>
  <c r="G108" i="4"/>
  <c r="F108" i="4"/>
  <c r="S107" i="4"/>
  <c r="P107" i="4"/>
  <c r="O107" i="4"/>
  <c r="N107" i="4"/>
  <c r="M107" i="4"/>
  <c r="L107" i="4"/>
  <c r="K107" i="4"/>
  <c r="J107" i="4"/>
  <c r="I107" i="4"/>
  <c r="H107" i="4"/>
  <c r="G107" i="4"/>
  <c r="Q107" i="4" s="1"/>
  <c r="F107" i="4"/>
  <c r="S106" i="4"/>
  <c r="P106" i="4"/>
  <c r="O106" i="4"/>
  <c r="N106" i="4"/>
  <c r="M106" i="4"/>
  <c r="L106" i="4"/>
  <c r="K106" i="4"/>
  <c r="J106" i="4"/>
  <c r="I106" i="4"/>
  <c r="H106" i="4"/>
  <c r="Q106" i="4" s="1"/>
  <c r="G106" i="4"/>
  <c r="F106" i="4"/>
  <c r="S105" i="4"/>
  <c r="P105" i="4"/>
  <c r="O105" i="4"/>
  <c r="Q105" i="4" s="1"/>
  <c r="N105" i="4"/>
  <c r="M105" i="4"/>
  <c r="L105" i="4"/>
  <c r="K105" i="4"/>
  <c r="J105" i="4"/>
  <c r="I105" i="4"/>
  <c r="H105" i="4"/>
  <c r="G105" i="4"/>
  <c r="F105" i="4"/>
  <c r="S104" i="4"/>
  <c r="P104" i="4"/>
  <c r="O104" i="4"/>
  <c r="N104" i="4"/>
  <c r="M104" i="4"/>
  <c r="L104" i="4"/>
  <c r="K104" i="4"/>
  <c r="J104" i="4"/>
  <c r="I104" i="4"/>
  <c r="H104" i="4"/>
  <c r="G104" i="4"/>
  <c r="F104" i="4"/>
  <c r="S103" i="4"/>
  <c r="P103" i="4"/>
  <c r="O103" i="4"/>
  <c r="N103" i="4"/>
  <c r="M103" i="4"/>
  <c r="L103" i="4"/>
  <c r="Q103" i="4" s="1"/>
  <c r="K103" i="4"/>
  <c r="J103" i="4"/>
  <c r="I103" i="4"/>
  <c r="H103" i="4"/>
  <c r="G103" i="4"/>
  <c r="F103" i="4"/>
  <c r="S102" i="4"/>
  <c r="P102" i="4"/>
  <c r="O102" i="4"/>
  <c r="N102" i="4"/>
  <c r="M102" i="4"/>
  <c r="L102" i="4"/>
  <c r="K102" i="4"/>
  <c r="J102" i="4"/>
  <c r="Q102" i="4" s="1"/>
  <c r="I102" i="4"/>
  <c r="H102" i="4"/>
  <c r="G102" i="4"/>
  <c r="F102" i="4"/>
  <c r="S101" i="4"/>
  <c r="P101" i="4"/>
  <c r="O101" i="4"/>
  <c r="N101" i="4"/>
  <c r="M101" i="4"/>
  <c r="L101" i="4"/>
  <c r="K101" i="4"/>
  <c r="J101" i="4"/>
  <c r="I101" i="4"/>
  <c r="H101" i="4"/>
  <c r="G101" i="4"/>
  <c r="F101" i="4"/>
  <c r="S100" i="4"/>
  <c r="P100" i="4"/>
  <c r="O100" i="4"/>
  <c r="N100" i="4"/>
  <c r="M100" i="4"/>
  <c r="L100" i="4"/>
  <c r="K100" i="4"/>
  <c r="J100" i="4"/>
  <c r="I100" i="4"/>
  <c r="H100" i="4"/>
  <c r="G100" i="4"/>
  <c r="F100" i="4"/>
  <c r="S99" i="4"/>
  <c r="P99" i="4"/>
  <c r="O99" i="4"/>
  <c r="N99" i="4"/>
  <c r="M99" i="4"/>
  <c r="L99" i="4"/>
  <c r="K99" i="4"/>
  <c r="J99" i="4"/>
  <c r="I99" i="4"/>
  <c r="H99" i="4"/>
  <c r="G99" i="4"/>
  <c r="Q99" i="4" s="1"/>
  <c r="F99" i="4"/>
  <c r="S98" i="4"/>
  <c r="Q98" i="4"/>
  <c r="P98" i="4"/>
  <c r="O98" i="4"/>
  <c r="N98" i="4"/>
  <c r="M98" i="4"/>
  <c r="L98" i="4"/>
  <c r="K98" i="4"/>
  <c r="J98" i="4"/>
  <c r="I98" i="4"/>
  <c r="H98" i="4"/>
  <c r="G98" i="4"/>
  <c r="F98" i="4"/>
  <c r="S97" i="4"/>
  <c r="P97" i="4"/>
  <c r="O97" i="4"/>
  <c r="N97" i="4"/>
  <c r="M97" i="4"/>
  <c r="L97" i="4"/>
  <c r="K97" i="4"/>
  <c r="J97" i="4"/>
  <c r="I97" i="4"/>
  <c r="H97" i="4"/>
  <c r="G97" i="4"/>
  <c r="F97" i="4"/>
  <c r="S96" i="4"/>
  <c r="P96" i="4"/>
  <c r="O96" i="4"/>
  <c r="N96" i="4"/>
  <c r="M96" i="4"/>
  <c r="L96" i="4"/>
  <c r="K96" i="4"/>
  <c r="J96" i="4"/>
  <c r="I96" i="4"/>
  <c r="H96" i="4"/>
  <c r="G96" i="4"/>
  <c r="F96" i="4"/>
  <c r="S95" i="4"/>
  <c r="Q95" i="4"/>
  <c r="P95" i="4"/>
  <c r="O95" i="4"/>
  <c r="N95" i="4"/>
  <c r="M95" i="4"/>
  <c r="L95" i="4"/>
  <c r="K95" i="4"/>
  <c r="J95" i="4"/>
  <c r="I95" i="4"/>
  <c r="H95" i="4"/>
  <c r="G95" i="4"/>
  <c r="F95" i="4"/>
  <c r="S94" i="4"/>
  <c r="P94" i="4"/>
  <c r="O94" i="4"/>
  <c r="N94" i="4"/>
  <c r="M94" i="4"/>
  <c r="L94" i="4"/>
  <c r="K94" i="4"/>
  <c r="J94" i="4"/>
  <c r="I94" i="4"/>
  <c r="H94" i="4"/>
  <c r="G94" i="4"/>
  <c r="F94" i="4"/>
  <c r="S93" i="4"/>
  <c r="P93" i="4"/>
  <c r="O93" i="4"/>
  <c r="N93" i="4"/>
  <c r="M93" i="4"/>
  <c r="L93" i="4"/>
  <c r="K93" i="4"/>
  <c r="J93" i="4"/>
  <c r="I93" i="4"/>
  <c r="H93" i="4"/>
  <c r="G93" i="4"/>
  <c r="F93" i="4"/>
  <c r="Q93" i="4" s="1"/>
  <c r="S92" i="4"/>
  <c r="P92" i="4"/>
  <c r="O92" i="4"/>
  <c r="N92" i="4"/>
  <c r="M92" i="4"/>
  <c r="L92" i="4"/>
  <c r="K92" i="4"/>
  <c r="J92" i="4"/>
  <c r="I92" i="4"/>
  <c r="H92" i="4"/>
  <c r="G92" i="4"/>
  <c r="F92" i="4"/>
  <c r="S91" i="4"/>
  <c r="P91" i="4"/>
  <c r="O91" i="4"/>
  <c r="N91" i="4"/>
  <c r="M91" i="4"/>
  <c r="L91" i="4"/>
  <c r="Q91" i="4" s="1"/>
  <c r="K91" i="4"/>
  <c r="J91" i="4"/>
  <c r="I91" i="4"/>
  <c r="H91" i="4"/>
  <c r="G91" i="4"/>
  <c r="F91" i="4"/>
  <c r="S90" i="4"/>
  <c r="Q90" i="4"/>
  <c r="P90" i="4"/>
  <c r="O90" i="4"/>
  <c r="N90" i="4"/>
  <c r="M90" i="4"/>
  <c r="L90" i="4"/>
  <c r="K90" i="4"/>
  <c r="J90" i="4"/>
  <c r="I90" i="4"/>
  <c r="H90" i="4"/>
  <c r="G90" i="4"/>
  <c r="F90" i="4"/>
  <c r="S89" i="4"/>
  <c r="P89" i="4"/>
  <c r="O89" i="4"/>
  <c r="N89" i="4"/>
  <c r="M89" i="4"/>
  <c r="L89" i="4"/>
  <c r="K89" i="4"/>
  <c r="J89" i="4"/>
  <c r="I89" i="4"/>
  <c r="H89" i="4"/>
  <c r="G89" i="4"/>
  <c r="F89" i="4"/>
  <c r="S88" i="4"/>
  <c r="P88" i="4"/>
  <c r="O88" i="4"/>
  <c r="N88" i="4"/>
  <c r="M88" i="4"/>
  <c r="L88" i="4"/>
  <c r="K88" i="4"/>
  <c r="J88" i="4"/>
  <c r="I88" i="4"/>
  <c r="H88" i="4"/>
  <c r="G88" i="4"/>
  <c r="F88" i="4"/>
  <c r="Q88" i="4" s="1"/>
  <c r="S87" i="4"/>
  <c r="P87" i="4"/>
  <c r="O87" i="4"/>
  <c r="N87" i="4"/>
  <c r="M87" i="4"/>
  <c r="L87" i="4"/>
  <c r="K87" i="4"/>
  <c r="J87" i="4"/>
  <c r="I87" i="4"/>
  <c r="H87" i="4"/>
  <c r="G87" i="4"/>
  <c r="F87" i="4"/>
  <c r="S86" i="4"/>
  <c r="P86" i="4"/>
  <c r="O86" i="4"/>
  <c r="N86" i="4"/>
  <c r="M86" i="4"/>
  <c r="L86" i="4"/>
  <c r="K86" i="4"/>
  <c r="J86" i="4"/>
  <c r="I86" i="4"/>
  <c r="H86" i="4"/>
  <c r="G86" i="4"/>
  <c r="F86" i="4"/>
  <c r="Q86" i="4" s="1"/>
  <c r="S85" i="4"/>
  <c r="P85" i="4"/>
  <c r="O85" i="4"/>
  <c r="N85" i="4"/>
  <c r="M85" i="4"/>
  <c r="L85" i="4"/>
  <c r="K85" i="4"/>
  <c r="J85" i="4"/>
  <c r="Q85" i="4" s="1"/>
  <c r="I85" i="4"/>
  <c r="H85" i="4"/>
  <c r="G85" i="4"/>
  <c r="F85" i="4"/>
  <c r="S84" i="4"/>
  <c r="P84" i="4"/>
  <c r="O84" i="4"/>
  <c r="N84" i="4"/>
  <c r="M84" i="4"/>
  <c r="L84" i="4"/>
  <c r="K84" i="4"/>
  <c r="J84" i="4"/>
  <c r="I84" i="4"/>
  <c r="H84" i="4"/>
  <c r="G84" i="4"/>
  <c r="F84" i="4"/>
  <c r="S83" i="4"/>
  <c r="Q83" i="4"/>
  <c r="P83" i="4"/>
  <c r="O83" i="4"/>
  <c r="N83" i="4"/>
  <c r="M83" i="4"/>
  <c r="L83" i="4"/>
  <c r="K83" i="4"/>
  <c r="J83" i="4"/>
  <c r="I83" i="4"/>
  <c r="H83" i="4"/>
  <c r="G83" i="4"/>
  <c r="F83" i="4"/>
  <c r="S82" i="4"/>
  <c r="P82" i="4"/>
  <c r="O82" i="4"/>
  <c r="N82" i="4"/>
  <c r="M82" i="4"/>
  <c r="L82" i="4"/>
  <c r="K82" i="4"/>
  <c r="J82" i="4"/>
  <c r="I82" i="4"/>
  <c r="H82" i="4"/>
  <c r="G82" i="4"/>
  <c r="F82" i="4"/>
  <c r="S81" i="4"/>
  <c r="P81" i="4"/>
  <c r="O81" i="4"/>
  <c r="N81" i="4"/>
  <c r="M81" i="4"/>
  <c r="L81" i="4"/>
  <c r="K81" i="4"/>
  <c r="J81" i="4"/>
  <c r="I81" i="4"/>
  <c r="H81" i="4"/>
  <c r="G81" i="4"/>
  <c r="F81" i="4"/>
  <c r="Q81" i="4" s="1"/>
  <c r="S80" i="4"/>
  <c r="P80" i="4"/>
  <c r="O80" i="4"/>
  <c r="N80" i="4"/>
  <c r="M80" i="4"/>
  <c r="L80" i="4"/>
  <c r="K80" i="4"/>
  <c r="J80" i="4"/>
  <c r="I80" i="4"/>
  <c r="H80" i="4"/>
  <c r="G80" i="4"/>
  <c r="F80" i="4"/>
  <c r="S79" i="4"/>
  <c r="P79" i="4"/>
  <c r="O79" i="4"/>
  <c r="N79" i="4"/>
  <c r="M79" i="4"/>
  <c r="Q79" i="4" s="1"/>
  <c r="L79" i="4"/>
  <c r="K79" i="4"/>
  <c r="J79" i="4"/>
  <c r="I79" i="4"/>
  <c r="H79" i="4"/>
  <c r="G79" i="4"/>
  <c r="F79" i="4"/>
  <c r="S78" i="4"/>
  <c r="P78" i="4"/>
  <c r="O78" i="4"/>
  <c r="N78" i="4"/>
  <c r="M78" i="4"/>
  <c r="L78" i="4"/>
  <c r="K78" i="4"/>
  <c r="J78" i="4"/>
  <c r="I78" i="4"/>
  <c r="H78" i="4"/>
  <c r="G78" i="4"/>
  <c r="F78" i="4"/>
  <c r="Q78" i="4" s="1"/>
  <c r="S77" i="4"/>
  <c r="P77" i="4"/>
  <c r="O77" i="4"/>
  <c r="N77" i="4"/>
  <c r="M77" i="4"/>
  <c r="L77" i="4"/>
  <c r="K77" i="4"/>
  <c r="J77" i="4"/>
  <c r="Q77" i="4" s="1"/>
  <c r="I77" i="4"/>
  <c r="H77" i="4"/>
  <c r="G77" i="4"/>
  <c r="F77" i="4"/>
  <c r="S76" i="4"/>
  <c r="P76" i="4"/>
  <c r="O76" i="4"/>
  <c r="N76" i="4"/>
  <c r="M76" i="4"/>
  <c r="L76" i="4"/>
  <c r="K76" i="4"/>
  <c r="J76" i="4"/>
  <c r="I76" i="4"/>
  <c r="H76" i="4"/>
  <c r="G76" i="4"/>
  <c r="F76" i="4"/>
  <c r="Q76" i="4" s="1"/>
  <c r="S75" i="4"/>
  <c r="P75" i="4"/>
  <c r="O75" i="4"/>
  <c r="N75" i="4"/>
  <c r="M75" i="4"/>
  <c r="L75" i="4"/>
  <c r="K75" i="4"/>
  <c r="J75" i="4"/>
  <c r="I75" i="4"/>
  <c r="H75" i="4"/>
  <c r="G75" i="4"/>
  <c r="Q75" i="4" s="1"/>
  <c r="F75" i="4"/>
  <c r="S74" i="4"/>
  <c r="P74" i="4"/>
  <c r="O74" i="4"/>
  <c r="N74" i="4"/>
  <c r="Q74" i="4" s="1"/>
  <c r="M74" i="4"/>
  <c r="L74" i="4"/>
  <c r="K74" i="4"/>
  <c r="J74" i="4"/>
  <c r="I74" i="4"/>
  <c r="H74" i="4"/>
  <c r="G74" i="4"/>
  <c r="F74" i="4"/>
  <c r="S73" i="4"/>
  <c r="P73" i="4"/>
  <c r="O73" i="4"/>
  <c r="N73" i="4"/>
  <c r="M73" i="4"/>
  <c r="L73" i="4"/>
  <c r="K73" i="4"/>
  <c r="J73" i="4"/>
  <c r="I73" i="4"/>
  <c r="H73" i="4"/>
  <c r="G73" i="4"/>
  <c r="F73" i="4"/>
  <c r="Q73" i="4" s="1"/>
  <c r="S72" i="4"/>
  <c r="P72" i="4"/>
  <c r="O72" i="4"/>
  <c r="N72" i="4"/>
  <c r="M72" i="4"/>
  <c r="L72" i="4"/>
  <c r="K72" i="4"/>
  <c r="J72" i="4"/>
  <c r="I72" i="4"/>
  <c r="H72" i="4"/>
  <c r="G72" i="4"/>
  <c r="F72" i="4"/>
  <c r="S71" i="4"/>
  <c r="P71" i="4"/>
  <c r="O71" i="4"/>
  <c r="N71" i="4"/>
  <c r="M71" i="4"/>
  <c r="L71" i="4"/>
  <c r="K71" i="4"/>
  <c r="Q71" i="4" s="1"/>
  <c r="J71" i="4"/>
  <c r="I71" i="4"/>
  <c r="H71" i="4"/>
  <c r="G71" i="4"/>
  <c r="F71" i="4"/>
  <c r="S70" i="4"/>
  <c r="P70" i="4"/>
  <c r="O70" i="4"/>
  <c r="N70" i="4"/>
  <c r="M70" i="4"/>
  <c r="L70" i="4"/>
  <c r="K70" i="4"/>
  <c r="J70" i="4"/>
  <c r="I70" i="4"/>
  <c r="H70" i="4"/>
  <c r="G70" i="4"/>
  <c r="F70" i="4"/>
  <c r="Q70" i="4" s="1"/>
  <c r="S69" i="4"/>
  <c r="P69" i="4"/>
  <c r="O69" i="4"/>
  <c r="N69" i="4"/>
  <c r="M69" i="4"/>
  <c r="L69" i="4"/>
  <c r="K69" i="4"/>
  <c r="J69" i="4"/>
  <c r="I69" i="4"/>
  <c r="H69" i="4"/>
  <c r="G69" i="4"/>
  <c r="F69" i="4"/>
  <c r="Q69" i="4" s="1"/>
  <c r="S68" i="4"/>
  <c r="P68" i="4"/>
  <c r="O68" i="4"/>
  <c r="N68" i="4"/>
  <c r="M68" i="4"/>
  <c r="L68" i="4"/>
  <c r="K68" i="4"/>
  <c r="J68" i="4"/>
  <c r="I68" i="4"/>
  <c r="H68" i="4"/>
  <c r="G68" i="4"/>
  <c r="F68" i="4"/>
  <c r="Q68" i="4" s="1"/>
  <c r="S67" i="4"/>
  <c r="P67" i="4"/>
  <c r="O67" i="4"/>
  <c r="N67" i="4"/>
  <c r="M67" i="4"/>
  <c r="L67" i="4"/>
  <c r="K67" i="4"/>
  <c r="J67" i="4"/>
  <c r="I67" i="4"/>
  <c r="H67" i="4"/>
  <c r="G67" i="4"/>
  <c r="Q67" i="4" s="1"/>
  <c r="F67" i="4"/>
  <c r="S66" i="4"/>
  <c r="P66" i="4"/>
  <c r="O66" i="4"/>
  <c r="N66" i="4"/>
  <c r="M66" i="4"/>
  <c r="L66" i="4"/>
  <c r="K66" i="4"/>
  <c r="J66" i="4"/>
  <c r="I66" i="4"/>
  <c r="H66" i="4"/>
  <c r="G66" i="4"/>
  <c r="F66" i="4"/>
  <c r="Q66" i="4" s="1"/>
  <c r="S65" i="4"/>
  <c r="Q65" i="4"/>
  <c r="P65" i="4"/>
  <c r="O65" i="4"/>
  <c r="N65" i="4"/>
  <c r="M65" i="4"/>
  <c r="L65" i="4"/>
  <c r="K65" i="4"/>
  <c r="J65" i="4"/>
  <c r="I65" i="4"/>
  <c r="H65" i="4"/>
  <c r="G65" i="4"/>
  <c r="F65" i="4"/>
  <c r="S64" i="4"/>
  <c r="P64" i="4"/>
  <c r="O64" i="4"/>
  <c r="N64" i="4"/>
  <c r="M64" i="4"/>
  <c r="L64" i="4"/>
  <c r="K64" i="4"/>
  <c r="J64" i="4"/>
  <c r="I64" i="4"/>
  <c r="H64" i="4"/>
  <c r="Q64" i="4" s="1"/>
  <c r="G64" i="4"/>
  <c r="F64" i="4"/>
  <c r="S63" i="4"/>
  <c r="P63" i="4"/>
  <c r="O63" i="4"/>
  <c r="N63" i="4"/>
  <c r="M63" i="4"/>
  <c r="L63" i="4"/>
  <c r="K63" i="4"/>
  <c r="J63" i="4"/>
  <c r="I63" i="4"/>
  <c r="H63" i="4"/>
  <c r="G63" i="4"/>
  <c r="F63" i="4"/>
  <c r="Q63" i="4" s="1"/>
  <c r="S62" i="4"/>
  <c r="P62" i="4"/>
  <c r="O62" i="4"/>
  <c r="N62" i="4"/>
  <c r="M62" i="4"/>
  <c r="L62" i="4"/>
  <c r="K62" i="4"/>
  <c r="J62" i="4"/>
  <c r="I62" i="4"/>
  <c r="H62" i="4"/>
  <c r="G62" i="4"/>
  <c r="F62" i="4"/>
  <c r="Q62" i="4" s="1"/>
  <c r="S61" i="4"/>
  <c r="P61" i="4"/>
  <c r="O61" i="4"/>
  <c r="N61" i="4"/>
  <c r="M61" i="4"/>
  <c r="Q61" i="4" s="1"/>
  <c r="L61" i="4"/>
  <c r="K61" i="4"/>
  <c r="J61" i="4"/>
  <c r="I61" i="4"/>
  <c r="H61" i="4"/>
  <c r="G61" i="4"/>
  <c r="F61" i="4"/>
  <c r="S60" i="4"/>
  <c r="P60" i="4"/>
  <c r="O60" i="4"/>
  <c r="N60" i="4"/>
  <c r="M60" i="4"/>
  <c r="L60" i="4"/>
  <c r="K60" i="4"/>
  <c r="J60" i="4"/>
  <c r="I60" i="4"/>
  <c r="H60" i="4"/>
  <c r="G60" i="4"/>
  <c r="F60" i="4"/>
  <c r="Q60" i="4" s="1"/>
  <c r="S59" i="4"/>
  <c r="P59" i="4"/>
  <c r="O59" i="4"/>
  <c r="N59" i="4"/>
  <c r="M59" i="4"/>
  <c r="L59" i="4"/>
  <c r="K59" i="4"/>
  <c r="Q59" i="4" s="1"/>
  <c r="J59" i="4"/>
  <c r="I59" i="4"/>
  <c r="H59" i="4"/>
  <c r="G59" i="4"/>
  <c r="F59" i="4"/>
  <c r="S58" i="4"/>
  <c r="P58" i="4"/>
  <c r="O58" i="4"/>
  <c r="N58" i="4"/>
  <c r="M58" i="4"/>
  <c r="L58" i="4"/>
  <c r="K58" i="4"/>
  <c r="J58" i="4"/>
  <c r="I58" i="4"/>
  <c r="H58" i="4"/>
  <c r="G58" i="4"/>
  <c r="F58" i="4"/>
  <c r="Q58" i="4" s="1"/>
  <c r="S57" i="4"/>
  <c r="P57" i="4"/>
  <c r="O57" i="4"/>
  <c r="N57" i="4"/>
  <c r="M57" i="4"/>
  <c r="L57" i="4"/>
  <c r="K57" i="4"/>
  <c r="J57" i="4"/>
  <c r="I57" i="4"/>
  <c r="H57" i="4"/>
  <c r="G57" i="4"/>
  <c r="F57" i="4"/>
  <c r="Q57" i="4" s="1"/>
  <c r="S56" i="4"/>
  <c r="P56" i="4"/>
  <c r="O56" i="4"/>
  <c r="N56" i="4"/>
  <c r="M56" i="4"/>
  <c r="L56" i="4"/>
  <c r="K56" i="4"/>
  <c r="J56" i="4"/>
  <c r="I56" i="4"/>
  <c r="H56" i="4"/>
  <c r="G56" i="4"/>
  <c r="F56" i="4"/>
  <c r="Q56" i="4" s="1"/>
  <c r="S55" i="4"/>
  <c r="P55" i="4"/>
  <c r="O55" i="4"/>
  <c r="N55" i="4"/>
  <c r="M55" i="4"/>
  <c r="L55" i="4"/>
  <c r="K55" i="4"/>
  <c r="J55" i="4"/>
  <c r="I55" i="4"/>
  <c r="H55" i="4"/>
  <c r="G55" i="4"/>
  <c r="Q55" i="4" s="1"/>
  <c r="F55" i="4"/>
  <c r="S54" i="4"/>
  <c r="P54" i="4"/>
  <c r="O54" i="4"/>
  <c r="N54" i="4"/>
  <c r="M54" i="4"/>
  <c r="L54" i="4"/>
  <c r="K54" i="4"/>
  <c r="J54" i="4"/>
  <c r="I54" i="4"/>
  <c r="H54" i="4"/>
  <c r="G54" i="4"/>
  <c r="F54" i="4"/>
  <c r="Q54" i="4" s="1"/>
  <c r="S53" i="4"/>
  <c r="Q53" i="4"/>
  <c r="P53" i="4"/>
  <c r="O53" i="4"/>
  <c r="N53" i="4"/>
  <c r="M53" i="4"/>
  <c r="L53" i="4"/>
  <c r="K53" i="4"/>
  <c r="J53" i="4"/>
  <c r="I53" i="4"/>
  <c r="H53" i="4"/>
  <c r="G53" i="4"/>
  <c r="F53" i="4"/>
  <c r="S52" i="4"/>
  <c r="P52" i="4"/>
  <c r="O52" i="4"/>
  <c r="N52" i="4"/>
  <c r="M52" i="4"/>
  <c r="L52" i="4"/>
  <c r="K52" i="4"/>
  <c r="J52" i="4"/>
  <c r="I52" i="4"/>
  <c r="H52" i="4"/>
  <c r="Q52" i="4" s="1"/>
  <c r="G52" i="4"/>
  <c r="F52" i="4"/>
  <c r="S51" i="4"/>
  <c r="P51" i="4"/>
  <c r="O51" i="4"/>
  <c r="N51" i="4"/>
  <c r="M51" i="4"/>
  <c r="L51" i="4"/>
  <c r="K51" i="4"/>
  <c r="J51" i="4"/>
  <c r="I51" i="4"/>
  <c r="H51" i="4"/>
  <c r="G51" i="4"/>
  <c r="F51" i="4"/>
  <c r="Q51" i="4" s="1"/>
  <c r="S50" i="4"/>
  <c r="P50" i="4"/>
  <c r="O50" i="4"/>
  <c r="N50" i="4"/>
  <c r="M50" i="4"/>
  <c r="L50" i="4"/>
  <c r="K50" i="4"/>
  <c r="J50" i="4"/>
  <c r="I50" i="4"/>
  <c r="H50" i="4"/>
  <c r="G50" i="4"/>
  <c r="F50" i="4"/>
  <c r="Q50" i="4" s="1"/>
  <c r="S49" i="4"/>
  <c r="P49" i="4"/>
  <c r="O49" i="4"/>
  <c r="N49" i="4"/>
  <c r="M49" i="4"/>
  <c r="Q49" i="4" s="1"/>
  <c r="L49" i="4"/>
  <c r="K49" i="4"/>
  <c r="J49" i="4"/>
  <c r="I49" i="4"/>
  <c r="H49" i="4"/>
  <c r="G49" i="4"/>
  <c r="F49" i="4"/>
  <c r="S48" i="4"/>
  <c r="P48" i="4"/>
  <c r="O48" i="4"/>
  <c r="N48" i="4"/>
  <c r="M48" i="4"/>
  <c r="L48" i="4"/>
  <c r="K48" i="4"/>
  <c r="J48" i="4"/>
  <c r="I48" i="4"/>
  <c r="H48" i="4"/>
  <c r="G48" i="4"/>
  <c r="F48" i="4"/>
  <c r="Q48" i="4" s="1"/>
  <c r="S47" i="4"/>
  <c r="P47" i="4"/>
  <c r="O47" i="4"/>
  <c r="N47" i="4"/>
  <c r="M47" i="4"/>
  <c r="L47" i="4"/>
  <c r="K47" i="4"/>
  <c r="Q47" i="4" s="1"/>
  <c r="J47" i="4"/>
  <c r="I47" i="4"/>
  <c r="H47" i="4"/>
  <c r="G47" i="4"/>
  <c r="F47" i="4"/>
  <c r="S46" i="4"/>
  <c r="P46" i="4"/>
  <c r="O46" i="4"/>
  <c r="N46" i="4"/>
  <c r="M46" i="4"/>
  <c r="L46" i="4"/>
  <c r="K46" i="4"/>
  <c r="J46" i="4"/>
  <c r="I46" i="4"/>
  <c r="H46" i="4"/>
  <c r="G46" i="4"/>
  <c r="F46" i="4"/>
  <c r="Q46" i="4" s="1"/>
  <c r="S45" i="4"/>
  <c r="P45" i="4"/>
  <c r="O45" i="4"/>
  <c r="N45" i="4"/>
  <c r="M45" i="4"/>
  <c r="L45" i="4"/>
  <c r="K45" i="4"/>
  <c r="J45" i="4"/>
  <c r="I45" i="4"/>
  <c r="H45" i="4"/>
  <c r="G45" i="4"/>
  <c r="F45" i="4"/>
  <c r="Q45" i="4" s="1"/>
  <c r="S44" i="4"/>
  <c r="P44" i="4"/>
  <c r="O44" i="4"/>
  <c r="N44" i="4"/>
  <c r="Q44" i="4" s="1"/>
  <c r="M44" i="4"/>
  <c r="L44" i="4"/>
  <c r="K44" i="4"/>
  <c r="J44" i="4"/>
  <c r="I44" i="4"/>
  <c r="H44" i="4"/>
  <c r="G44" i="4"/>
  <c r="F44" i="4"/>
  <c r="S43" i="4"/>
  <c r="P43" i="4"/>
  <c r="O43" i="4"/>
  <c r="N43" i="4"/>
  <c r="M43" i="4"/>
  <c r="L43" i="4"/>
  <c r="K43" i="4"/>
  <c r="J43" i="4"/>
  <c r="I43" i="4"/>
  <c r="H43" i="4"/>
  <c r="G43" i="4"/>
  <c r="Q43" i="4" s="1"/>
  <c r="F43" i="4"/>
  <c r="S42" i="4"/>
  <c r="P42" i="4"/>
  <c r="O42" i="4"/>
  <c r="N42" i="4"/>
  <c r="M42" i="4"/>
  <c r="L42" i="4"/>
  <c r="K42" i="4"/>
  <c r="J42" i="4"/>
  <c r="I42" i="4"/>
  <c r="H42" i="4"/>
  <c r="G42" i="4"/>
  <c r="F42" i="4"/>
  <c r="Q42" i="4" s="1"/>
  <c r="S41" i="4"/>
  <c r="Q41" i="4"/>
  <c r="P41" i="4"/>
  <c r="O41" i="4"/>
  <c r="N41" i="4"/>
  <c r="M41" i="4"/>
  <c r="L41" i="4"/>
  <c r="K41" i="4"/>
  <c r="J41" i="4"/>
  <c r="I41" i="4"/>
  <c r="H41" i="4"/>
  <c r="G41" i="4"/>
  <c r="F41" i="4"/>
  <c r="S40" i="4"/>
  <c r="P40" i="4"/>
  <c r="O40" i="4"/>
  <c r="N40" i="4"/>
  <c r="M40" i="4"/>
  <c r="L40" i="4"/>
  <c r="K40" i="4"/>
  <c r="J40" i="4"/>
  <c r="I40" i="4"/>
  <c r="H40" i="4"/>
  <c r="Q40" i="4" s="1"/>
  <c r="G40" i="4"/>
  <c r="F40" i="4"/>
  <c r="S39" i="4"/>
  <c r="P39" i="4"/>
  <c r="O39" i="4"/>
  <c r="N39" i="4"/>
  <c r="M39" i="4"/>
  <c r="L39" i="4"/>
  <c r="K39" i="4"/>
  <c r="J39" i="4"/>
  <c r="I39" i="4"/>
  <c r="H39" i="4"/>
  <c r="G39" i="4"/>
  <c r="F39" i="4"/>
  <c r="Q39" i="4" s="1"/>
  <c r="S38" i="4"/>
  <c r="P38" i="4"/>
  <c r="O38" i="4"/>
  <c r="N38" i="4"/>
  <c r="M38" i="4"/>
  <c r="L38" i="4"/>
  <c r="K38" i="4"/>
  <c r="J38" i="4"/>
  <c r="I38" i="4"/>
  <c r="H38" i="4"/>
  <c r="G38" i="4"/>
  <c r="F38" i="4"/>
  <c r="Q38" i="4" s="1"/>
  <c r="S37" i="4"/>
  <c r="P37" i="4"/>
  <c r="O37" i="4"/>
  <c r="N37" i="4"/>
  <c r="M37" i="4"/>
  <c r="Q37" i="4" s="1"/>
  <c r="L37" i="4"/>
  <c r="K37" i="4"/>
  <c r="J37" i="4"/>
  <c r="I37" i="4"/>
  <c r="H37" i="4"/>
  <c r="G37" i="4"/>
  <c r="F37" i="4"/>
  <c r="S36" i="4"/>
  <c r="P36" i="4"/>
  <c r="O36" i="4"/>
  <c r="N36" i="4"/>
  <c r="M36" i="4"/>
  <c r="L36" i="4"/>
  <c r="K36" i="4"/>
  <c r="J36" i="4"/>
  <c r="I36" i="4"/>
  <c r="H36" i="4"/>
  <c r="G36" i="4"/>
  <c r="F36" i="4"/>
  <c r="Q36" i="4" s="1"/>
  <c r="S35" i="4"/>
  <c r="P35" i="4"/>
  <c r="O35" i="4"/>
  <c r="N35" i="4"/>
  <c r="M35" i="4"/>
  <c r="L35" i="4"/>
  <c r="K35" i="4"/>
  <c r="Q35" i="4" s="1"/>
  <c r="J35" i="4"/>
  <c r="I35" i="4"/>
  <c r="H35" i="4"/>
  <c r="G35" i="4"/>
  <c r="F35" i="4"/>
  <c r="S34" i="4"/>
  <c r="P34" i="4"/>
  <c r="O34" i="4"/>
  <c r="N34" i="4"/>
  <c r="M34" i="4"/>
  <c r="L34" i="4"/>
  <c r="K34" i="4"/>
  <c r="J34" i="4"/>
  <c r="I34" i="4"/>
  <c r="H34" i="4"/>
  <c r="G34" i="4"/>
  <c r="F34" i="4"/>
  <c r="Q34" i="4" s="1"/>
  <c r="S33" i="4"/>
  <c r="P33" i="4"/>
  <c r="O33" i="4"/>
  <c r="N33" i="4"/>
  <c r="M33" i="4"/>
  <c r="L33" i="4"/>
  <c r="K33" i="4"/>
  <c r="J33" i="4"/>
  <c r="I33" i="4"/>
  <c r="H33" i="4"/>
  <c r="G33" i="4"/>
  <c r="F33" i="4"/>
  <c r="Q33" i="4" s="1"/>
  <c r="S32" i="4"/>
  <c r="P32" i="4"/>
  <c r="O32" i="4"/>
  <c r="N32" i="4"/>
  <c r="M32" i="4"/>
  <c r="L32" i="4"/>
  <c r="K32" i="4"/>
  <c r="J32" i="4"/>
  <c r="I32" i="4"/>
  <c r="H32" i="4"/>
  <c r="G32" i="4"/>
  <c r="F32" i="4"/>
  <c r="Q32" i="4" s="1"/>
  <c r="S31" i="4"/>
  <c r="P31" i="4"/>
  <c r="O31" i="4"/>
  <c r="N31" i="4"/>
  <c r="M31" i="4"/>
  <c r="L31" i="4"/>
  <c r="K31" i="4"/>
  <c r="J31" i="4"/>
  <c r="I31" i="4"/>
  <c r="H31" i="4"/>
  <c r="G31" i="4"/>
  <c r="Q31" i="4" s="1"/>
  <c r="F31" i="4"/>
  <c r="S30" i="4"/>
  <c r="P30" i="4"/>
  <c r="O30" i="4"/>
  <c r="N30" i="4"/>
  <c r="M30" i="4"/>
  <c r="L30" i="4"/>
  <c r="K30" i="4"/>
  <c r="J30" i="4"/>
  <c r="I30" i="4"/>
  <c r="H30" i="4"/>
  <c r="G30" i="4"/>
  <c r="F30" i="4"/>
  <c r="Q30" i="4" s="1"/>
  <c r="S29" i="4"/>
  <c r="P29" i="4"/>
  <c r="O29" i="4"/>
  <c r="N29" i="4"/>
  <c r="M29" i="4"/>
  <c r="L29" i="4"/>
  <c r="Q29" i="4" s="1"/>
  <c r="K29" i="4"/>
  <c r="J29" i="4"/>
  <c r="I29" i="4"/>
  <c r="H29" i="4"/>
  <c r="G29" i="4"/>
  <c r="F29" i="4"/>
  <c r="S28" i="4"/>
  <c r="Q28" i="4"/>
  <c r="P28" i="4"/>
  <c r="O28" i="4"/>
  <c r="N28" i="4"/>
  <c r="M28" i="4"/>
  <c r="L28" i="4"/>
  <c r="K28" i="4"/>
  <c r="J28" i="4"/>
  <c r="I28" i="4"/>
  <c r="H28" i="4"/>
  <c r="G28" i="4"/>
  <c r="F28" i="4"/>
  <c r="S27" i="4"/>
  <c r="P27" i="4"/>
  <c r="O27" i="4"/>
  <c r="N27" i="4"/>
  <c r="M27" i="4"/>
  <c r="L27" i="4"/>
  <c r="K27" i="4"/>
  <c r="J27" i="4"/>
  <c r="I27" i="4"/>
  <c r="H27" i="4"/>
  <c r="G27" i="4"/>
  <c r="F27" i="4"/>
  <c r="Q27" i="4" s="1"/>
  <c r="S26" i="4"/>
  <c r="P26" i="4"/>
  <c r="O26" i="4"/>
  <c r="N26" i="4"/>
  <c r="M26" i="4"/>
  <c r="L26" i="4"/>
  <c r="K26" i="4"/>
  <c r="J26" i="4"/>
  <c r="I26" i="4"/>
  <c r="H26" i="4"/>
  <c r="G26" i="4"/>
  <c r="F26" i="4"/>
  <c r="Q26" i="4" s="1"/>
  <c r="S25" i="4"/>
  <c r="P25" i="4"/>
  <c r="O25" i="4"/>
  <c r="N25" i="4"/>
  <c r="M25" i="4"/>
  <c r="L25" i="4"/>
  <c r="K25" i="4"/>
  <c r="J25" i="4"/>
  <c r="I25" i="4"/>
  <c r="H25" i="4"/>
  <c r="Q25" i="4" s="1"/>
  <c r="G25" i="4"/>
  <c r="F25" i="4"/>
  <c r="S24" i="4"/>
  <c r="P24" i="4"/>
  <c r="O24" i="4"/>
  <c r="N24" i="4"/>
  <c r="M24" i="4"/>
  <c r="L24" i="4"/>
  <c r="K24" i="4"/>
  <c r="J24" i="4"/>
  <c r="I24" i="4"/>
  <c r="H24" i="4"/>
  <c r="G24" i="4"/>
  <c r="F24" i="4"/>
  <c r="Q24" i="4" s="1"/>
  <c r="S23" i="4"/>
  <c r="P23" i="4"/>
  <c r="O23" i="4"/>
  <c r="N23" i="4"/>
  <c r="M23" i="4"/>
  <c r="L23" i="4"/>
  <c r="K23" i="4"/>
  <c r="J23" i="4"/>
  <c r="I23" i="4"/>
  <c r="H23" i="4"/>
  <c r="G23" i="4"/>
  <c r="F23" i="4"/>
  <c r="Q23" i="4" s="1"/>
  <c r="S22" i="4"/>
  <c r="P22" i="4"/>
  <c r="O22" i="4"/>
  <c r="N22" i="4"/>
  <c r="M22" i="4"/>
  <c r="L22" i="4"/>
  <c r="K22" i="4"/>
  <c r="J22" i="4"/>
  <c r="I22" i="4"/>
  <c r="H22" i="4"/>
  <c r="G22" i="4"/>
  <c r="F22" i="4"/>
  <c r="Q22" i="4" s="1"/>
  <c r="S21" i="4"/>
  <c r="P21" i="4"/>
  <c r="O21" i="4"/>
  <c r="N21" i="4"/>
  <c r="M21" i="4"/>
  <c r="L21" i="4"/>
  <c r="K21" i="4"/>
  <c r="J21" i="4"/>
  <c r="I21" i="4"/>
  <c r="H21" i="4"/>
  <c r="G21" i="4"/>
  <c r="F21" i="4"/>
  <c r="Q21" i="4" s="1"/>
  <c r="S20" i="4"/>
  <c r="P20" i="4"/>
  <c r="O20" i="4"/>
  <c r="N20" i="4"/>
  <c r="M20" i="4"/>
  <c r="L20" i="4"/>
  <c r="K20" i="4"/>
  <c r="J20" i="4"/>
  <c r="I20" i="4"/>
  <c r="H20" i="4"/>
  <c r="G20" i="4"/>
  <c r="F20" i="4"/>
  <c r="Q20" i="4" s="1"/>
  <c r="S19" i="4"/>
  <c r="P19" i="4"/>
  <c r="O19" i="4"/>
  <c r="N19" i="4"/>
  <c r="M19" i="4"/>
  <c r="L19" i="4"/>
  <c r="K19" i="4"/>
  <c r="J19" i="4"/>
  <c r="I19" i="4"/>
  <c r="H19" i="4"/>
  <c r="G19" i="4"/>
  <c r="Q19" i="4" s="1"/>
  <c r="F19" i="4"/>
  <c r="S18" i="4"/>
  <c r="P18" i="4"/>
  <c r="O18" i="4"/>
  <c r="N18" i="4"/>
  <c r="M18" i="4"/>
  <c r="L18" i="4"/>
  <c r="K18" i="4"/>
  <c r="J18" i="4"/>
  <c r="I18" i="4"/>
  <c r="H18" i="4"/>
  <c r="G18" i="4"/>
  <c r="F18" i="4"/>
  <c r="Q18" i="4" s="1"/>
  <c r="S17" i="4"/>
  <c r="P17" i="4"/>
  <c r="O17" i="4"/>
  <c r="N17" i="4"/>
  <c r="M17" i="4"/>
  <c r="L17" i="4"/>
  <c r="Q17" i="4" s="1"/>
  <c r="K17" i="4"/>
  <c r="J17" i="4"/>
  <c r="I17" i="4"/>
  <c r="H17" i="4"/>
  <c r="G17" i="4"/>
  <c r="F17" i="4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S15" i="4"/>
  <c r="P15" i="4"/>
  <c r="O15" i="4"/>
  <c r="N15" i="4"/>
  <c r="M15" i="4"/>
  <c r="L15" i="4"/>
  <c r="K15" i="4"/>
  <c r="J15" i="4"/>
  <c r="I15" i="4"/>
  <c r="H15" i="4"/>
  <c r="G15" i="4"/>
  <c r="F15" i="4"/>
  <c r="Q15" i="4" s="1"/>
  <c r="S14" i="4"/>
  <c r="P14" i="4"/>
  <c r="O14" i="4"/>
  <c r="N14" i="4"/>
  <c r="M14" i="4"/>
  <c r="L14" i="4"/>
  <c r="K14" i="4"/>
  <c r="J14" i="4"/>
  <c r="I14" i="4"/>
  <c r="H14" i="4"/>
  <c r="G14" i="4"/>
  <c r="F14" i="4"/>
  <c r="Q14" i="4" s="1"/>
  <c r="S13" i="4"/>
  <c r="P13" i="4"/>
  <c r="O13" i="4"/>
  <c r="N13" i="4"/>
  <c r="M13" i="4"/>
  <c r="L13" i="4"/>
  <c r="K13" i="4"/>
  <c r="J13" i="4"/>
  <c r="I13" i="4"/>
  <c r="H13" i="4"/>
  <c r="Q13" i="4" s="1"/>
  <c r="G13" i="4"/>
  <c r="F13" i="4"/>
  <c r="S12" i="4"/>
  <c r="P12" i="4"/>
  <c r="O12" i="4"/>
  <c r="N12" i="4"/>
  <c r="M12" i="4"/>
  <c r="L12" i="4"/>
  <c r="K12" i="4"/>
  <c r="J12" i="4"/>
  <c r="I12" i="4"/>
  <c r="H12" i="4"/>
  <c r="G12" i="4"/>
  <c r="F12" i="4"/>
  <c r="Q12" i="4" s="1"/>
  <c r="S11" i="4"/>
  <c r="P11" i="4"/>
  <c r="O11" i="4"/>
  <c r="N11" i="4"/>
  <c r="M11" i="4"/>
  <c r="L11" i="4"/>
  <c r="K11" i="4"/>
  <c r="J11" i="4"/>
  <c r="I11" i="4"/>
  <c r="H11" i="4"/>
  <c r="G11" i="4"/>
  <c r="F11" i="4"/>
  <c r="Q11" i="4" s="1"/>
  <c r="S10" i="4"/>
  <c r="P10" i="4"/>
  <c r="O10" i="4"/>
  <c r="N10" i="4"/>
  <c r="M10" i="4"/>
  <c r="L10" i="4"/>
  <c r="K10" i="4"/>
  <c r="J10" i="4"/>
  <c r="I10" i="4"/>
  <c r="H10" i="4"/>
  <c r="G10" i="4"/>
  <c r="F10" i="4"/>
  <c r="Q10" i="4" s="1"/>
  <c r="S9" i="4"/>
  <c r="P9" i="4"/>
  <c r="O9" i="4"/>
  <c r="N9" i="4"/>
  <c r="M9" i="4"/>
  <c r="L9" i="4"/>
  <c r="K9" i="4"/>
  <c r="J9" i="4"/>
  <c r="I9" i="4"/>
  <c r="H9" i="4"/>
  <c r="G9" i="4"/>
  <c r="F9" i="4"/>
  <c r="Q9" i="4" s="1"/>
  <c r="S8" i="4"/>
  <c r="P8" i="4"/>
  <c r="O8" i="4"/>
  <c r="N8" i="4"/>
  <c r="M8" i="4"/>
  <c r="L8" i="4"/>
  <c r="K8" i="4"/>
  <c r="J8" i="4"/>
  <c r="I8" i="4"/>
  <c r="H8" i="4"/>
  <c r="G8" i="4"/>
  <c r="F8" i="4"/>
  <c r="Q8" i="4" s="1"/>
  <c r="S7" i="4"/>
  <c r="P7" i="4"/>
  <c r="O7" i="4"/>
  <c r="N7" i="4"/>
  <c r="M7" i="4"/>
  <c r="L7" i="4"/>
  <c r="K7" i="4"/>
  <c r="J7" i="4"/>
  <c r="I7" i="4"/>
  <c r="H7" i="4"/>
  <c r="G7" i="4"/>
  <c r="Q7" i="4" s="1"/>
  <c r="F7" i="4"/>
  <c r="S6" i="4"/>
  <c r="P6" i="4"/>
  <c r="O6" i="4"/>
  <c r="N6" i="4"/>
  <c r="M6" i="4"/>
  <c r="L6" i="4"/>
  <c r="K6" i="4"/>
  <c r="J6" i="4"/>
  <c r="I6" i="4"/>
  <c r="H6" i="4"/>
  <c r="G6" i="4"/>
  <c r="F6" i="4"/>
  <c r="Q6" i="4" s="1"/>
  <c r="S5" i="4"/>
  <c r="P5" i="4"/>
  <c r="O5" i="4"/>
  <c r="N5" i="4"/>
  <c r="M5" i="4"/>
  <c r="L5" i="4"/>
  <c r="Q5" i="4" s="1"/>
  <c r="K5" i="4"/>
  <c r="J5" i="4"/>
  <c r="I5" i="4"/>
  <c r="H5" i="4"/>
  <c r="G5" i="4"/>
  <c r="F5" i="4"/>
  <c r="S4" i="4"/>
  <c r="Q4" i="4"/>
  <c r="P4" i="4"/>
  <c r="O4" i="4"/>
  <c r="N4" i="4"/>
  <c r="M4" i="4"/>
  <c r="L4" i="4"/>
  <c r="K4" i="4"/>
  <c r="J4" i="4"/>
  <c r="I4" i="4"/>
  <c r="H4" i="4"/>
  <c r="G4" i="4"/>
  <c r="F4" i="4"/>
  <c r="S3" i="4"/>
  <c r="P3" i="4"/>
  <c r="O3" i="4"/>
  <c r="N3" i="4"/>
  <c r="M3" i="4"/>
  <c r="L3" i="4"/>
  <c r="Q3" i="4" s="1"/>
  <c r="K3" i="4"/>
  <c r="J3" i="4"/>
  <c r="I3" i="4"/>
  <c r="H3" i="4"/>
  <c r="G3" i="4"/>
  <c r="F3" i="4"/>
  <c r="S2" i="4"/>
  <c r="Y2" i="4" s="1"/>
  <c r="P2" i="4"/>
  <c r="O2" i="4"/>
  <c r="N2" i="4"/>
  <c r="M2" i="4"/>
  <c r="L2" i="4"/>
  <c r="K2" i="4"/>
  <c r="J2" i="4"/>
  <c r="I2" i="4"/>
  <c r="H2" i="4"/>
  <c r="G2" i="4"/>
  <c r="F2" i="4"/>
  <c r="X3" i="4" s="1"/>
  <c r="S337" i="3"/>
  <c r="P337" i="3"/>
  <c r="O337" i="3"/>
  <c r="N337" i="3"/>
  <c r="M337" i="3"/>
  <c r="L337" i="3"/>
  <c r="K337" i="3"/>
  <c r="J337" i="3"/>
  <c r="I337" i="3"/>
  <c r="H337" i="3"/>
  <c r="G337" i="3"/>
  <c r="F337" i="3"/>
  <c r="Q337" i="3" s="1"/>
  <c r="S336" i="3"/>
  <c r="P336" i="3"/>
  <c r="O336" i="3"/>
  <c r="N336" i="3"/>
  <c r="M336" i="3"/>
  <c r="L336" i="3"/>
  <c r="K336" i="3"/>
  <c r="J336" i="3"/>
  <c r="I336" i="3"/>
  <c r="H336" i="3"/>
  <c r="G336" i="3"/>
  <c r="Q336" i="3" s="1"/>
  <c r="F336" i="3"/>
  <c r="S335" i="3"/>
  <c r="P335" i="3"/>
  <c r="O335" i="3"/>
  <c r="N335" i="3"/>
  <c r="M335" i="3"/>
  <c r="L335" i="3"/>
  <c r="K335" i="3"/>
  <c r="J335" i="3"/>
  <c r="I335" i="3"/>
  <c r="H335" i="3"/>
  <c r="G335" i="3"/>
  <c r="F335" i="3"/>
  <c r="Q335" i="3" s="1"/>
  <c r="S334" i="3"/>
  <c r="P334" i="3"/>
  <c r="O334" i="3"/>
  <c r="N334" i="3"/>
  <c r="M334" i="3"/>
  <c r="L334" i="3"/>
  <c r="Q334" i="3" s="1"/>
  <c r="K334" i="3"/>
  <c r="J334" i="3"/>
  <c r="I334" i="3"/>
  <c r="H334" i="3"/>
  <c r="G334" i="3"/>
  <c r="F334" i="3"/>
  <c r="S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S332" i="3"/>
  <c r="P332" i="3"/>
  <c r="O332" i="3"/>
  <c r="N332" i="3"/>
  <c r="M332" i="3"/>
  <c r="L332" i="3"/>
  <c r="K332" i="3"/>
  <c r="J332" i="3"/>
  <c r="I332" i="3"/>
  <c r="H332" i="3"/>
  <c r="G332" i="3"/>
  <c r="F332" i="3"/>
  <c r="Q332" i="3" s="1"/>
  <c r="S331" i="3"/>
  <c r="P331" i="3"/>
  <c r="O331" i="3"/>
  <c r="N331" i="3"/>
  <c r="M331" i="3"/>
  <c r="L331" i="3"/>
  <c r="K331" i="3"/>
  <c r="J331" i="3"/>
  <c r="I331" i="3"/>
  <c r="H331" i="3"/>
  <c r="G331" i="3"/>
  <c r="F331" i="3"/>
  <c r="Q331" i="3" s="1"/>
  <c r="S330" i="3"/>
  <c r="P330" i="3"/>
  <c r="O330" i="3"/>
  <c r="N330" i="3"/>
  <c r="M330" i="3"/>
  <c r="L330" i="3"/>
  <c r="K330" i="3"/>
  <c r="J330" i="3"/>
  <c r="I330" i="3"/>
  <c r="H330" i="3"/>
  <c r="Q330" i="3" s="1"/>
  <c r="G330" i="3"/>
  <c r="F330" i="3"/>
  <c r="S329" i="3"/>
  <c r="P329" i="3"/>
  <c r="O329" i="3"/>
  <c r="N329" i="3"/>
  <c r="M329" i="3"/>
  <c r="L329" i="3"/>
  <c r="K329" i="3"/>
  <c r="J329" i="3"/>
  <c r="I329" i="3"/>
  <c r="H329" i="3"/>
  <c r="G329" i="3"/>
  <c r="F329" i="3"/>
  <c r="Q329" i="3" s="1"/>
  <c r="S328" i="3"/>
  <c r="P328" i="3"/>
  <c r="O328" i="3"/>
  <c r="N328" i="3"/>
  <c r="M328" i="3"/>
  <c r="L328" i="3"/>
  <c r="K328" i="3"/>
  <c r="J328" i="3"/>
  <c r="I328" i="3"/>
  <c r="H328" i="3"/>
  <c r="G328" i="3"/>
  <c r="F328" i="3"/>
  <c r="Q328" i="3" s="1"/>
  <c r="S327" i="3"/>
  <c r="P327" i="3"/>
  <c r="O327" i="3"/>
  <c r="N327" i="3"/>
  <c r="M327" i="3"/>
  <c r="L327" i="3"/>
  <c r="K327" i="3"/>
  <c r="J327" i="3"/>
  <c r="I327" i="3"/>
  <c r="H327" i="3"/>
  <c r="G327" i="3"/>
  <c r="F327" i="3"/>
  <c r="Q327" i="3" s="1"/>
  <c r="S326" i="3"/>
  <c r="P326" i="3"/>
  <c r="O326" i="3"/>
  <c r="N326" i="3"/>
  <c r="M326" i="3"/>
  <c r="L326" i="3"/>
  <c r="K326" i="3"/>
  <c r="J326" i="3"/>
  <c r="I326" i="3"/>
  <c r="H326" i="3"/>
  <c r="G326" i="3"/>
  <c r="F326" i="3"/>
  <c r="Q326" i="3" s="1"/>
  <c r="S325" i="3"/>
  <c r="P325" i="3"/>
  <c r="O325" i="3"/>
  <c r="N325" i="3"/>
  <c r="M325" i="3"/>
  <c r="L325" i="3"/>
  <c r="K325" i="3"/>
  <c r="J325" i="3"/>
  <c r="I325" i="3"/>
  <c r="H325" i="3"/>
  <c r="G325" i="3"/>
  <c r="F325" i="3"/>
  <c r="S324" i="3"/>
  <c r="P324" i="3"/>
  <c r="O324" i="3"/>
  <c r="N324" i="3"/>
  <c r="M324" i="3"/>
  <c r="L324" i="3"/>
  <c r="K324" i="3"/>
  <c r="J324" i="3"/>
  <c r="I324" i="3"/>
  <c r="H324" i="3"/>
  <c r="G324" i="3"/>
  <c r="Q324" i="3" s="1"/>
  <c r="F324" i="3"/>
  <c r="S323" i="3"/>
  <c r="P323" i="3"/>
  <c r="O323" i="3"/>
  <c r="N323" i="3"/>
  <c r="M323" i="3"/>
  <c r="L323" i="3"/>
  <c r="K323" i="3"/>
  <c r="J323" i="3"/>
  <c r="I323" i="3"/>
  <c r="H323" i="3"/>
  <c r="G323" i="3"/>
  <c r="F323" i="3"/>
  <c r="S322" i="3"/>
  <c r="P322" i="3"/>
  <c r="O322" i="3"/>
  <c r="N322" i="3"/>
  <c r="M322" i="3"/>
  <c r="L322" i="3"/>
  <c r="Q322" i="3" s="1"/>
  <c r="K322" i="3"/>
  <c r="J322" i="3"/>
  <c r="I322" i="3"/>
  <c r="H322" i="3"/>
  <c r="G322" i="3"/>
  <c r="F322" i="3"/>
  <c r="S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S320" i="3"/>
  <c r="P320" i="3"/>
  <c r="O320" i="3"/>
  <c r="N320" i="3"/>
  <c r="M320" i="3"/>
  <c r="L320" i="3"/>
  <c r="K320" i="3"/>
  <c r="J320" i="3"/>
  <c r="I320" i="3"/>
  <c r="H320" i="3"/>
  <c r="G320" i="3"/>
  <c r="F320" i="3"/>
  <c r="S319" i="3"/>
  <c r="P319" i="3"/>
  <c r="O319" i="3"/>
  <c r="N319" i="3"/>
  <c r="M319" i="3"/>
  <c r="L319" i="3"/>
  <c r="K319" i="3"/>
  <c r="J319" i="3"/>
  <c r="I319" i="3"/>
  <c r="H319" i="3"/>
  <c r="G319" i="3"/>
  <c r="F319" i="3"/>
  <c r="S318" i="3"/>
  <c r="P318" i="3"/>
  <c r="O318" i="3"/>
  <c r="N318" i="3"/>
  <c r="M318" i="3"/>
  <c r="L318" i="3"/>
  <c r="K318" i="3"/>
  <c r="J318" i="3"/>
  <c r="I318" i="3"/>
  <c r="H318" i="3"/>
  <c r="Q318" i="3" s="1"/>
  <c r="G318" i="3"/>
  <c r="F318" i="3"/>
  <c r="S317" i="3"/>
  <c r="P317" i="3"/>
  <c r="O317" i="3"/>
  <c r="N317" i="3"/>
  <c r="M317" i="3"/>
  <c r="L317" i="3"/>
  <c r="K317" i="3"/>
  <c r="J317" i="3"/>
  <c r="I317" i="3"/>
  <c r="H317" i="3"/>
  <c r="G317" i="3"/>
  <c r="F317" i="3"/>
  <c r="S316" i="3"/>
  <c r="P316" i="3"/>
  <c r="O316" i="3"/>
  <c r="N316" i="3"/>
  <c r="M316" i="3"/>
  <c r="L316" i="3"/>
  <c r="K316" i="3"/>
  <c r="J316" i="3"/>
  <c r="I316" i="3"/>
  <c r="H316" i="3"/>
  <c r="G316" i="3"/>
  <c r="F316" i="3"/>
  <c r="Q316" i="3" s="1"/>
  <c r="S315" i="3"/>
  <c r="P315" i="3"/>
  <c r="O315" i="3"/>
  <c r="N315" i="3"/>
  <c r="M315" i="3"/>
  <c r="L315" i="3"/>
  <c r="K315" i="3"/>
  <c r="J315" i="3"/>
  <c r="I315" i="3"/>
  <c r="H315" i="3"/>
  <c r="G315" i="3"/>
  <c r="F315" i="3"/>
  <c r="S314" i="3"/>
  <c r="P314" i="3"/>
  <c r="O314" i="3"/>
  <c r="N314" i="3"/>
  <c r="M314" i="3"/>
  <c r="L314" i="3"/>
  <c r="K314" i="3"/>
  <c r="J314" i="3"/>
  <c r="I314" i="3"/>
  <c r="H314" i="3"/>
  <c r="G314" i="3"/>
  <c r="F314" i="3"/>
  <c r="Q314" i="3" s="1"/>
  <c r="S313" i="3"/>
  <c r="P313" i="3"/>
  <c r="O313" i="3"/>
  <c r="N313" i="3"/>
  <c r="M313" i="3"/>
  <c r="L313" i="3"/>
  <c r="K313" i="3"/>
  <c r="J313" i="3"/>
  <c r="I313" i="3"/>
  <c r="H313" i="3"/>
  <c r="G313" i="3"/>
  <c r="F313" i="3"/>
  <c r="S312" i="3"/>
  <c r="P312" i="3"/>
  <c r="O312" i="3"/>
  <c r="N312" i="3"/>
  <c r="M312" i="3"/>
  <c r="L312" i="3"/>
  <c r="K312" i="3"/>
  <c r="J312" i="3"/>
  <c r="I312" i="3"/>
  <c r="H312" i="3"/>
  <c r="G312" i="3"/>
  <c r="F312" i="3"/>
  <c r="S311" i="3"/>
  <c r="P311" i="3"/>
  <c r="O311" i="3"/>
  <c r="N311" i="3"/>
  <c r="M311" i="3"/>
  <c r="L311" i="3"/>
  <c r="K311" i="3"/>
  <c r="J311" i="3"/>
  <c r="I311" i="3"/>
  <c r="H311" i="3"/>
  <c r="G311" i="3"/>
  <c r="F311" i="3"/>
  <c r="S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S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S308" i="3"/>
  <c r="P308" i="3"/>
  <c r="O308" i="3"/>
  <c r="N308" i="3"/>
  <c r="M308" i="3"/>
  <c r="L308" i="3"/>
  <c r="K308" i="3"/>
  <c r="J308" i="3"/>
  <c r="I308" i="3"/>
  <c r="H308" i="3"/>
  <c r="G308" i="3"/>
  <c r="F308" i="3"/>
  <c r="Q308" i="3" s="1"/>
  <c r="S307" i="3"/>
  <c r="P307" i="3"/>
  <c r="O307" i="3"/>
  <c r="N307" i="3"/>
  <c r="M307" i="3"/>
  <c r="L307" i="3"/>
  <c r="K307" i="3"/>
  <c r="J307" i="3"/>
  <c r="I307" i="3"/>
  <c r="H307" i="3"/>
  <c r="G307" i="3"/>
  <c r="F307" i="3"/>
  <c r="Q307" i="3" s="1"/>
  <c r="S306" i="3"/>
  <c r="P306" i="3"/>
  <c r="O306" i="3"/>
  <c r="N306" i="3"/>
  <c r="M306" i="3"/>
  <c r="L306" i="3"/>
  <c r="K306" i="3"/>
  <c r="J306" i="3"/>
  <c r="I306" i="3"/>
  <c r="H306" i="3"/>
  <c r="Q306" i="3" s="1"/>
  <c r="G306" i="3"/>
  <c r="F306" i="3"/>
  <c r="S305" i="3"/>
  <c r="P305" i="3"/>
  <c r="O305" i="3"/>
  <c r="N305" i="3"/>
  <c r="M305" i="3"/>
  <c r="L305" i="3"/>
  <c r="K305" i="3"/>
  <c r="J305" i="3"/>
  <c r="I305" i="3"/>
  <c r="H305" i="3"/>
  <c r="G305" i="3"/>
  <c r="F305" i="3"/>
  <c r="S304" i="3"/>
  <c r="P304" i="3"/>
  <c r="O304" i="3"/>
  <c r="N304" i="3"/>
  <c r="M304" i="3"/>
  <c r="L304" i="3"/>
  <c r="K304" i="3"/>
  <c r="J304" i="3"/>
  <c r="I304" i="3"/>
  <c r="H304" i="3"/>
  <c r="G304" i="3"/>
  <c r="F304" i="3"/>
  <c r="Q304" i="3" s="1"/>
  <c r="S303" i="3"/>
  <c r="P303" i="3"/>
  <c r="O303" i="3"/>
  <c r="N303" i="3"/>
  <c r="M303" i="3"/>
  <c r="L303" i="3"/>
  <c r="K303" i="3"/>
  <c r="J303" i="3"/>
  <c r="I303" i="3"/>
  <c r="H303" i="3"/>
  <c r="G303" i="3"/>
  <c r="F303" i="3"/>
  <c r="S302" i="3"/>
  <c r="P302" i="3"/>
  <c r="O302" i="3"/>
  <c r="N302" i="3"/>
  <c r="M302" i="3"/>
  <c r="L302" i="3"/>
  <c r="K302" i="3"/>
  <c r="J302" i="3"/>
  <c r="I302" i="3"/>
  <c r="H302" i="3"/>
  <c r="G302" i="3"/>
  <c r="F302" i="3"/>
  <c r="S301" i="3"/>
  <c r="P301" i="3"/>
  <c r="O301" i="3"/>
  <c r="N301" i="3"/>
  <c r="M301" i="3"/>
  <c r="L301" i="3"/>
  <c r="K301" i="3"/>
  <c r="J301" i="3"/>
  <c r="I301" i="3"/>
  <c r="H301" i="3"/>
  <c r="G301" i="3"/>
  <c r="F301" i="3"/>
  <c r="Q301" i="3" s="1"/>
  <c r="S300" i="3"/>
  <c r="P300" i="3"/>
  <c r="O300" i="3"/>
  <c r="N300" i="3"/>
  <c r="M300" i="3"/>
  <c r="L300" i="3"/>
  <c r="K300" i="3"/>
  <c r="J300" i="3"/>
  <c r="I300" i="3"/>
  <c r="H300" i="3"/>
  <c r="G300" i="3"/>
  <c r="F300" i="3"/>
  <c r="S299" i="3"/>
  <c r="P299" i="3"/>
  <c r="O299" i="3"/>
  <c r="N299" i="3"/>
  <c r="M299" i="3"/>
  <c r="L299" i="3"/>
  <c r="K299" i="3"/>
  <c r="J299" i="3"/>
  <c r="I299" i="3"/>
  <c r="H299" i="3"/>
  <c r="G299" i="3"/>
  <c r="F299" i="3"/>
  <c r="S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S297" i="3"/>
  <c r="P297" i="3"/>
  <c r="O297" i="3"/>
  <c r="N297" i="3"/>
  <c r="M297" i="3"/>
  <c r="L297" i="3"/>
  <c r="K297" i="3"/>
  <c r="J297" i="3"/>
  <c r="Q297" i="3" s="1"/>
  <c r="I297" i="3"/>
  <c r="H297" i="3"/>
  <c r="G297" i="3"/>
  <c r="F297" i="3"/>
  <c r="S296" i="3"/>
  <c r="P296" i="3"/>
  <c r="O296" i="3"/>
  <c r="N296" i="3"/>
  <c r="M296" i="3"/>
  <c r="L296" i="3"/>
  <c r="K296" i="3"/>
  <c r="J296" i="3"/>
  <c r="I296" i="3"/>
  <c r="H296" i="3"/>
  <c r="G296" i="3"/>
  <c r="F296" i="3"/>
  <c r="S295" i="3"/>
  <c r="P295" i="3"/>
  <c r="O295" i="3"/>
  <c r="N295" i="3"/>
  <c r="M295" i="3"/>
  <c r="L295" i="3"/>
  <c r="K295" i="3"/>
  <c r="J295" i="3"/>
  <c r="I295" i="3"/>
  <c r="H295" i="3"/>
  <c r="G295" i="3"/>
  <c r="F295" i="3"/>
  <c r="Q295" i="3" s="1"/>
  <c r="S294" i="3"/>
  <c r="P294" i="3"/>
  <c r="O294" i="3"/>
  <c r="N294" i="3"/>
  <c r="M294" i="3"/>
  <c r="L294" i="3"/>
  <c r="K294" i="3"/>
  <c r="J294" i="3"/>
  <c r="I294" i="3"/>
  <c r="H294" i="3"/>
  <c r="Q294" i="3" s="1"/>
  <c r="G294" i="3"/>
  <c r="F294" i="3"/>
  <c r="S293" i="3"/>
  <c r="P293" i="3"/>
  <c r="O293" i="3"/>
  <c r="N293" i="3"/>
  <c r="M293" i="3"/>
  <c r="L293" i="3"/>
  <c r="K293" i="3"/>
  <c r="J293" i="3"/>
  <c r="I293" i="3"/>
  <c r="H293" i="3"/>
  <c r="G293" i="3"/>
  <c r="F293" i="3"/>
  <c r="S292" i="3"/>
  <c r="P292" i="3"/>
  <c r="O292" i="3"/>
  <c r="N292" i="3"/>
  <c r="M292" i="3"/>
  <c r="L292" i="3"/>
  <c r="K292" i="3"/>
  <c r="J292" i="3"/>
  <c r="I292" i="3"/>
  <c r="H292" i="3"/>
  <c r="G292" i="3"/>
  <c r="F292" i="3"/>
  <c r="Q292" i="3" s="1"/>
  <c r="S291" i="3"/>
  <c r="P291" i="3"/>
  <c r="O291" i="3"/>
  <c r="N291" i="3"/>
  <c r="M291" i="3"/>
  <c r="L291" i="3"/>
  <c r="K291" i="3"/>
  <c r="J291" i="3"/>
  <c r="I291" i="3"/>
  <c r="H291" i="3"/>
  <c r="G291" i="3"/>
  <c r="F291" i="3"/>
  <c r="S290" i="3"/>
  <c r="P290" i="3"/>
  <c r="O290" i="3"/>
  <c r="N290" i="3"/>
  <c r="M290" i="3"/>
  <c r="L290" i="3"/>
  <c r="K290" i="3"/>
  <c r="J290" i="3"/>
  <c r="I290" i="3"/>
  <c r="H290" i="3"/>
  <c r="G290" i="3"/>
  <c r="F290" i="3"/>
  <c r="S289" i="3"/>
  <c r="P289" i="3"/>
  <c r="O289" i="3"/>
  <c r="N289" i="3"/>
  <c r="M289" i="3"/>
  <c r="L289" i="3"/>
  <c r="K289" i="3"/>
  <c r="J289" i="3"/>
  <c r="I289" i="3"/>
  <c r="H289" i="3"/>
  <c r="G289" i="3"/>
  <c r="F289" i="3"/>
  <c r="Q289" i="3" s="1"/>
  <c r="S288" i="3"/>
  <c r="P288" i="3"/>
  <c r="O288" i="3"/>
  <c r="N288" i="3"/>
  <c r="M288" i="3"/>
  <c r="L288" i="3"/>
  <c r="K288" i="3"/>
  <c r="J288" i="3"/>
  <c r="I288" i="3"/>
  <c r="H288" i="3"/>
  <c r="G288" i="3"/>
  <c r="F288" i="3"/>
  <c r="S287" i="3"/>
  <c r="P287" i="3"/>
  <c r="O287" i="3"/>
  <c r="N287" i="3"/>
  <c r="M287" i="3"/>
  <c r="L287" i="3"/>
  <c r="K287" i="3"/>
  <c r="J287" i="3"/>
  <c r="I287" i="3"/>
  <c r="H287" i="3"/>
  <c r="G287" i="3"/>
  <c r="F287" i="3"/>
  <c r="S286" i="3"/>
  <c r="P286" i="3"/>
  <c r="O286" i="3"/>
  <c r="N286" i="3"/>
  <c r="M286" i="3"/>
  <c r="L286" i="3"/>
  <c r="K286" i="3"/>
  <c r="J286" i="3"/>
  <c r="I286" i="3"/>
  <c r="H286" i="3"/>
  <c r="G286" i="3"/>
  <c r="Q286" i="3" s="1"/>
  <c r="F286" i="3"/>
  <c r="S285" i="3"/>
  <c r="P285" i="3"/>
  <c r="O285" i="3"/>
  <c r="N285" i="3"/>
  <c r="M285" i="3"/>
  <c r="L285" i="3"/>
  <c r="K285" i="3"/>
  <c r="J285" i="3"/>
  <c r="Q285" i="3" s="1"/>
  <c r="I285" i="3"/>
  <c r="H285" i="3"/>
  <c r="G285" i="3"/>
  <c r="F285" i="3"/>
  <c r="S284" i="3"/>
  <c r="P284" i="3"/>
  <c r="O284" i="3"/>
  <c r="N284" i="3"/>
  <c r="M284" i="3"/>
  <c r="L284" i="3"/>
  <c r="K284" i="3"/>
  <c r="J284" i="3"/>
  <c r="I284" i="3"/>
  <c r="H284" i="3"/>
  <c r="G284" i="3"/>
  <c r="F284" i="3"/>
  <c r="Q284" i="3" s="1"/>
  <c r="S283" i="3"/>
  <c r="P283" i="3"/>
  <c r="O283" i="3"/>
  <c r="N283" i="3"/>
  <c r="M283" i="3"/>
  <c r="L283" i="3"/>
  <c r="K283" i="3"/>
  <c r="J283" i="3"/>
  <c r="I283" i="3"/>
  <c r="H283" i="3"/>
  <c r="G283" i="3"/>
  <c r="F283" i="3"/>
  <c r="S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S281" i="3"/>
  <c r="P281" i="3"/>
  <c r="O281" i="3"/>
  <c r="N281" i="3"/>
  <c r="M281" i="3"/>
  <c r="L281" i="3"/>
  <c r="K281" i="3"/>
  <c r="J281" i="3"/>
  <c r="I281" i="3"/>
  <c r="H281" i="3"/>
  <c r="G281" i="3"/>
  <c r="F281" i="3"/>
  <c r="S280" i="3"/>
  <c r="P280" i="3"/>
  <c r="O280" i="3"/>
  <c r="N280" i="3"/>
  <c r="M280" i="3"/>
  <c r="L280" i="3"/>
  <c r="K280" i="3"/>
  <c r="J280" i="3"/>
  <c r="I280" i="3"/>
  <c r="H280" i="3"/>
  <c r="G280" i="3"/>
  <c r="F280" i="3"/>
  <c r="Q280" i="3" s="1"/>
  <c r="S279" i="3"/>
  <c r="P279" i="3"/>
  <c r="O279" i="3"/>
  <c r="N279" i="3"/>
  <c r="M279" i="3"/>
  <c r="L279" i="3"/>
  <c r="K279" i="3"/>
  <c r="J279" i="3"/>
  <c r="I279" i="3"/>
  <c r="H279" i="3"/>
  <c r="G279" i="3"/>
  <c r="F279" i="3"/>
  <c r="S278" i="3"/>
  <c r="P278" i="3"/>
  <c r="O278" i="3"/>
  <c r="N278" i="3"/>
  <c r="M278" i="3"/>
  <c r="L278" i="3"/>
  <c r="K278" i="3"/>
  <c r="J278" i="3"/>
  <c r="I278" i="3"/>
  <c r="H278" i="3"/>
  <c r="G278" i="3"/>
  <c r="F278" i="3"/>
  <c r="S277" i="3"/>
  <c r="P277" i="3"/>
  <c r="O277" i="3"/>
  <c r="N277" i="3"/>
  <c r="M277" i="3"/>
  <c r="L277" i="3"/>
  <c r="K277" i="3"/>
  <c r="J277" i="3"/>
  <c r="I277" i="3"/>
  <c r="H277" i="3"/>
  <c r="G277" i="3"/>
  <c r="F277" i="3"/>
  <c r="Q277" i="3" s="1"/>
  <c r="S276" i="3"/>
  <c r="P276" i="3"/>
  <c r="O276" i="3"/>
  <c r="N276" i="3"/>
  <c r="M276" i="3"/>
  <c r="L276" i="3"/>
  <c r="K276" i="3"/>
  <c r="J276" i="3"/>
  <c r="I276" i="3"/>
  <c r="H276" i="3"/>
  <c r="G276" i="3"/>
  <c r="F276" i="3"/>
  <c r="Q276" i="3" s="1"/>
  <c r="S275" i="3"/>
  <c r="P275" i="3"/>
  <c r="O275" i="3"/>
  <c r="N275" i="3"/>
  <c r="M275" i="3"/>
  <c r="L275" i="3"/>
  <c r="K275" i="3"/>
  <c r="J275" i="3"/>
  <c r="I275" i="3"/>
  <c r="H275" i="3"/>
  <c r="G275" i="3"/>
  <c r="F275" i="3"/>
  <c r="Q275" i="3" s="1"/>
  <c r="S274" i="3"/>
  <c r="P274" i="3"/>
  <c r="O274" i="3"/>
  <c r="N274" i="3"/>
  <c r="M274" i="3"/>
  <c r="L274" i="3"/>
  <c r="K274" i="3"/>
  <c r="J274" i="3"/>
  <c r="I274" i="3"/>
  <c r="H274" i="3"/>
  <c r="G274" i="3"/>
  <c r="F274" i="3"/>
  <c r="Q274" i="3" s="1"/>
  <c r="S273" i="3"/>
  <c r="P273" i="3"/>
  <c r="O273" i="3"/>
  <c r="N273" i="3"/>
  <c r="M273" i="3"/>
  <c r="L273" i="3"/>
  <c r="K273" i="3"/>
  <c r="J273" i="3"/>
  <c r="I273" i="3"/>
  <c r="H273" i="3"/>
  <c r="Q273" i="3" s="1"/>
  <c r="G273" i="3"/>
  <c r="F273" i="3"/>
  <c r="S272" i="3"/>
  <c r="P272" i="3"/>
  <c r="O272" i="3"/>
  <c r="N272" i="3"/>
  <c r="M272" i="3"/>
  <c r="L272" i="3"/>
  <c r="K272" i="3"/>
  <c r="J272" i="3"/>
  <c r="I272" i="3"/>
  <c r="H272" i="3"/>
  <c r="G272" i="3"/>
  <c r="Q272" i="3" s="1"/>
  <c r="F272" i="3"/>
  <c r="S271" i="3"/>
  <c r="P271" i="3"/>
  <c r="O271" i="3"/>
  <c r="N271" i="3"/>
  <c r="M271" i="3"/>
  <c r="L271" i="3"/>
  <c r="K271" i="3"/>
  <c r="J271" i="3"/>
  <c r="I271" i="3"/>
  <c r="H271" i="3"/>
  <c r="G271" i="3"/>
  <c r="F271" i="3"/>
  <c r="S270" i="3"/>
  <c r="P270" i="3"/>
  <c r="O270" i="3"/>
  <c r="N270" i="3"/>
  <c r="M270" i="3"/>
  <c r="L270" i="3"/>
  <c r="K270" i="3"/>
  <c r="J270" i="3"/>
  <c r="I270" i="3"/>
  <c r="H270" i="3"/>
  <c r="G270" i="3"/>
  <c r="F270" i="3"/>
  <c r="S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S268" i="3"/>
  <c r="P268" i="3"/>
  <c r="O268" i="3"/>
  <c r="N268" i="3"/>
  <c r="M268" i="3"/>
  <c r="L268" i="3"/>
  <c r="K268" i="3"/>
  <c r="J268" i="3"/>
  <c r="I268" i="3"/>
  <c r="Q268" i="3" s="1"/>
  <c r="H268" i="3"/>
  <c r="G268" i="3"/>
  <c r="F268" i="3"/>
  <c r="S267" i="3"/>
  <c r="P267" i="3"/>
  <c r="O267" i="3"/>
  <c r="N267" i="3"/>
  <c r="M267" i="3"/>
  <c r="L267" i="3"/>
  <c r="K267" i="3"/>
  <c r="J267" i="3"/>
  <c r="I267" i="3"/>
  <c r="H267" i="3"/>
  <c r="G267" i="3"/>
  <c r="F267" i="3"/>
  <c r="Q267" i="3" s="1"/>
  <c r="S266" i="3"/>
  <c r="P266" i="3"/>
  <c r="O266" i="3"/>
  <c r="N266" i="3"/>
  <c r="M266" i="3"/>
  <c r="L266" i="3"/>
  <c r="K266" i="3"/>
  <c r="J266" i="3"/>
  <c r="I266" i="3"/>
  <c r="H266" i="3"/>
  <c r="G266" i="3"/>
  <c r="F266" i="3"/>
  <c r="S265" i="3"/>
  <c r="P265" i="3"/>
  <c r="O265" i="3"/>
  <c r="N265" i="3"/>
  <c r="M265" i="3"/>
  <c r="L265" i="3"/>
  <c r="K265" i="3"/>
  <c r="J265" i="3"/>
  <c r="I265" i="3"/>
  <c r="H265" i="3"/>
  <c r="G265" i="3"/>
  <c r="F265" i="3"/>
  <c r="S264" i="3"/>
  <c r="P264" i="3"/>
  <c r="O264" i="3"/>
  <c r="N264" i="3"/>
  <c r="M264" i="3"/>
  <c r="L264" i="3"/>
  <c r="K264" i="3"/>
  <c r="J264" i="3"/>
  <c r="I264" i="3"/>
  <c r="H264" i="3"/>
  <c r="G264" i="3"/>
  <c r="F264" i="3"/>
  <c r="Q264" i="3" s="1"/>
  <c r="S263" i="3"/>
  <c r="P263" i="3"/>
  <c r="O263" i="3"/>
  <c r="N263" i="3"/>
  <c r="M263" i="3"/>
  <c r="L263" i="3"/>
  <c r="K263" i="3"/>
  <c r="J263" i="3"/>
  <c r="I263" i="3"/>
  <c r="H263" i="3"/>
  <c r="G263" i="3"/>
  <c r="F263" i="3"/>
  <c r="S262" i="3"/>
  <c r="P262" i="3"/>
  <c r="O262" i="3"/>
  <c r="N262" i="3"/>
  <c r="M262" i="3"/>
  <c r="L262" i="3"/>
  <c r="K262" i="3"/>
  <c r="J262" i="3"/>
  <c r="I262" i="3"/>
  <c r="H262" i="3"/>
  <c r="G262" i="3"/>
  <c r="F262" i="3"/>
  <c r="S261" i="3"/>
  <c r="P261" i="3"/>
  <c r="O261" i="3"/>
  <c r="N261" i="3"/>
  <c r="M261" i="3"/>
  <c r="L261" i="3"/>
  <c r="K261" i="3"/>
  <c r="J261" i="3"/>
  <c r="I261" i="3"/>
  <c r="H261" i="3"/>
  <c r="Q261" i="3" s="1"/>
  <c r="G261" i="3"/>
  <c r="F261" i="3"/>
  <c r="S260" i="3"/>
  <c r="P260" i="3"/>
  <c r="O260" i="3"/>
  <c r="N260" i="3"/>
  <c r="M260" i="3"/>
  <c r="L260" i="3"/>
  <c r="K260" i="3"/>
  <c r="J260" i="3"/>
  <c r="I260" i="3"/>
  <c r="H260" i="3"/>
  <c r="G260" i="3"/>
  <c r="Q260" i="3" s="1"/>
  <c r="F260" i="3"/>
  <c r="S259" i="3"/>
  <c r="P259" i="3"/>
  <c r="O259" i="3"/>
  <c r="N259" i="3"/>
  <c r="M259" i="3"/>
  <c r="L259" i="3"/>
  <c r="K259" i="3"/>
  <c r="J259" i="3"/>
  <c r="I259" i="3"/>
  <c r="H259" i="3"/>
  <c r="G259" i="3"/>
  <c r="F259" i="3"/>
  <c r="S258" i="3"/>
  <c r="P258" i="3"/>
  <c r="O258" i="3"/>
  <c r="N258" i="3"/>
  <c r="M258" i="3"/>
  <c r="L258" i="3"/>
  <c r="K258" i="3"/>
  <c r="J258" i="3"/>
  <c r="I258" i="3"/>
  <c r="H258" i="3"/>
  <c r="G258" i="3"/>
  <c r="F258" i="3"/>
  <c r="S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S256" i="3"/>
  <c r="P256" i="3"/>
  <c r="O256" i="3"/>
  <c r="N256" i="3"/>
  <c r="M256" i="3"/>
  <c r="L256" i="3"/>
  <c r="K256" i="3"/>
  <c r="J256" i="3"/>
  <c r="I256" i="3"/>
  <c r="Q256" i="3" s="1"/>
  <c r="H256" i="3"/>
  <c r="G256" i="3"/>
  <c r="F256" i="3"/>
  <c r="S255" i="3"/>
  <c r="P255" i="3"/>
  <c r="O255" i="3"/>
  <c r="N255" i="3"/>
  <c r="M255" i="3"/>
  <c r="L255" i="3"/>
  <c r="K255" i="3"/>
  <c r="J255" i="3"/>
  <c r="I255" i="3"/>
  <c r="H255" i="3"/>
  <c r="G255" i="3"/>
  <c r="F255" i="3"/>
  <c r="Q255" i="3" s="1"/>
  <c r="S254" i="3"/>
  <c r="P254" i="3"/>
  <c r="O254" i="3"/>
  <c r="N254" i="3"/>
  <c r="M254" i="3"/>
  <c r="L254" i="3"/>
  <c r="K254" i="3"/>
  <c r="J254" i="3"/>
  <c r="I254" i="3"/>
  <c r="H254" i="3"/>
  <c r="G254" i="3"/>
  <c r="F254" i="3"/>
  <c r="S253" i="3"/>
  <c r="P253" i="3"/>
  <c r="O253" i="3"/>
  <c r="N253" i="3"/>
  <c r="M253" i="3"/>
  <c r="L253" i="3"/>
  <c r="K253" i="3"/>
  <c r="J253" i="3"/>
  <c r="I253" i="3"/>
  <c r="H253" i="3"/>
  <c r="G253" i="3"/>
  <c r="F253" i="3"/>
  <c r="S252" i="3"/>
  <c r="P252" i="3"/>
  <c r="O252" i="3"/>
  <c r="N252" i="3"/>
  <c r="M252" i="3"/>
  <c r="L252" i="3"/>
  <c r="K252" i="3"/>
  <c r="J252" i="3"/>
  <c r="I252" i="3"/>
  <c r="H252" i="3"/>
  <c r="G252" i="3"/>
  <c r="F252" i="3"/>
  <c r="Q252" i="3" s="1"/>
  <c r="S251" i="3"/>
  <c r="P251" i="3"/>
  <c r="O251" i="3"/>
  <c r="N251" i="3"/>
  <c r="M251" i="3"/>
  <c r="L251" i="3"/>
  <c r="K251" i="3"/>
  <c r="J251" i="3"/>
  <c r="I251" i="3"/>
  <c r="H251" i="3"/>
  <c r="G251" i="3"/>
  <c r="F251" i="3"/>
  <c r="S250" i="3"/>
  <c r="P250" i="3"/>
  <c r="O250" i="3"/>
  <c r="N250" i="3"/>
  <c r="M250" i="3"/>
  <c r="L250" i="3"/>
  <c r="K250" i="3"/>
  <c r="J250" i="3"/>
  <c r="I250" i="3"/>
  <c r="H250" i="3"/>
  <c r="G250" i="3"/>
  <c r="F250" i="3"/>
  <c r="S249" i="3"/>
  <c r="P249" i="3"/>
  <c r="O249" i="3"/>
  <c r="N249" i="3"/>
  <c r="M249" i="3"/>
  <c r="L249" i="3"/>
  <c r="K249" i="3"/>
  <c r="J249" i="3"/>
  <c r="I249" i="3"/>
  <c r="H249" i="3"/>
  <c r="G249" i="3"/>
  <c r="F249" i="3"/>
  <c r="S248" i="3"/>
  <c r="P248" i="3"/>
  <c r="O248" i="3"/>
  <c r="N248" i="3"/>
  <c r="M248" i="3"/>
  <c r="L248" i="3"/>
  <c r="K248" i="3"/>
  <c r="J248" i="3"/>
  <c r="I248" i="3"/>
  <c r="H248" i="3"/>
  <c r="G248" i="3"/>
  <c r="F248" i="3"/>
  <c r="S247" i="3"/>
  <c r="P247" i="3"/>
  <c r="O247" i="3"/>
  <c r="N247" i="3"/>
  <c r="M247" i="3"/>
  <c r="L247" i="3"/>
  <c r="K247" i="3"/>
  <c r="J247" i="3"/>
  <c r="I247" i="3"/>
  <c r="H247" i="3"/>
  <c r="G247" i="3"/>
  <c r="F247" i="3"/>
  <c r="Q247" i="3" s="1"/>
  <c r="S246" i="3"/>
  <c r="P246" i="3"/>
  <c r="O246" i="3"/>
  <c r="N246" i="3"/>
  <c r="M246" i="3"/>
  <c r="L246" i="3"/>
  <c r="K246" i="3"/>
  <c r="J246" i="3"/>
  <c r="I246" i="3"/>
  <c r="H246" i="3"/>
  <c r="G246" i="3"/>
  <c r="F246" i="3"/>
  <c r="S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S244" i="3"/>
  <c r="P244" i="3"/>
  <c r="O244" i="3"/>
  <c r="N244" i="3"/>
  <c r="M244" i="3"/>
  <c r="L244" i="3"/>
  <c r="K244" i="3"/>
  <c r="J244" i="3"/>
  <c r="I244" i="3"/>
  <c r="H244" i="3"/>
  <c r="G244" i="3"/>
  <c r="F244" i="3"/>
  <c r="S243" i="3"/>
  <c r="P243" i="3"/>
  <c r="O243" i="3"/>
  <c r="N243" i="3"/>
  <c r="M243" i="3"/>
  <c r="L243" i="3"/>
  <c r="K243" i="3"/>
  <c r="J243" i="3"/>
  <c r="I243" i="3"/>
  <c r="H243" i="3"/>
  <c r="G243" i="3"/>
  <c r="F243" i="3"/>
  <c r="Q243" i="3" s="1"/>
  <c r="S242" i="3"/>
  <c r="P242" i="3"/>
  <c r="O242" i="3"/>
  <c r="N242" i="3"/>
  <c r="M242" i="3"/>
  <c r="L242" i="3"/>
  <c r="K242" i="3"/>
  <c r="J242" i="3"/>
  <c r="I242" i="3"/>
  <c r="H242" i="3"/>
  <c r="G242" i="3"/>
  <c r="F242" i="3"/>
  <c r="S241" i="3"/>
  <c r="P241" i="3"/>
  <c r="O241" i="3"/>
  <c r="N241" i="3"/>
  <c r="M241" i="3"/>
  <c r="L241" i="3"/>
  <c r="K241" i="3"/>
  <c r="J241" i="3"/>
  <c r="I241" i="3"/>
  <c r="H241" i="3"/>
  <c r="G241" i="3"/>
  <c r="F241" i="3"/>
  <c r="S240" i="3"/>
  <c r="P240" i="3"/>
  <c r="O240" i="3"/>
  <c r="N240" i="3"/>
  <c r="M240" i="3"/>
  <c r="L240" i="3"/>
  <c r="K240" i="3"/>
  <c r="J240" i="3"/>
  <c r="I240" i="3"/>
  <c r="H240" i="3"/>
  <c r="G240" i="3"/>
  <c r="F240" i="3"/>
  <c r="Q240" i="3" s="1"/>
  <c r="S239" i="3"/>
  <c r="P239" i="3"/>
  <c r="O239" i="3"/>
  <c r="N239" i="3"/>
  <c r="M239" i="3"/>
  <c r="L239" i="3"/>
  <c r="K239" i="3"/>
  <c r="J239" i="3"/>
  <c r="Q239" i="3" s="1"/>
  <c r="I239" i="3"/>
  <c r="H239" i="3"/>
  <c r="G239" i="3"/>
  <c r="F239" i="3"/>
  <c r="S238" i="3"/>
  <c r="P238" i="3"/>
  <c r="O238" i="3"/>
  <c r="N238" i="3"/>
  <c r="M238" i="3"/>
  <c r="L238" i="3"/>
  <c r="K238" i="3"/>
  <c r="J238" i="3"/>
  <c r="I238" i="3"/>
  <c r="H238" i="3"/>
  <c r="G238" i="3"/>
  <c r="F238" i="3"/>
  <c r="S237" i="3"/>
  <c r="P237" i="3"/>
  <c r="O237" i="3"/>
  <c r="N237" i="3"/>
  <c r="M237" i="3"/>
  <c r="L237" i="3"/>
  <c r="K237" i="3"/>
  <c r="J237" i="3"/>
  <c r="I237" i="3"/>
  <c r="H237" i="3"/>
  <c r="Q237" i="3" s="1"/>
  <c r="G237" i="3"/>
  <c r="F237" i="3"/>
  <c r="S236" i="3"/>
  <c r="P236" i="3"/>
  <c r="O236" i="3"/>
  <c r="N236" i="3"/>
  <c r="M236" i="3"/>
  <c r="L236" i="3"/>
  <c r="K236" i="3"/>
  <c r="J236" i="3"/>
  <c r="I236" i="3"/>
  <c r="H236" i="3"/>
  <c r="G236" i="3"/>
  <c r="F236" i="3"/>
  <c r="S235" i="3"/>
  <c r="P235" i="3"/>
  <c r="O235" i="3"/>
  <c r="N235" i="3"/>
  <c r="M235" i="3"/>
  <c r="L235" i="3"/>
  <c r="K235" i="3"/>
  <c r="J235" i="3"/>
  <c r="I235" i="3"/>
  <c r="H235" i="3"/>
  <c r="G235" i="3"/>
  <c r="F235" i="3"/>
  <c r="Q235" i="3" s="1"/>
  <c r="S234" i="3"/>
  <c r="P234" i="3"/>
  <c r="O234" i="3"/>
  <c r="N234" i="3"/>
  <c r="M234" i="3"/>
  <c r="L234" i="3"/>
  <c r="K234" i="3"/>
  <c r="Q234" i="3" s="1"/>
  <c r="J234" i="3"/>
  <c r="I234" i="3"/>
  <c r="H234" i="3"/>
  <c r="G234" i="3"/>
  <c r="F234" i="3"/>
  <c r="S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S232" i="3"/>
  <c r="P232" i="3"/>
  <c r="O232" i="3"/>
  <c r="N232" i="3"/>
  <c r="M232" i="3"/>
  <c r="L232" i="3"/>
  <c r="K232" i="3"/>
  <c r="J232" i="3"/>
  <c r="I232" i="3"/>
  <c r="H232" i="3"/>
  <c r="G232" i="3"/>
  <c r="F232" i="3"/>
  <c r="S231" i="3"/>
  <c r="P231" i="3"/>
  <c r="O231" i="3"/>
  <c r="N231" i="3"/>
  <c r="M231" i="3"/>
  <c r="L231" i="3"/>
  <c r="K231" i="3"/>
  <c r="J231" i="3"/>
  <c r="I231" i="3"/>
  <c r="H231" i="3"/>
  <c r="G231" i="3"/>
  <c r="F231" i="3"/>
  <c r="Q231" i="3" s="1"/>
  <c r="S230" i="3"/>
  <c r="P230" i="3"/>
  <c r="O230" i="3"/>
  <c r="N230" i="3"/>
  <c r="M230" i="3"/>
  <c r="L230" i="3"/>
  <c r="K230" i="3"/>
  <c r="J230" i="3"/>
  <c r="I230" i="3"/>
  <c r="H230" i="3"/>
  <c r="G230" i="3"/>
  <c r="F230" i="3"/>
  <c r="S229" i="3"/>
  <c r="P229" i="3"/>
  <c r="O229" i="3"/>
  <c r="N229" i="3"/>
  <c r="M229" i="3"/>
  <c r="L229" i="3"/>
  <c r="K229" i="3"/>
  <c r="J229" i="3"/>
  <c r="I229" i="3"/>
  <c r="H229" i="3"/>
  <c r="G229" i="3"/>
  <c r="F229" i="3"/>
  <c r="S228" i="3"/>
  <c r="P228" i="3"/>
  <c r="O228" i="3"/>
  <c r="N228" i="3"/>
  <c r="M228" i="3"/>
  <c r="L228" i="3"/>
  <c r="K228" i="3"/>
  <c r="J228" i="3"/>
  <c r="I228" i="3"/>
  <c r="H228" i="3"/>
  <c r="G228" i="3"/>
  <c r="F228" i="3"/>
  <c r="Q228" i="3" s="1"/>
  <c r="S227" i="3"/>
  <c r="P227" i="3"/>
  <c r="O227" i="3"/>
  <c r="N227" i="3"/>
  <c r="M227" i="3"/>
  <c r="L227" i="3"/>
  <c r="K227" i="3"/>
  <c r="J227" i="3"/>
  <c r="I227" i="3"/>
  <c r="H227" i="3"/>
  <c r="G227" i="3"/>
  <c r="F227" i="3"/>
  <c r="Q227" i="3" s="1"/>
  <c r="S226" i="3"/>
  <c r="P226" i="3"/>
  <c r="O226" i="3"/>
  <c r="N226" i="3"/>
  <c r="M226" i="3"/>
  <c r="L226" i="3"/>
  <c r="K226" i="3"/>
  <c r="J226" i="3"/>
  <c r="I226" i="3"/>
  <c r="H226" i="3"/>
  <c r="G226" i="3"/>
  <c r="Q226" i="3" s="1"/>
  <c r="F226" i="3"/>
  <c r="S225" i="3"/>
  <c r="P225" i="3"/>
  <c r="O225" i="3"/>
  <c r="N225" i="3"/>
  <c r="M225" i="3"/>
  <c r="L225" i="3"/>
  <c r="K225" i="3"/>
  <c r="J225" i="3"/>
  <c r="I225" i="3"/>
  <c r="H225" i="3"/>
  <c r="Q225" i="3" s="1"/>
  <c r="G225" i="3"/>
  <c r="F225" i="3"/>
  <c r="S224" i="3"/>
  <c r="P224" i="3"/>
  <c r="O224" i="3"/>
  <c r="N224" i="3"/>
  <c r="M224" i="3"/>
  <c r="L224" i="3"/>
  <c r="K224" i="3"/>
  <c r="J224" i="3"/>
  <c r="I224" i="3"/>
  <c r="H224" i="3"/>
  <c r="G224" i="3"/>
  <c r="Q224" i="3" s="1"/>
  <c r="F224" i="3"/>
  <c r="S223" i="3"/>
  <c r="P223" i="3"/>
  <c r="O223" i="3"/>
  <c r="N223" i="3"/>
  <c r="M223" i="3"/>
  <c r="L223" i="3"/>
  <c r="K223" i="3"/>
  <c r="J223" i="3"/>
  <c r="I223" i="3"/>
  <c r="H223" i="3"/>
  <c r="G223" i="3"/>
  <c r="F223" i="3"/>
  <c r="S222" i="3"/>
  <c r="P222" i="3"/>
  <c r="O222" i="3"/>
  <c r="N222" i="3"/>
  <c r="M222" i="3"/>
  <c r="L222" i="3"/>
  <c r="K222" i="3"/>
  <c r="J222" i="3"/>
  <c r="I222" i="3"/>
  <c r="H222" i="3"/>
  <c r="G222" i="3"/>
  <c r="F222" i="3"/>
  <c r="Q222" i="3" s="1"/>
  <c r="S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S220" i="3"/>
  <c r="P220" i="3"/>
  <c r="O220" i="3"/>
  <c r="N220" i="3"/>
  <c r="M220" i="3"/>
  <c r="L220" i="3"/>
  <c r="K220" i="3"/>
  <c r="J220" i="3"/>
  <c r="I220" i="3"/>
  <c r="H220" i="3"/>
  <c r="G220" i="3"/>
  <c r="F220" i="3"/>
  <c r="S219" i="3"/>
  <c r="P219" i="3"/>
  <c r="O219" i="3"/>
  <c r="N219" i="3"/>
  <c r="M219" i="3"/>
  <c r="L219" i="3"/>
  <c r="K219" i="3"/>
  <c r="J219" i="3"/>
  <c r="I219" i="3"/>
  <c r="H219" i="3"/>
  <c r="G219" i="3"/>
  <c r="F219" i="3"/>
  <c r="Q219" i="3" s="1"/>
  <c r="S218" i="3"/>
  <c r="P218" i="3"/>
  <c r="O218" i="3"/>
  <c r="N218" i="3"/>
  <c r="M218" i="3"/>
  <c r="L218" i="3"/>
  <c r="K218" i="3"/>
  <c r="J218" i="3"/>
  <c r="I218" i="3"/>
  <c r="H218" i="3"/>
  <c r="G218" i="3"/>
  <c r="F218" i="3"/>
  <c r="Q218" i="3" s="1"/>
  <c r="S217" i="3"/>
  <c r="P217" i="3"/>
  <c r="O217" i="3"/>
  <c r="N217" i="3"/>
  <c r="M217" i="3"/>
  <c r="L217" i="3"/>
  <c r="K217" i="3"/>
  <c r="J217" i="3"/>
  <c r="I217" i="3"/>
  <c r="H217" i="3"/>
  <c r="G217" i="3"/>
  <c r="F217" i="3"/>
  <c r="Q217" i="3" s="1"/>
  <c r="S216" i="3"/>
  <c r="P216" i="3"/>
  <c r="O216" i="3"/>
  <c r="N216" i="3"/>
  <c r="M216" i="3"/>
  <c r="L216" i="3"/>
  <c r="K216" i="3"/>
  <c r="J216" i="3"/>
  <c r="I216" i="3"/>
  <c r="H216" i="3"/>
  <c r="G216" i="3"/>
  <c r="F216" i="3"/>
  <c r="Q216" i="3" s="1"/>
  <c r="S215" i="3"/>
  <c r="P215" i="3"/>
  <c r="O215" i="3"/>
  <c r="N215" i="3"/>
  <c r="M215" i="3"/>
  <c r="L215" i="3"/>
  <c r="K215" i="3"/>
  <c r="J215" i="3"/>
  <c r="Q215" i="3" s="1"/>
  <c r="I215" i="3"/>
  <c r="H215" i="3"/>
  <c r="G215" i="3"/>
  <c r="F215" i="3"/>
  <c r="S214" i="3"/>
  <c r="P214" i="3"/>
  <c r="O214" i="3"/>
  <c r="N214" i="3"/>
  <c r="M214" i="3"/>
  <c r="L214" i="3"/>
  <c r="K214" i="3"/>
  <c r="J214" i="3"/>
  <c r="I214" i="3"/>
  <c r="H214" i="3"/>
  <c r="G214" i="3"/>
  <c r="Q214" i="3" s="1"/>
  <c r="F214" i="3"/>
  <c r="S213" i="3"/>
  <c r="P213" i="3"/>
  <c r="O213" i="3"/>
  <c r="N213" i="3"/>
  <c r="M213" i="3"/>
  <c r="L213" i="3"/>
  <c r="K213" i="3"/>
  <c r="J213" i="3"/>
  <c r="I213" i="3"/>
  <c r="H213" i="3"/>
  <c r="Q213" i="3" s="1"/>
  <c r="G213" i="3"/>
  <c r="F213" i="3"/>
  <c r="S212" i="3"/>
  <c r="P212" i="3"/>
  <c r="O212" i="3"/>
  <c r="N212" i="3"/>
  <c r="M212" i="3"/>
  <c r="L212" i="3"/>
  <c r="K212" i="3"/>
  <c r="J212" i="3"/>
  <c r="I212" i="3"/>
  <c r="H212" i="3"/>
  <c r="G212" i="3"/>
  <c r="F212" i="3"/>
  <c r="S211" i="3"/>
  <c r="P211" i="3"/>
  <c r="O211" i="3"/>
  <c r="N211" i="3"/>
  <c r="M211" i="3"/>
  <c r="L211" i="3"/>
  <c r="K211" i="3"/>
  <c r="J211" i="3"/>
  <c r="I211" i="3"/>
  <c r="H211" i="3"/>
  <c r="G211" i="3"/>
  <c r="F211" i="3"/>
  <c r="Q211" i="3" s="1"/>
  <c r="S210" i="3"/>
  <c r="P210" i="3"/>
  <c r="O210" i="3"/>
  <c r="N210" i="3"/>
  <c r="M210" i="3"/>
  <c r="L210" i="3"/>
  <c r="K210" i="3"/>
  <c r="J210" i="3"/>
  <c r="I210" i="3"/>
  <c r="H210" i="3"/>
  <c r="G210" i="3"/>
  <c r="F210" i="3"/>
  <c r="Q210" i="3" s="1"/>
  <c r="S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S208" i="3"/>
  <c r="P208" i="3"/>
  <c r="O208" i="3"/>
  <c r="N208" i="3"/>
  <c r="M208" i="3"/>
  <c r="L208" i="3"/>
  <c r="K208" i="3"/>
  <c r="J208" i="3"/>
  <c r="I208" i="3"/>
  <c r="H208" i="3"/>
  <c r="G208" i="3"/>
  <c r="F208" i="3"/>
  <c r="S207" i="3"/>
  <c r="P207" i="3"/>
  <c r="O207" i="3"/>
  <c r="N207" i="3"/>
  <c r="M207" i="3"/>
  <c r="L207" i="3"/>
  <c r="K207" i="3"/>
  <c r="J207" i="3"/>
  <c r="I207" i="3"/>
  <c r="H207" i="3"/>
  <c r="G207" i="3"/>
  <c r="F207" i="3"/>
  <c r="S206" i="3"/>
  <c r="P206" i="3"/>
  <c r="O206" i="3"/>
  <c r="N206" i="3"/>
  <c r="M206" i="3"/>
  <c r="L206" i="3"/>
  <c r="K206" i="3"/>
  <c r="J206" i="3"/>
  <c r="I206" i="3"/>
  <c r="H206" i="3"/>
  <c r="G206" i="3"/>
  <c r="F206" i="3"/>
  <c r="Q206" i="3" s="1"/>
  <c r="S205" i="3"/>
  <c r="P205" i="3"/>
  <c r="O205" i="3"/>
  <c r="N205" i="3"/>
  <c r="M205" i="3"/>
  <c r="L205" i="3"/>
  <c r="K205" i="3"/>
  <c r="J205" i="3"/>
  <c r="I205" i="3"/>
  <c r="H205" i="3"/>
  <c r="G205" i="3"/>
  <c r="F205" i="3"/>
  <c r="Q205" i="3" s="1"/>
  <c r="S204" i="3"/>
  <c r="P204" i="3"/>
  <c r="O204" i="3"/>
  <c r="N204" i="3"/>
  <c r="M204" i="3"/>
  <c r="L204" i="3"/>
  <c r="K204" i="3"/>
  <c r="J204" i="3"/>
  <c r="I204" i="3"/>
  <c r="H204" i="3"/>
  <c r="G204" i="3"/>
  <c r="F204" i="3"/>
  <c r="Q204" i="3" s="1"/>
  <c r="S203" i="3"/>
  <c r="P203" i="3"/>
  <c r="O203" i="3"/>
  <c r="N203" i="3"/>
  <c r="M203" i="3"/>
  <c r="L203" i="3"/>
  <c r="K203" i="3"/>
  <c r="J203" i="3"/>
  <c r="Q203" i="3" s="1"/>
  <c r="I203" i="3"/>
  <c r="H203" i="3"/>
  <c r="G203" i="3"/>
  <c r="F203" i="3"/>
  <c r="S202" i="3"/>
  <c r="P202" i="3"/>
  <c r="O202" i="3"/>
  <c r="N202" i="3"/>
  <c r="M202" i="3"/>
  <c r="L202" i="3"/>
  <c r="K202" i="3"/>
  <c r="J202" i="3"/>
  <c r="I202" i="3"/>
  <c r="H202" i="3"/>
  <c r="G202" i="3"/>
  <c r="Q202" i="3" s="1"/>
  <c r="F202" i="3"/>
  <c r="S201" i="3"/>
  <c r="P201" i="3"/>
  <c r="O201" i="3"/>
  <c r="N201" i="3"/>
  <c r="M201" i="3"/>
  <c r="L201" i="3"/>
  <c r="K201" i="3"/>
  <c r="J201" i="3"/>
  <c r="I201" i="3"/>
  <c r="H201" i="3"/>
  <c r="Q201" i="3" s="1"/>
  <c r="G201" i="3"/>
  <c r="F201" i="3"/>
  <c r="S200" i="3"/>
  <c r="P200" i="3"/>
  <c r="O200" i="3"/>
  <c r="N200" i="3"/>
  <c r="M200" i="3"/>
  <c r="L200" i="3"/>
  <c r="K200" i="3"/>
  <c r="J200" i="3"/>
  <c r="I200" i="3"/>
  <c r="H200" i="3"/>
  <c r="G200" i="3"/>
  <c r="Q200" i="3" s="1"/>
  <c r="F200" i="3"/>
  <c r="S199" i="3"/>
  <c r="P199" i="3"/>
  <c r="O199" i="3"/>
  <c r="N199" i="3"/>
  <c r="M199" i="3"/>
  <c r="L199" i="3"/>
  <c r="K199" i="3"/>
  <c r="J199" i="3"/>
  <c r="I199" i="3"/>
  <c r="H199" i="3"/>
  <c r="G199" i="3"/>
  <c r="F199" i="3"/>
  <c r="Q199" i="3" s="1"/>
  <c r="S198" i="3"/>
  <c r="P198" i="3"/>
  <c r="O198" i="3"/>
  <c r="N198" i="3"/>
  <c r="M198" i="3"/>
  <c r="L198" i="3"/>
  <c r="K198" i="3"/>
  <c r="J198" i="3"/>
  <c r="I198" i="3"/>
  <c r="H198" i="3"/>
  <c r="G198" i="3"/>
  <c r="F198" i="3"/>
  <c r="Q198" i="3" s="1"/>
  <c r="S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S196" i="3"/>
  <c r="P196" i="3"/>
  <c r="O196" i="3"/>
  <c r="N196" i="3"/>
  <c r="M196" i="3"/>
  <c r="L196" i="3"/>
  <c r="K196" i="3"/>
  <c r="J196" i="3"/>
  <c r="I196" i="3"/>
  <c r="H196" i="3"/>
  <c r="G196" i="3"/>
  <c r="F196" i="3"/>
  <c r="Q196" i="3" s="1"/>
  <c r="S195" i="3"/>
  <c r="P195" i="3"/>
  <c r="O195" i="3"/>
  <c r="N195" i="3"/>
  <c r="M195" i="3"/>
  <c r="L195" i="3"/>
  <c r="K195" i="3"/>
  <c r="J195" i="3"/>
  <c r="I195" i="3"/>
  <c r="H195" i="3"/>
  <c r="G195" i="3"/>
  <c r="F195" i="3"/>
  <c r="Q195" i="3" s="1"/>
  <c r="S194" i="3"/>
  <c r="P194" i="3"/>
  <c r="O194" i="3"/>
  <c r="N194" i="3"/>
  <c r="M194" i="3"/>
  <c r="L194" i="3"/>
  <c r="K194" i="3"/>
  <c r="J194" i="3"/>
  <c r="I194" i="3"/>
  <c r="H194" i="3"/>
  <c r="G194" i="3"/>
  <c r="F194" i="3"/>
  <c r="S193" i="3"/>
  <c r="P193" i="3"/>
  <c r="O193" i="3"/>
  <c r="N193" i="3"/>
  <c r="M193" i="3"/>
  <c r="L193" i="3"/>
  <c r="K193" i="3"/>
  <c r="J193" i="3"/>
  <c r="I193" i="3"/>
  <c r="H193" i="3"/>
  <c r="G193" i="3"/>
  <c r="F193" i="3"/>
  <c r="S192" i="3"/>
  <c r="P192" i="3"/>
  <c r="O192" i="3"/>
  <c r="N192" i="3"/>
  <c r="M192" i="3"/>
  <c r="L192" i="3"/>
  <c r="K192" i="3"/>
  <c r="J192" i="3"/>
  <c r="I192" i="3"/>
  <c r="H192" i="3"/>
  <c r="G192" i="3"/>
  <c r="F192" i="3"/>
  <c r="Q192" i="3" s="1"/>
  <c r="S191" i="3"/>
  <c r="P191" i="3"/>
  <c r="O191" i="3"/>
  <c r="N191" i="3"/>
  <c r="M191" i="3"/>
  <c r="L191" i="3"/>
  <c r="K191" i="3"/>
  <c r="J191" i="3"/>
  <c r="Q191" i="3" s="1"/>
  <c r="I191" i="3"/>
  <c r="H191" i="3"/>
  <c r="G191" i="3"/>
  <c r="F191" i="3"/>
  <c r="S190" i="3"/>
  <c r="P190" i="3"/>
  <c r="O190" i="3"/>
  <c r="N190" i="3"/>
  <c r="M190" i="3"/>
  <c r="L190" i="3"/>
  <c r="K190" i="3"/>
  <c r="J190" i="3"/>
  <c r="I190" i="3"/>
  <c r="H190" i="3"/>
  <c r="G190" i="3"/>
  <c r="F190" i="3"/>
  <c r="S189" i="3"/>
  <c r="P189" i="3"/>
  <c r="O189" i="3"/>
  <c r="N189" i="3"/>
  <c r="M189" i="3"/>
  <c r="L189" i="3"/>
  <c r="K189" i="3"/>
  <c r="J189" i="3"/>
  <c r="I189" i="3"/>
  <c r="H189" i="3"/>
  <c r="Q189" i="3" s="1"/>
  <c r="G189" i="3"/>
  <c r="F189" i="3"/>
  <c r="S188" i="3"/>
  <c r="P188" i="3"/>
  <c r="O188" i="3"/>
  <c r="N188" i="3"/>
  <c r="M188" i="3"/>
  <c r="L188" i="3"/>
  <c r="K188" i="3"/>
  <c r="J188" i="3"/>
  <c r="I188" i="3"/>
  <c r="H188" i="3"/>
  <c r="G188" i="3"/>
  <c r="Q188" i="3" s="1"/>
  <c r="F188" i="3"/>
  <c r="S187" i="3"/>
  <c r="P187" i="3"/>
  <c r="O187" i="3"/>
  <c r="N187" i="3"/>
  <c r="M187" i="3"/>
  <c r="L187" i="3"/>
  <c r="K187" i="3"/>
  <c r="J187" i="3"/>
  <c r="I187" i="3"/>
  <c r="H187" i="3"/>
  <c r="G187" i="3"/>
  <c r="F187" i="3"/>
  <c r="Q187" i="3" s="1"/>
  <c r="S186" i="3"/>
  <c r="P186" i="3"/>
  <c r="O186" i="3"/>
  <c r="N186" i="3"/>
  <c r="M186" i="3"/>
  <c r="L186" i="3"/>
  <c r="Q186" i="3" s="1"/>
  <c r="K186" i="3"/>
  <c r="J186" i="3"/>
  <c r="I186" i="3"/>
  <c r="H186" i="3"/>
  <c r="G186" i="3"/>
  <c r="F186" i="3"/>
  <c r="S185" i="3"/>
  <c r="P185" i="3"/>
  <c r="Q185" i="3" s="1"/>
  <c r="O185" i="3"/>
  <c r="N185" i="3"/>
  <c r="M185" i="3"/>
  <c r="L185" i="3"/>
  <c r="K185" i="3"/>
  <c r="J185" i="3"/>
  <c r="I185" i="3"/>
  <c r="H185" i="3"/>
  <c r="G185" i="3"/>
  <c r="F185" i="3"/>
  <c r="S184" i="3"/>
  <c r="P184" i="3"/>
  <c r="O184" i="3"/>
  <c r="N184" i="3"/>
  <c r="M184" i="3"/>
  <c r="L184" i="3"/>
  <c r="K184" i="3"/>
  <c r="J184" i="3"/>
  <c r="I184" i="3"/>
  <c r="H184" i="3"/>
  <c r="G184" i="3"/>
  <c r="F184" i="3"/>
  <c r="Q184" i="3" s="1"/>
  <c r="S183" i="3"/>
  <c r="P183" i="3"/>
  <c r="O183" i="3"/>
  <c r="N183" i="3"/>
  <c r="M183" i="3"/>
  <c r="L183" i="3"/>
  <c r="K183" i="3"/>
  <c r="J183" i="3"/>
  <c r="I183" i="3"/>
  <c r="H183" i="3"/>
  <c r="G183" i="3"/>
  <c r="F183" i="3"/>
  <c r="S182" i="3"/>
  <c r="P182" i="3"/>
  <c r="O182" i="3"/>
  <c r="N182" i="3"/>
  <c r="M182" i="3"/>
  <c r="L182" i="3"/>
  <c r="K182" i="3"/>
  <c r="J182" i="3"/>
  <c r="I182" i="3"/>
  <c r="H182" i="3"/>
  <c r="G182" i="3"/>
  <c r="F182" i="3"/>
  <c r="Q182" i="3" s="1"/>
  <c r="S181" i="3"/>
  <c r="P181" i="3"/>
  <c r="O181" i="3"/>
  <c r="N181" i="3"/>
  <c r="M181" i="3"/>
  <c r="L181" i="3"/>
  <c r="K181" i="3"/>
  <c r="J181" i="3"/>
  <c r="I181" i="3"/>
  <c r="H181" i="3"/>
  <c r="G181" i="3"/>
  <c r="F181" i="3"/>
  <c r="S180" i="3"/>
  <c r="P180" i="3"/>
  <c r="O180" i="3"/>
  <c r="N180" i="3"/>
  <c r="M180" i="3"/>
  <c r="L180" i="3"/>
  <c r="K180" i="3"/>
  <c r="J180" i="3"/>
  <c r="I180" i="3"/>
  <c r="H180" i="3"/>
  <c r="G180" i="3"/>
  <c r="F180" i="3"/>
  <c r="Q180" i="3" s="1"/>
  <c r="S179" i="3"/>
  <c r="P179" i="3"/>
  <c r="O179" i="3"/>
  <c r="N179" i="3"/>
  <c r="M179" i="3"/>
  <c r="L179" i="3"/>
  <c r="K179" i="3"/>
  <c r="J179" i="3"/>
  <c r="Q179" i="3" s="1"/>
  <c r="I179" i="3"/>
  <c r="H179" i="3"/>
  <c r="G179" i="3"/>
  <c r="F179" i="3"/>
  <c r="S178" i="3"/>
  <c r="P178" i="3"/>
  <c r="O178" i="3"/>
  <c r="N178" i="3"/>
  <c r="M178" i="3"/>
  <c r="L178" i="3"/>
  <c r="K178" i="3"/>
  <c r="J178" i="3"/>
  <c r="I178" i="3"/>
  <c r="H178" i="3"/>
  <c r="G178" i="3"/>
  <c r="F178" i="3"/>
  <c r="S177" i="3"/>
  <c r="P177" i="3"/>
  <c r="O177" i="3"/>
  <c r="N177" i="3"/>
  <c r="M177" i="3"/>
  <c r="L177" i="3"/>
  <c r="K177" i="3"/>
  <c r="J177" i="3"/>
  <c r="I177" i="3"/>
  <c r="H177" i="3"/>
  <c r="Q177" i="3" s="1"/>
  <c r="G177" i="3"/>
  <c r="F177" i="3"/>
  <c r="S176" i="3"/>
  <c r="P176" i="3"/>
  <c r="O176" i="3"/>
  <c r="N176" i="3"/>
  <c r="M176" i="3"/>
  <c r="L176" i="3"/>
  <c r="K176" i="3"/>
  <c r="J176" i="3"/>
  <c r="I176" i="3"/>
  <c r="H176" i="3"/>
  <c r="G176" i="3"/>
  <c r="F176" i="3"/>
  <c r="S175" i="3"/>
  <c r="P175" i="3"/>
  <c r="O175" i="3"/>
  <c r="N175" i="3"/>
  <c r="M175" i="3"/>
  <c r="L175" i="3"/>
  <c r="K175" i="3"/>
  <c r="J175" i="3"/>
  <c r="I175" i="3"/>
  <c r="H175" i="3"/>
  <c r="G175" i="3"/>
  <c r="F175" i="3"/>
  <c r="Q175" i="3" s="1"/>
  <c r="S174" i="3"/>
  <c r="P174" i="3"/>
  <c r="O174" i="3"/>
  <c r="N174" i="3"/>
  <c r="M174" i="3"/>
  <c r="L174" i="3"/>
  <c r="Q174" i="3" s="1"/>
  <c r="K174" i="3"/>
  <c r="J174" i="3"/>
  <c r="I174" i="3"/>
  <c r="H174" i="3"/>
  <c r="G174" i="3"/>
  <c r="F174" i="3"/>
  <c r="S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S172" i="3"/>
  <c r="P172" i="3"/>
  <c r="O172" i="3"/>
  <c r="N172" i="3"/>
  <c r="M172" i="3"/>
  <c r="L172" i="3"/>
  <c r="K172" i="3"/>
  <c r="J172" i="3"/>
  <c r="I172" i="3"/>
  <c r="H172" i="3"/>
  <c r="G172" i="3"/>
  <c r="F172" i="3"/>
  <c r="S171" i="3"/>
  <c r="P171" i="3"/>
  <c r="O171" i="3"/>
  <c r="N171" i="3"/>
  <c r="M171" i="3"/>
  <c r="L171" i="3"/>
  <c r="K171" i="3"/>
  <c r="J171" i="3"/>
  <c r="I171" i="3"/>
  <c r="H171" i="3"/>
  <c r="G171" i="3"/>
  <c r="F171" i="3"/>
  <c r="S170" i="3"/>
  <c r="P170" i="3"/>
  <c r="O170" i="3"/>
  <c r="N170" i="3"/>
  <c r="M170" i="3"/>
  <c r="L170" i="3"/>
  <c r="K170" i="3"/>
  <c r="J170" i="3"/>
  <c r="I170" i="3"/>
  <c r="H170" i="3"/>
  <c r="G170" i="3"/>
  <c r="F170" i="3"/>
  <c r="Q170" i="3" s="1"/>
  <c r="S169" i="3"/>
  <c r="P169" i="3"/>
  <c r="O169" i="3"/>
  <c r="N169" i="3"/>
  <c r="M169" i="3"/>
  <c r="L169" i="3"/>
  <c r="K169" i="3"/>
  <c r="J169" i="3"/>
  <c r="I169" i="3"/>
  <c r="H169" i="3"/>
  <c r="G169" i="3"/>
  <c r="F169" i="3"/>
  <c r="S168" i="3"/>
  <c r="P168" i="3"/>
  <c r="O168" i="3"/>
  <c r="N168" i="3"/>
  <c r="M168" i="3"/>
  <c r="L168" i="3"/>
  <c r="K168" i="3"/>
  <c r="J168" i="3"/>
  <c r="I168" i="3"/>
  <c r="H168" i="3"/>
  <c r="G168" i="3"/>
  <c r="F168" i="3"/>
  <c r="Q168" i="3" s="1"/>
  <c r="S167" i="3"/>
  <c r="P167" i="3"/>
  <c r="O167" i="3"/>
  <c r="N167" i="3"/>
  <c r="M167" i="3"/>
  <c r="L167" i="3"/>
  <c r="K167" i="3"/>
  <c r="J167" i="3"/>
  <c r="Q167" i="3" s="1"/>
  <c r="I167" i="3"/>
  <c r="H167" i="3"/>
  <c r="G167" i="3"/>
  <c r="F167" i="3"/>
  <c r="S166" i="3"/>
  <c r="P166" i="3"/>
  <c r="O166" i="3"/>
  <c r="N166" i="3"/>
  <c r="M166" i="3"/>
  <c r="L166" i="3"/>
  <c r="K166" i="3"/>
  <c r="J166" i="3"/>
  <c r="I166" i="3"/>
  <c r="H166" i="3"/>
  <c r="G166" i="3"/>
  <c r="F166" i="3"/>
  <c r="S165" i="3"/>
  <c r="P165" i="3"/>
  <c r="O165" i="3"/>
  <c r="N165" i="3"/>
  <c r="M165" i="3"/>
  <c r="L165" i="3"/>
  <c r="K165" i="3"/>
  <c r="J165" i="3"/>
  <c r="I165" i="3"/>
  <c r="H165" i="3"/>
  <c r="Q165" i="3" s="1"/>
  <c r="G165" i="3"/>
  <c r="F165" i="3"/>
  <c r="S164" i="3"/>
  <c r="P164" i="3"/>
  <c r="O164" i="3"/>
  <c r="N164" i="3"/>
  <c r="M164" i="3"/>
  <c r="L164" i="3"/>
  <c r="K164" i="3"/>
  <c r="J164" i="3"/>
  <c r="I164" i="3"/>
  <c r="H164" i="3"/>
  <c r="G164" i="3"/>
  <c r="F164" i="3"/>
  <c r="S163" i="3"/>
  <c r="P163" i="3"/>
  <c r="O163" i="3"/>
  <c r="N163" i="3"/>
  <c r="M163" i="3"/>
  <c r="L163" i="3"/>
  <c r="K163" i="3"/>
  <c r="J163" i="3"/>
  <c r="I163" i="3"/>
  <c r="H163" i="3"/>
  <c r="G163" i="3"/>
  <c r="F163" i="3"/>
  <c r="S162" i="3"/>
  <c r="P162" i="3"/>
  <c r="O162" i="3"/>
  <c r="N162" i="3"/>
  <c r="M162" i="3"/>
  <c r="L162" i="3"/>
  <c r="K162" i="3"/>
  <c r="Q162" i="3" s="1"/>
  <c r="J162" i="3"/>
  <c r="I162" i="3"/>
  <c r="H162" i="3"/>
  <c r="G162" i="3"/>
  <c r="F162" i="3"/>
  <c r="S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S160" i="3"/>
  <c r="P160" i="3"/>
  <c r="O160" i="3"/>
  <c r="N160" i="3"/>
  <c r="M160" i="3"/>
  <c r="L160" i="3"/>
  <c r="K160" i="3"/>
  <c r="J160" i="3"/>
  <c r="I160" i="3"/>
  <c r="H160" i="3"/>
  <c r="G160" i="3"/>
  <c r="F160" i="3"/>
  <c r="S159" i="3"/>
  <c r="P159" i="3"/>
  <c r="O159" i="3"/>
  <c r="N159" i="3"/>
  <c r="M159" i="3"/>
  <c r="L159" i="3"/>
  <c r="K159" i="3"/>
  <c r="J159" i="3"/>
  <c r="I159" i="3"/>
  <c r="H159" i="3"/>
  <c r="G159" i="3"/>
  <c r="F159" i="3"/>
  <c r="S158" i="3"/>
  <c r="P158" i="3"/>
  <c r="O158" i="3"/>
  <c r="N158" i="3"/>
  <c r="M158" i="3"/>
  <c r="L158" i="3"/>
  <c r="K158" i="3"/>
  <c r="J158" i="3"/>
  <c r="I158" i="3"/>
  <c r="H158" i="3"/>
  <c r="G158" i="3"/>
  <c r="F158" i="3"/>
  <c r="S157" i="3"/>
  <c r="P157" i="3"/>
  <c r="O157" i="3"/>
  <c r="N157" i="3"/>
  <c r="M157" i="3"/>
  <c r="L157" i="3"/>
  <c r="K157" i="3"/>
  <c r="J157" i="3"/>
  <c r="I157" i="3"/>
  <c r="H157" i="3"/>
  <c r="G157" i="3"/>
  <c r="F157" i="3"/>
  <c r="S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S155" i="3"/>
  <c r="P155" i="3"/>
  <c r="O155" i="3"/>
  <c r="N155" i="3"/>
  <c r="M155" i="3"/>
  <c r="L155" i="3"/>
  <c r="K155" i="3"/>
  <c r="J155" i="3"/>
  <c r="I155" i="3"/>
  <c r="H155" i="3"/>
  <c r="G155" i="3"/>
  <c r="F155" i="3"/>
  <c r="S154" i="3"/>
  <c r="P154" i="3"/>
  <c r="O154" i="3"/>
  <c r="N154" i="3"/>
  <c r="M154" i="3"/>
  <c r="L154" i="3"/>
  <c r="K154" i="3"/>
  <c r="J154" i="3"/>
  <c r="I154" i="3"/>
  <c r="H154" i="3"/>
  <c r="G154" i="3"/>
  <c r="F154" i="3"/>
  <c r="S153" i="3"/>
  <c r="P153" i="3"/>
  <c r="O153" i="3"/>
  <c r="N153" i="3"/>
  <c r="M153" i="3"/>
  <c r="L153" i="3"/>
  <c r="K153" i="3"/>
  <c r="J153" i="3"/>
  <c r="I153" i="3"/>
  <c r="H153" i="3"/>
  <c r="G153" i="3"/>
  <c r="F153" i="3"/>
  <c r="S152" i="3"/>
  <c r="P152" i="3"/>
  <c r="O152" i="3"/>
  <c r="N152" i="3"/>
  <c r="M152" i="3"/>
  <c r="L152" i="3"/>
  <c r="K152" i="3"/>
  <c r="J152" i="3"/>
  <c r="I152" i="3"/>
  <c r="H152" i="3"/>
  <c r="G152" i="3"/>
  <c r="Q152" i="3" s="1"/>
  <c r="F152" i="3"/>
  <c r="S151" i="3"/>
  <c r="P151" i="3"/>
  <c r="O151" i="3"/>
  <c r="N151" i="3"/>
  <c r="M151" i="3"/>
  <c r="L151" i="3"/>
  <c r="K151" i="3"/>
  <c r="J151" i="3"/>
  <c r="I151" i="3"/>
  <c r="H151" i="3"/>
  <c r="G151" i="3"/>
  <c r="F151" i="3"/>
  <c r="S150" i="3"/>
  <c r="P150" i="3"/>
  <c r="O150" i="3"/>
  <c r="N150" i="3"/>
  <c r="M150" i="3"/>
  <c r="L150" i="3"/>
  <c r="K150" i="3"/>
  <c r="Q150" i="3" s="1"/>
  <c r="J150" i="3"/>
  <c r="I150" i="3"/>
  <c r="H150" i="3"/>
  <c r="G150" i="3"/>
  <c r="F150" i="3"/>
  <c r="S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S148" i="3"/>
  <c r="P148" i="3"/>
  <c r="O148" i="3"/>
  <c r="N148" i="3"/>
  <c r="M148" i="3"/>
  <c r="L148" i="3"/>
  <c r="K148" i="3"/>
  <c r="J148" i="3"/>
  <c r="I148" i="3"/>
  <c r="H148" i="3"/>
  <c r="G148" i="3"/>
  <c r="F148" i="3"/>
  <c r="S147" i="3"/>
  <c r="P147" i="3"/>
  <c r="O147" i="3"/>
  <c r="N147" i="3"/>
  <c r="M147" i="3"/>
  <c r="L147" i="3"/>
  <c r="K147" i="3"/>
  <c r="J147" i="3"/>
  <c r="I147" i="3"/>
  <c r="H147" i="3"/>
  <c r="G147" i="3"/>
  <c r="F147" i="3"/>
  <c r="S146" i="3"/>
  <c r="P146" i="3"/>
  <c r="O146" i="3"/>
  <c r="N146" i="3"/>
  <c r="M146" i="3"/>
  <c r="L146" i="3"/>
  <c r="K146" i="3"/>
  <c r="J146" i="3"/>
  <c r="I146" i="3"/>
  <c r="H146" i="3"/>
  <c r="G146" i="3"/>
  <c r="F146" i="3"/>
  <c r="S145" i="3"/>
  <c r="P145" i="3"/>
  <c r="O145" i="3"/>
  <c r="N145" i="3"/>
  <c r="M145" i="3"/>
  <c r="L145" i="3"/>
  <c r="K145" i="3"/>
  <c r="J145" i="3"/>
  <c r="I145" i="3"/>
  <c r="H145" i="3"/>
  <c r="G145" i="3"/>
  <c r="F145" i="3"/>
  <c r="S144" i="3"/>
  <c r="P144" i="3"/>
  <c r="O144" i="3"/>
  <c r="N144" i="3"/>
  <c r="M144" i="3"/>
  <c r="L144" i="3"/>
  <c r="K144" i="3"/>
  <c r="J144" i="3"/>
  <c r="I144" i="3"/>
  <c r="H144" i="3"/>
  <c r="G144" i="3"/>
  <c r="F144" i="3"/>
  <c r="Q144" i="3" s="1"/>
  <c r="S143" i="3"/>
  <c r="P143" i="3"/>
  <c r="O143" i="3"/>
  <c r="N143" i="3"/>
  <c r="M143" i="3"/>
  <c r="L143" i="3"/>
  <c r="K143" i="3"/>
  <c r="J143" i="3"/>
  <c r="I143" i="3"/>
  <c r="H143" i="3"/>
  <c r="G143" i="3"/>
  <c r="F143" i="3"/>
  <c r="S142" i="3"/>
  <c r="P142" i="3"/>
  <c r="O142" i="3"/>
  <c r="N142" i="3"/>
  <c r="M142" i="3"/>
  <c r="L142" i="3"/>
  <c r="K142" i="3"/>
  <c r="J142" i="3"/>
  <c r="I142" i="3"/>
  <c r="H142" i="3"/>
  <c r="G142" i="3"/>
  <c r="F142" i="3"/>
  <c r="S141" i="3"/>
  <c r="P141" i="3"/>
  <c r="O141" i="3"/>
  <c r="N141" i="3"/>
  <c r="M141" i="3"/>
  <c r="L141" i="3"/>
  <c r="K141" i="3"/>
  <c r="J141" i="3"/>
  <c r="I141" i="3"/>
  <c r="H141" i="3"/>
  <c r="G141" i="3"/>
  <c r="F141" i="3"/>
  <c r="S140" i="3"/>
  <c r="P140" i="3"/>
  <c r="O140" i="3"/>
  <c r="N140" i="3"/>
  <c r="M140" i="3"/>
  <c r="L140" i="3"/>
  <c r="K140" i="3"/>
  <c r="J140" i="3"/>
  <c r="I140" i="3"/>
  <c r="H140" i="3"/>
  <c r="G140" i="3"/>
  <c r="Q140" i="3" s="1"/>
  <c r="F140" i="3"/>
  <c r="S139" i="3"/>
  <c r="P139" i="3"/>
  <c r="O139" i="3"/>
  <c r="N139" i="3"/>
  <c r="M139" i="3"/>
  <c r="L139" i="3"/>
  <c r="K139" i="3"/>
  <c r="J139" i="3"/>
  <c r="I139" i="3"/>
  <c r="H139" i="3"/>
  <c r="G139" i="3"/>
  <c r="F139" i="3"/>
  <c r="Q139" i="3" s="1"/>
  <c r="S138" i="3"/>
  <c r="P138" i="3"/>
  <c r="O138" i="3"/>
  <c r="N138" i="3"/>
  <c r="M138" i="3"/>
  <c r="L138" i="3"/>
  <c r="K138" i="3"/>
  <c r="J138" i="3"/>
  <c r="I138" i="3"/>
  <c r="H138" i="3"/>
  <c r="G138" i="3"/>
  <c r="F138" i="3"/>
  <c r="Q138" i="3" s="1"/>
  <c r="S137" i="3"/>
  <c r="P137" i="3"/>
  <c r="O137" i="3"/>
  <c r="N137" i="3"/>
  <c r="M137" i="3"/>
  <c r="L137" i="3"/>
  <c r="K137" i="3"/>
  <c r="Q137" i="3" s="1"/>
  <c r="J137" i="3"/>
  <c r="I137" i="3"/>
  <c r="H137" i="3"/>
  <c r="G137" i="3"/>
  <c r="F137" i="3"/>
  <c r="S136" i="3"/>
  <c r="P136" i="3"/>
  <c r="O136" i="3"/>
  <c r="N136" i="3"/>
  <c r="M136" i="3"/>
  <c r="L136" i="3"/>
  <c r="K136" i="3"/>
  <c r="J136" i="3"/>
  <c r="I136" i="3"/>
  <c r="H136" i="3"/>
  <c r="G136" i="3"/>
  <c r="F136" i="3"/>
  <c r="S135" i="3"/>
  <c r="P135" i="3"/>
  <c r="O135" i="3"/>
  <c r="N135" i="3"/>
  <c r="M135" i="3"/>
  <c r="L135" i="3"/>
  <c r="K135" i="3"/>
  <c r="J135" i="3"/>
  <c r="I135" i="3"/>
  <c r="H135" i="3"/>
  <c r="G135" i="3"/>
  <c r="F135" i="3"/>
  <c r="S134" i="3"/>
  <c r="P134" i="3"/>
  <c r="O134" i="3"/>
  <c r="N134" i="3"/>
  <c r="M134" i="3"/>
  <c r="L134" i="3"/>
  <c r="K134" i="3"/>
  <c r="J134" i="3"/>
  <c r="I134" i="3"/>
  <c r="H134" i="3"/>
  <c r="G134" i="3"/>
  <c r="F134" i="3"/>
  <c r="S133" i="3"/>
  <c r="P133" i="3"/>
  <c r="O133" i="3"/>
  <c r="N133" i="3"/>
  <c r="M133" i="3"/>
  <c r="L133" i="3"/>
  <c r="K133" i="3"/>
  <c r="J133" i="3"/>
  <c r="I133" i="3"/>
  <c r="H133" i="3"/>
  <c r="G133" i="3"/>
  <c r="F133" i="3"/>
  <c r="S132" i="3"/>
  <c r="P132" i="3"/>
  <c r="O132" i="3"/>
  <c r="N132" i="3"/>
  <c r="M132" i="3"/>
  <c r="L132" i="3"/>
  <c r="K132" i="3"/>
  <c r="J132" i="3"/>
  <c r="I132" i="3"/>
  <c r="H132" i="3"/>
  <c r="G132" i="3"/>
  <c r="F132" i="3"/>
  <c r="Q132" i="3" s="1"/>
  <c r="S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S130" i="3"/>
  <c r="P130" i="3"/>
  <c r="O130" i="3"/>
  <c r="N130" i="3"/>
  <c r="M130" i="3"/>
  <c r="L130" i="3"/>
  <c r="K130" i="3"/>
  <c r="J130" i="3"/>
  <c r="I130" i="3"/>
  <c r="H130" i="3"/>
  <c r="G130" i="3"/>
  <c r="F130" i="3"/>
  <c r="S129" i="3"/>
  <c r="P129" i="3"/>
  <c r="O129" i="3"/>
  <c r="Q129" i="3" s="1"/>
  <c r="N129" i="3"/>
  <c r="M129" i="3"/>
  <c r="L129" i="3"/>
  <c r="K129" i="3"/>
  <c r="J129" i="3"/>
  <c r="I129" i="3"/>
  <c r="H129" i="3"/>
  <c r="G129" i="3"/>
  <c r="F129" i="3"/>
  <c r="S128" i="3"/>
  <c r="P128" i="3"/>
  <c r="O128" i="3"/>
  <c r="N128" i="3"/>
  <c r="M128" i="3"/>
  <c r="L128" i="3"/>
  <c r="K128" i="3"/>
  <c r="J128" i="3"/>
  <c r="I128" i="3"/>
  <c r="H128" i="3"/>
  <c r="G128" i="3"/>
  <c r="Q128" i="3" s="1"/>
  <c r="F128" i="3"/>
  <c r="S127" i="3"/>
  <c r="P127" i="3"/>
  <c r="O127" i="3"/>
  <c r="N127" i="3"/>
  <c r="M127" i="3"/>
  <c r="L127" i="3"/>
  <c r="K127" i="3"/>
  <c r="J127" i="3"/>
  <c r="I127" i="3"/>
  <c r="H127" i="3"/>
  <c r="G127" i="3"/>
  <c r="F127" i="3"/>
  <c r="Q127" i="3" s="1"/>
  <c r="S126" i="3"/>
  <c r="P126" i="3"/>
  <c r="O126" i="3"/>
  <c r="N126" i="3"/>
  <c r="M126" i="3"/>
  <c r="L126" i="3"/>
  <c r="K126" i="3"/>
  <c r="J126" i="3"/>
  <c r="I126" i="3"/>
  <c r="H126" i="3"/>
  <c r="G126" i="3"/>
  <c r="F126" i="3"/>
  <c r="Q126" i="3" s="1"/>
  <c r="S125" i="3"/>
  <c r="P125" i="3"/>
  <c r="O125" i="3"/>
  <c r="N125" i="3"/>
  <c r="M125" i="3"/>
  <c r="L125" i="3"/>
  <c r="K125" i="3"/>
  <c r="J125" i="3"/>
  <c r="Q125" i="3" s="1"/>
  <c r="I125" i="3"/>
  <c r="H125" i="3"/>
  <c r="G125" i="3"/>
  <c r="F125" i="3"/>
  <c r="S124" i="3"/>
  <c r="P124" i="3"/>
  <c r="O124" i="3"/>
  <c r="N124" i="3"/>
  <c r="M124" i="3"/>
  <c r="L124" i="3"/>
  <c r="K124" i="3"/>
  <c r="J124" i="3"/>
  <c r="I124" i="3"/>
  <c r="H124" i="3"/>
  <c r="G124" i="3"/>
  <c r="F124" i="3"/>
  <c r="S123" i="3"/>
  <c r="P123" i="3"/>
  <c r="O123" i="3"/>
  <c r="N123" i="3"/>
  <c r="M123" i="3"/>
  <c r="L123" i="3"/>
  <c r="K123" i="3"/>
  <c r="J123" i="3"/>
  <c r="I123" i="3"/>
  <c r="H123" i="3"/>
  <c r="G123" i="3"/>
  <c r="F123" i="3"/>
  <c r="Q123" i="3" s="1"/>
  <c r="S122" i="3"/>
  <c r="P122" i="3"/>
  <c r="O122" i="3"/>
  <c r="N122" i="3"/>
  <c r="M122" i="3"/>
  <c r="L122" i="3"/>
  <c r="K122" i="3"/>
  <c r="J122" i="3"/>
  <c r="I122" i="3"/>
  <c r="H122" i="3"/>
  <c r="G122" i="3"/>
  <c r="F122" i="3"/>
  <c r="S121" i="3"/>
  <c r="P121" i="3"/>
  <c r="O121" i="3"/>
  <c r="N121" i="3"/>
  <c r="M121" i="3"/>
  <c r="L121" i="3"/>
  <c r="K121" i="3"/>
  <c r="J121" i="3"/>
  <c r="I121" i="3"/>
  <c r="H121" i="3"/>
  <c r="G121" i="3"/>
  <c r="F121" i="3"/>
  <c r="S120" i="3"/>
  <c r="P120" i="3"/>
  <c r="O120" i="3"/>
  <c r="N120" i="3"/>
  <c r="M120" i="3"/>
  <c r="Q120" i="3" s="1"/>
  <c r="L120" i="3"/>
  <c r="K120" i="3"/>
  <c r="J120" i="3"/>
  <c r="I120" i="3"/>
  <c r="H120" i="3"/>
  <c r="G120" i="3"/>
  <c r="F120" i="3"/>
  <c r="S119" i="3"/>
  <c r="P119" i="3"/>
  <c r="O119" i="3"/>
  <c r="N119" i="3"/>
  <c r="M119" i="3"/>
  <c r="L119" i="3"/>
  <c r="K119" i="3"/>
  <c r="J119" i="3"/>
  <c r="I119" i="3"/>
  <c r="H119" i="3"/>
  <c r="G119" i="3"/>
  <c r="F119" i="3"/>
  <c r="Q119" i="3" s="1"/>
  <c r="S118" i="3"/>
  <c r="P118" i="3"/>
  <c r="O118" i="3"/>
  <c r="N118" i="3"/>
  <c r="M118" i="3"/>
  <c r="L118" i="3"/>
  <c r="K118" i="3"/>
  <c r="J118" i="3"/>
  <c r="I118" i="3"/>
  <c r="H118" i="3"/>
  <c r="G118" i="3"/>
  <c r="F118" i="3"/>
  <c r="S117" i="3"/>
  <c r="P117" i="3"/>
  <c r="O117" i="3"/>
  <c r="N117" i="3"/>
  <c r="M117" i="3"/>
  <c r="L117" i="3"/>
  <c r="K117" i="3"/>
  <c r="J117" i="3"/>
  <c r="Q117" i="3" s="1"/>
  <c r="I117" i="3"/>
  <c r="H117" i="3"/>
  <c r="G117" i="3"/>
  <c r="F117" i="3"/>
  <c r="S116" i="3"/>
  <c r="P116" i="3"/>
  <c r="O116" i="3"/>
  <c r="N116" i="3"/>
  <c r="M116" i="3"/>
  <c r="L116" i="3"/>
  <c r="K116" i="3"/>
  <c r="J116" i="3"/>
  <c r="I116" i="3"/>
  <c r="Q116" i="3" s="1"/>
  <c r="H116" i="3"/>
  <c r="G116" i="3"/>
  <c r="F116" i="3"/>
  <c r="S115" i="3"/>
  <c r="P115" i="3"/>
  <c r="O115" i="3"/>
  <c r="N115" i="3"/>
  <c r="M115" i="3"/>
  <c r="L115" i="3"/>
  <c r="K115" i="3"/>
  <c r="J115" i="3"/>
  <c r="I115" i="3"/>
  <c r="H115" i="3"/>
  <c r="G115" i="3"/>
  <c r="F115" i="3"/>
  <c r="S114" i="3"/>
  <c r="P114" i="3"/>
  <c r="O114" i="3"/>
  <c r="N114" i="3"/>
  <c r="M114" i="3"/>
  <c r="L114" i="3"/>
  <c r="K114" i="3"/>
  <c r="J114" i="3"/>
  <c r="I114" i="3"/>
  <c r="H114" i="3"/>
  <c r="Q114" i="3" s="1"/>
  <c r="G114" i="3"/>
  <c r="F114" i="3"/>
  <c r="S113" i="3"/>
  <c r="P113" i="3"/>
  <c r="O113" i="3"/>
  <c r="N113" i="3"/>
  <c r="M113" i="3"/>
  <c r="L113" i="3"/>
  <c r="K113" i="3"/>
  <c r="J113" i="3"/>
  <c r="I113" i="3"/>
  <c r="H113" i="3"/>
  <c r="G113" i="3"/>
  <c r="F113" i="3"/>
  <c r="Q113" i="3" s="1"/>
  <c r="S112" i="3"/>
  <c r="P112" i="3"/>
  <c r="O112" i="3"/>
  <c r="N112" i="3"/>
  <c r="M112" i="3"/>
  <c r="L112" i="3"/>
  <c r="K112" i="3"/>
  <c r="J112" i="3"/>
  <c r="I112" i="3"/>
  <c r="H112" i="3"/>
  <c r="G112" i="3"/>
  <c r="F112" i="3"/>
  <c r="Q112" i="3" s="1"/>
  <c r="S111" i="3"/>
  <c r="P111" i="3"/>
  <c r="O111" i="3"/>
  <c r="N111" i="3"/>
  <c r="M111" i="3"/>
  <c r="L111" i="3"/>
  <c r="K111" i="3"/>
  <c r="J111" i="3"/>
  <c r="I111" i="3"/>
  <c r="H111" i="3"/>
  <c r="G111" i="3"/>
  <c r="F111" i="3"/>
  <c r="S110" i="3"/>
  <c r="P110" i="3"/>
  <c r="O110" i="3"/>
  <c r="N110" i="3"/>
  <c r="M110" i="3"/>
  <c r="L110" i="3"/>
  <c r="K110" i="3"/>
  <c r="J110" i="3"/>
  <c r="I110" i="3"/>
  <c r="H110" i="3"/>
  <c r="G110" i="3"/>
  <c r="F110" i="3"/>
  <c r="S109" i="3"/>
  <c r="P109" i="3"/>
  <c r="O109" i="3"/>
  <c r="N109" i="3"/>
  <c r="M109" i="3"/>
  <c r="L109" i="3"/>
  <c r="Q109" i="3" s="1"/>
  <c r="K109" i="3"/>
  <c r="J109" i="3"/>
  <c r="I109" i="3"/>
  <c r="H109" i="3"/>
  <c r="G109" i="3"/>
  <c r="F109" i="3"/>
  <c r="S108" i="3"/>
  <c r="P108" i="3"/>
  <c r="O108" i="3"/>
  <c r="N108" i="3"/>
  <c r="M108" i="3"/>
  <c r="L108" i="3"/>
  <c r="K108" i="3"/>
  <c r="J108" i="3"/>
  <c r="I108" i="3"/>
  <c r="H108" i="3"/>
  <c r="G108" i="3"/>
  <c r="Q108" i="3" s="1"/>
  <c r="F108" i="3"/>
  <c r="S107" i="3"/>
  <c r="P107" i="3"/>
  <c r="O107" i="3"/>
  <c r="N107" i="3"/>
  <c r="M107" i="3"/>
  <c r="L107" i="3"/>
  <c r="K107" i="3"/>
  <c r="J107" i="3"/>
  <c r="I107" i="3"/>
  <c r="H107" i="3"/>
  <c r="G107" i="3"/>
  <c r="F107" i="3"/>
  <c r="Q107" i="3" s="1"/>
  <c r="S106" i="3"/>
  <c r="P106" i="3"/>
  <c r="O106" i="3"/>
  <c r="N106" i="3"/>
  <c r="M106" i="3"/>
  <c r="L106" i="3"/>
  <c r="Q106" i="3" s="1"/>
  <c r="K106" i="3"/>
  <c r="J106" i="3"/>
  <c r="I106" i="3"/>
  <c r="H106" i="3"/>
  <c r="G106" i="3"/>
  <c r="F106" i="3"/>
  <c r="S105" i="3"/>
  <c r="P105" i="3"/>
  <c r="O105" i="3"/>
  <c r="N105" i="3"/>
  <c r="M105" i="3"/>
  <c r="L105" i="3"/>
  <c r="K105" i="3"/>
  <c r="J105" i="3"/>
  <c r="I105" i="3"/>
  <c r="H105" i="3"/>
  <c r="G105" i="3"/>
  <c r="Q105" i="3" s="1"/>
  <c r="F105" i="3"/>
  <c r="S104" i="3"/>
  <c r="P104" i="3"/>
  <c r="O104" i="3"/>
  <c r="N104" i="3"/>
  <c r="M104" i="3"/>
  <c r="L104" i="3"/>
  <c r="K104" i="3"/>
  <c r="J104" i="3"/>
  <c r="I104" i="3"/>
  <c r="H104" i="3"/>
  <c r="G104" i="3"/>
  <c r="F104" i="3"/>
  <c r="Q104" i="3" s="1"/>
  <c r="S103" i="3"/>
  <c r="P103" i="3"/>
  <c r="O103" i="3"/>
  <c r="N103" i="3"/>
  <c r="M103" i="3"/>
  <c r="L103" i="3"/>
  <c r="K103" i="3"/>
  <c r="J103" i="3"/>
  <c r="I103" i="3"/>
  <c r="H103" i="3"/>
  <c r="G103" i="3"/>
  <c r="F103" i="3"/>
  <c r="Q103" i="3" s="1"/>
  <c r="S102" i="3"/>
  <c r="P102" i="3"/>
  <c r="O102" i="3"/>
  <c r="N102" i="3"/>
  <c r="M102" i="3"/>
  <c r="L102" i="3"/>
  <c r="K102" i="3"/>
  <c r="J102" i="3"/>
  <c r="I102" i="3"/>
  <c r="H102" i="3"/>
  <c r="Q102" i="3" s="1"/>
  <c r="G102" i="3"/>
  <c r="F102" i="3"/>
  <c r="S101" i="3"/>
  <c r="P101" i="3"/>
  <c r="O101" i="3"/>
  <c r="N101" i="3"/>
  <c r="M101" i="3"/>
  <c r="L101" i="3"/>
  <c r="K101" i="3"/>
  <c r="J101" i="3"/>
  <c r="I101" i="3"/>
  <c r="H101" i="3"/>
  <c r="Q101" i="3" s="1"/>
  <c r="G101" i="3"/>
  <c r="F101" i="3"/>
  <c r="S100" i="3"/>
  <c r="P100" i="3"/>
  <c r="O100" i="3"/>
  <c r="N100" i="3"/>
  <c r="M100" i="3"/>
  <c r="L100" i="3"/>
  <c r="K100" i="3"/>
  <c r="J100" i="3"/>
  <c r="I100" i="3"/>
  <c r="H100" i="3"/>
  <c r="G100" i="3"/>
  <c r="F100" i="3"/>
  <c r="Q100" i="3" s="1"/>
  <c r="S99" i="3"/>
  <c r="P99" i="3"/>
  <c r="O99" i="3"/>
  <c r="N99" i="3"/>
  <c r="M99" i="3"/>
  <c r="L99" i="3"/>
  <c r="K99" i="3"/>
  <c r="J99" i="3"/>
  <c r="I99" i="3"/>
  <c r="H99" i="3"/>
  <c r="G99" i="3"/>
  <c r="F99" i="3"/>
  <c r="S98" i="3"/>
  <c r="P98" i="3"/>
  <c r="O98" i="3"/>
  <c r="N98" i="3"/>
  <c r="M98" i="3"/>
  <c r="L98" i="3"/>
  <c r="K98" i="3"/>
  <c r="J98" i="3"/>
  <c r="I98" i="3"/>
  <c r="H98" i="3"/>
  <c r="G98" i="3"/>
  <c r="F98" i="3"/>
  <c r="S97" i="3"/>
  <c r="Q97" i="3"/>
  <c r="P97" i="3"/>
  <c r="O97" i="3"/>
  <c r="N97" i="3"/>
  <c r="M97" i="3"/>
  <c r="L97" i="3"/>
  <c r="K97" i="3"/>
  <c r="J97" i="3"/>
  <c r="I97" i="3"/>
  <c r="H97" i="3"/>
  <c r="G97" i="3"/>
  <c r="F97" i="3"/>
  <c r="S96" i="3"/>
  <c r="P96" i="3"/>
  <c r="O96" i="3"/>
  <c r="N96" i="3"/>
  <c r="M96" i="3"/>
  <c r="L96" i="3"/>
  <c r="K96" i="3"/>
  <c r="J96" i="3"/>
  <c r="I96" i="3"/>
  <c r="H96" i="3"/>
  <c r="G96" i="3"/>
  <c r="F96" i="3"/>
  <c r="Q96" i="3" s="1"/>
  <c r="S95" i="3"/>
  <c r="P95" i="3"/>
  <c r="O95" i="3"/>
  <c r="N95" i="3"/>
  <c r="M95" i="3"/>
  <c r="L95" i="3"/>
  <c r="K95" i="3"/>
  <c r="J95" i="3"/>
  <c r="Q95" i="3" s="1"/>
  <c r="I95" i="3"/>
  <c r="H95" i="3"/>
  <c r="G95" i="3"/>
  <c r="F95" i="3"/>
  <c r="S94" i="3"/>
  <c r="Q94" i="3"/>
  <c r="P94" i="3"/>
  <c r="O94" i="3"/>
  <c r="N94" i="3"/>
  <c r="M94" i="3"/>
  <c r="L94" i="3"/>
  <c r="K94" i="3"/>
  <c r="J94" i="3"/>
  <c r="I94" i="3"/>
  <c r="H94" i="3"/>
  <c r="G94" i="3"/>
  <c r="F94" i="3"/>
  <c r="S93" i="3"/>
  <c r="P93" i="3"/>
  <c r="O93" i="3"/>
  <c r="N93" i="3"/>
  <c r="M93" i="3"/>
  <c r="L93" i="3"/>
  <c r="K93" i="3"/>
  <c r="J93" i="3"/>
  <c r="I93" i="3"/>
  <c r="H93" i="3"/>
  <c r="G93" i="3"/>
  <c r="Q93" i="3" s="1"/>
  <c r="F93" i="3"/>
  <c r="S92" i="3"/>
  <c r="P92" i="3"/>
  <c r="O92" i="3"/>
  <c r="N92" i="3"/>
  <c r="M92" i="3"/>
  <c r="L92" i="3"/>
  <c r="K92" i="3"/>
  <c r="J92" i="3"/>
  <c r="I92" i="3"/>
  <c r="H92" i="3"/>
  <c r="G92" i="3"/>
  <c r="F92" i="3"/>
  <c r="Q92" i="3" s="1"/>
  <c r="S91" i="3"/>
  <c r="P91" i="3"/>
  <c r="O91" i="3"/>
  <c r="N91" i="3"/>
  <c r="M91" i="3"/>
  <c r="L91" i="3"/>
  <c r="K91" i="3"/>
  <c r="J91" i="3"/>
  <c r="I91" i="3"/>
  <c r="H91" i="3"/>
  <c r="G91" i="3"/>
  <c r="F91" i="3"/>
  <c r="Q91" i="3" s="1"/>
  <c r="S90" i="3"/>
  <c r="P90" i="3"/>
  <c r="O90" i="3"/>
  <c r="N90" i="3"/>
  <c r="M90" i="3"/>
  <c r="L90" i="3"/>
  <c r="K90" i="3"/>
  <c r="J90" i="3"/>
  <c r="I90" i="3"/>
  <c r="H90" i="3"/>
  <c r="G90" i="3"/>
  <c r="Q90" i="3" s="1"/>
  <c r="F90" i="3"/>
  <c r="S89" i="3"/>
  <c r="P89" i="3"/>
  <c r="O89" i="3"/>
  <c r="N89" i="3"/>
  <c r="M89" i="3"/>
  <c r="L89" i="3"/>
  <c r="Q89" i="3" s="1"/>
  <c r="K89" i="3"/>
  <c r="J89" i="3"/>
  <c r="I89" i="3"/>
  <c r="H89" i="3"/>
  <c r="G89" i="3"/>
  <c r="F89" i="3"/>
  <c r="S88" i="3"/>
  <c r="P88" i="3"/>
  <c r="O88" i="3"/>
  <c r="N88" i="3"/>
  <c r="M88" i="3"/>
  <c r="L88" i="3"/>
  <c r="K88" i="3"/>
  <c r="J88" i="3"/>
  <c r="I88" i="3"/>
  <c r="H88" i="3"/>
  <c r="Q88" i="3" s="1"/>
  <c r="G88" i="3"/>
  <c r="F88" i="3"/>
  <c r="S87" i="3"/>
  <c r="P87" i="3"/>
  <c r="O87" i="3"/>
  <c r="N87" i="3"/>
  <c r="M87" i="3"/>
  <c r="L87" i="3"/>
  <c r="K87" i="3"/>
  <c r="J87" i="3"/>
  <c r="I87" i="3"/>
  <c r="H87" i="3"/>
  <c r="G87" i="3"/>
  <c r="F87" i="3"/>
  <c r="S86" i="3"/>
  <c r="P86" i="3"/>
  <c r="O86" i="3"/>
  <c r="N86" i="3"/>
  <c r="M86" i="3"/>
  <c r="L86" i="3"/>
  <c r="K86" i="3"/>
  <c r="J86" i="3"/>
  <c r="I86" i="3"/>
  <c r="H86" i="3"/>
  <c r="G86" i="3"/>
  <c r="F86" i="3"/>
  <c r="S85" i="3"/>
  <c r="P85" i="3"/>
  <c r="O85" i="3"/>
  <c r="N85" i="3"/>
  <c r="M85" i="3"/>
  <c r="L85" i="3"/>
  <c r="K85" i="3"/>
  <c r="J85" i="3"/>
  <c r="I85" i="3"/>
  <c r="H85" i="3"/>
  <c r="Q85" i="3" s="1"/>
  <c r="G85" i="3"/>
  <c r="F85" i="3"/>
  <c r="S84" i="3"/>
  <c r="P84" i="3"/>
  <c r="O84" i="3"/>
  <c r="N84" i="3"/>
  <c r="M84" i="3"/>
  <c r="L84" i="3"/>
  <c r="K84" i="3"/>
  <c r="J84" i="3"/>
  <c r="Q84" i="3" s="1"/>
  <c r="I84" i="3"/>
  <c r="H84" i="3"/>
  <c r="G84" i="3"/>
  <c r="F84" i="3"/>
  <c r="S83" i="3"/>
  <c r="P83" i="3"/>
  <c r="O83" i="3"/>
  <c r="N83" i="3"/>
  <c r="M83" i="3"/>
  <c r="L83" i="3"/>
  <c r="K83" i="3"/>
  <c r="J83" i="3"/>
  <c r="I83" i="3"/>
  <c r="H83" i="3"/>
  <c r="G83" i="3"/>
  <c r="F83" i="3"/>
  <c r="Q83" i="3" s="1"/>
  <c r="S82" i="3"/>
  <c r="P82" i="3"/>
  <c r="O82" i="3"/>
  <c r="N82" i="3"/>
  <c r="M82" i="3"/>
  <c r="L82" i="3"/>
  <c r="K82" i="3"/>
  <c r="J82" i="3"/>
  <c r="I82" i="3"/>
  <c r="H82" i="3"/>
  <c r="G82" i="3"/>
  <c r="F82" i="3"/>
  <c r="Q82" i="3" s="1"/>
  <c r="S81" i="3"/>
  <c r="P81" i="3"/>
  <c r="O81" i="3"/>
  <c r="N81" i="3"/>
  <c r="M81" i="3"/>
  <c r="L81" i="3"/>
  <c r="K81" i="3"/>
  <c r="J81" i="3"/>
  <c r="I81" i="3"/>
  <c r="H81" i="3"/>
  <c r="G81" i="3"/>
  <c r="F81" i="3"/>
  <c r="Q81" i="3" s="1"/>
  <c r="S80" i="3"/>
  <c r="P80" i="3"/>
  <c r="O80" i="3"/>
  <c r="N80" i="3"/>
  <c r="M80" i="3"/>
  <c r="L80" i="3"/>
  <c r="K80" i="3"/>
  <c r="J80" i="3"/>
  <c r="I80" i="3"/>
  <c r="H80" i="3"/>
  <c r="G80" i="3"/>
  <c r="F80" i="3"/>
  <c r="Q80" i="3" s="1"/>
  <c r="S79" i="3"/>
  <c r="P79" i="3"/>
  <c r="O79" i="3"/>
  <c r="N79" i="3"/>
  <c r="M79" i="3"/>
  <c r="L79" i="3"/>
  <c r="K79" i="3"/>
  <c r="J79" i="3"/>
  <c r="I79" i="3"/>
  <c r="H79" i="3"/>
  <c r="G79" i="3"/>
  <c r="F79" i="3"/>
  <c r="Q79" i="3" s="1"/>
  <c r="S78" i="3"/>
  <c r="P78" i="3"/>
  <c r="O78" i="3"/>
  <c r="N78" i="3"/>
  <c r="M78" i="3"/>
  <c r="L78" i="3"/>
  <c r="K78" i="3"/>
  <c r="J78" i="3"/>
  <c r="I78" i="3"/>
  <c r="H78" i="3"/>
  <c r="G78" i="3"/>
  <c r="Q78" i="3" s="1"/>
  <c r="F78" i="3"/>
  <c r="S77" i="3"/>
  <c r="P77" i="3"/>
  <c r="O77" i="3"/>
  <c r="N77" i="3"/>
  <c r="M77" i="3"/>
  <c r="L77" i="3"/>
  <c r="K77" i="3"/>
  <c r="J77" i="3"/>
  <c r="I77" i="3"/>
  <c r="H77" i="3"/>
  <c r="G77" i="3"/>
  <c r="Q77" i="3" s="1"/>
  <c r="F77" i="3"/>
  <c r="S76" i="3"/>
  <c r="Q76" i="3"/>
  <c r="P76" i="3"/>
  <c r="O76" i="3"/>
  <c r="N76" i="3"/>
  <c r="M76" i="3"/>
  <c r="L76" i="3"/>
  <c r="K76" i="3"/>
  <c r="J76" i="3"/>
  <c r="I76" i="3"/>
  <c r="H76" i="3"/>
  <c r="G76" i="3"/>
  <c r="F76" i="3"/>
  <c r="S75" i="3"/>
  <c r="P75" i="3"/>
  <c r="O75" i="3"/>
  <c r="N75" i="3"/>
  <c r="M75" i="3"/>
  <c r="L75" i="3"/>
  <c r="K75" i="3"/>
  <c r="J75" i="3"/>
  <c r="I75" i="3"/>
  <c r="H75" i="3"/>
  <c r="G75" i="3"/>
  <c r="Q75" i="3" s="1"/>
  <c r="F75" i="3"/>
  <c r="S74" i="3"/>
  <c r="P74" i="3"/>
  <c r="O74" i="3"/>
  <c r="N74" i="3"/>
  <c r="M74" i="3"/>
  <c r="L74" i="3"/>
  <c r="Q74" i="3" s="1"/>
  <c r="K74" i="3"/>
  <c r="J74" i="3"/>
  <c r="I74" i="3"/>
  <c r="H74" i="3"/>
  <c r="G74" i="3"/>
  <c r="F74" i="3"/>
  <c r="S73" i="3"/>
  <c r="P73" i="3"/>
  <c r="O73" i="3"/>
  <c r="N73" i="3"/>
  <c r="M73" i="3"/>
  <c r="L73" i="3"/>
  <c r="K73" i="3"/>
  <c r="J73" i="3"/>
  <c r="I73" i="3"/>
  <c r="H73" i="3"/>
  <c r="Q73" i="3" s="1"/>
  <c r="G73" i="3"/>
  <c r="F73" i="3"/>
  <c r="S72" i="3"/>
  <c r="P72" i="3"/>
  <c r="O72" i="3"/>
  <c r="N72" i="3"/>
  <c r="M72" i="3"/>
  <c r="L72" i="3"/>
  <c r="K72" i="3"/>
  <c r="J72" i="3"/>
  <c r="Q72" i="3" s="1"/>
  <c r="I72" i="3"/>
  <c r="H72" i="3"/>
  <c r="G72" i="3"/>
  <c r="F72" i="3"/>
  <c r="S71" i="3"/>
  <c r="P71" i="3"/>
  <c r="O71" i="3"/>
  <c r="N71" i="3"/>
  <c r="M71" i="3"/>
  <c r="L71" i="3"/>
  <c r="K71" i="3"/>
  <c r="J71" i="3"/>
  <c r="I71" i="3"/>
  <c r="H71" i="3"/>
  <c r="G71" i="3"/>
  <c r="F71" i="3"/>
  <c r="Q71" i="3" s="1"/>
  <c r="S70" i="3"/>
  <c r="P70" i="3"/>
  <c r="O70" i="3"/>
  <c r="N70" i="3"/>
  <c r="M70" i="3"/>
  <c r="L70" i="3"/>
  <c r="K70" i="3"/>
  <c r="J70" i="3"/>
  <c r="I70" i="3"/>
  <c r="H70" i="3"/>
  <c r="G70" i="3"/>
  <c r="F70" i="3"/>
  <c r="Q70" i="3" s="1"/>
  <c r="S69" i="3"/>
  <c r="P69" i="3"/>
  <c r="O69" i="3"/>
  <c r="N69" i="3"/>
  <c r="M69" i="3"/>
  <c r="L69" i="3"/>
  <c r="K69" i="3"/>
  <c r="J69" i="3"/>
  <c r="I69" i="3"/>
  <c r="H69" i="3"/>
  <c r="G69" i="3"/>
  <c r="F69" i="3"/>
  <c r="Q69" i="3" s="1"/>
  <c r="S68" i="3"/>
  <c r="P68" i="3"/>
  <c r="O68" i="3"/>
  <c r="N68" i="3"/>
  <c r="M68" i="3"/>
  <c r="L68" i="3"/>
  <c r="K68" i="3"/>
  <c r="J68" i="3"/>
  <c r="I68" i="3"/>
  <c r="H68" i="3"/>
  <c r="G68" i="3"/>
  <c r="F68" i="3"/>
  <c r="Q68" i="3" s="1"/>
  <c r="S67" i="3"/>
  <c r="P67" i="3"/>
  <c r="O67" i="3"/>
  <c r="N67" i="3"/>
  <c r="M67" i="3"/>
  <c r="L67" i="3"/>
  <c r="K67" i="3"/>
  <c r="J67" i="3"/>
  <c r="I67" i="3"/>
  <c r="H67" i="3"/>
  <c r="G67" i="3"/>
  <c r="F67" i="3"/>
  <c r="Q67" i="3" s="1"/>
  <c r="S66" i="3"/>
  <c r="P66" i="3"/>
  <c r="O66" i="3"/>
  <c r="N66" i="3"/>
  <c r="M66" i="3"/>
  <c r="L66" i="3"/>
  <c r="K66" i="3"/>
  <c r="J66" i="3"/>
  <c r="I66" i="3"/>
  <c r="H66" i="3"/>
  <c r="G66" i="3"/>
  <c r="Q66" i="3" s="1"/>
  <c r="F66" i="3"/>
  <c r="S65" i="3"/>
  <c r="P65" i="3"/>
  <c r="O65" i="3"/>
  <c r="N65" i="3"/>
  <c r="M65" i="3"/>
  <c r="L65" i="3"/>
  <c r="K65" i="3"/>
  <c r="J65" i="3"/>
  <c r="I65" i="3"/>
  <c r="H65" i="3"/>
  <c r="G65" i="3"/>
  <c r="Q65" i="3" s="1"/>
  <c r="F65" i="3"/>
  <c r="S64" i="3"/>
  <c r="Q64" i="3"/>
  <c r="P64" i="3"/>
  <c r="O64" i="3"/>
  <c r="N64" i="3"/>
  <c r="M64" i="3"/>
  <c r="L64" i="3"/>
  <c r="K64" i="3"/>
  <c r="J64" i="3"/>
  <c r="I64" i="3"/>
  <c r="H64" i="3"/>
  <c r="G64" i="3"/>
  <c r="F64" i="3"/>
  <c r="S63" i="3"/>
  <c r="P63" i="3"/>
  <c r="O63" i="3"/>
  <c r="N63" i="3"/>
  <c r="M63" i="3"/>
  <c r="L63" i="3"/>
  <c r="K63" i="3"/>
  <c r="J63" i="3"/>
  <c r="I63" i="3"/>
  <c r="H63" i="3"/>
  <c r="G63" i="3"/>
  <c r="Q63" i="3" s="1"/>
  <c r="F63" i="3"/>
  <c r="S62" i="3"/>
  <c r="P62" i="3"/>
  <c r="O62" i="3"/>
  <c r="N62" i="3"/>
  <c r="M62" i="3"/>
  <c r="L62" i="3"/>
  <c r="Q62" i="3" s="1"/>
  <c r="K62" i="3"/>
  <c r="J62" i="3"/>
  <c r="I62" i="3"/>
  <c r="H62" i="3"/>
  <c r="G62" i="3"/>
  <c r="F62" i="3"/>
  <c r="S61" i="3"/>
  <c r="P61" i="3"/>
  <c r="O61" i="3"/>
  <c r="N61" i="3"/>
  <c r="M61" i="3"/>
  <c r="L61" i="3"/>
  <c r="K61" i="3"/>
  <c r="J61" i="3"/>
  <c r="I61" i="3"/>
  <c r="H61" i="3"/>
  <c r="Q61" i="3" s="1"/>
  <c r="G61" i="3"/>
  <c r="F61" i="3"/>
  <c r="S60" i="3"/>
  <c r="P60" i="3"/>
  <c r="O60" i="3"/>
  <c r="N60" i="3"/>
  <c r="M60" i="3"/>
  <c r="L60" i="3"/>
  <c r="K60" i="3"/>
  <c r="J60" i="3"/>
  <c r="Q60" i="3" s="1"/>
  <c r="I60" i="3"/>
  <c r="H60" i="3"/>
  <c r="G60" i="3"/>
  <c r="F60" i="3"/>
  <c r="S59" i="3"/>
  <c r="P59" i="3"/>
  <c r="O59" i="3"/>
  <c r="N59" i="3"/>
  <c r="M59" i="3"/>
  <c r="L59" i="3"/>
  <c r="K59" i="3"/>
  <c r="J59" i="3"/>
  <c r="I59" i="3"/>
  <c r="H59" i="3"/>
  <c r="G59" i="3"/>
  <c r="F59" i="3"/>
  <c r="Q59" i="3" s="1"/>
  <c r="S58" i="3"/>
  <c r="P58" i="3"/>
  <c r="O58" i="3"/>
  <c r="N58" i="3"/>
  <c r="M58" i="3"/>
  <c r="L58" i="3"/>
  <c r="K58" i="3"/>
  <c r="J58" i="3"/>
  <c r="I58" i="3"/>
  <c r="H58" i="3"/>
  <c r="G58" i="3"/>
  <c r="F58" i="3"/>
  <c r="Q58" i="3" s="1"/>
  <c r="S57" i="3"/>
  <c r="P57" i="3"/>
  <c r="O57" i="3"/>
  <c r="N57" i="3"/>
  <c r="M57" i="3"/>
  <c r="L57" i="3"/>
  <c r="K57" i="3"/>
  <c r="J57" i="3"/>
  <c r="I57" i="3"/>
  <c r="H57" i="3"/>
  <c r="G57" i="3"/>
  <c r="F57" i="3"/>
  <c r="Q57" i="3" s="1"/>
  <c r="S56" i="3"/>
  <c r="P56" i="3"/>
  <c r="O56" i="3"/>
  <c r="N56" i="3"/>
  <c r="M56" i="3"/>
  <c r="L56" i="3"/>
  <c r="K56" i="3"/>
  <c r="J56" i="3"/>
  <c r="I56" i="3"/>
  <c r="H56" i="3"/>
  <c r="G56" i="3"/>
  <c r="F56" i="3"/>
  <c r="Q56" i="3" s="1"/>
  <c r="S55" i="3"/>
  <c r="P55" i="3"/>
  <c r="O55" i="3"/>
  <c r="N55" i="3"/>
  <c r="M55" i="3"/>
  <c r="L55" i="3"/>
  <c r="K55" i="3"/>
  <c r="J55" i="3"/>
  <c r="I55" i="3"/>
  <c r="H55" i="3"/>
  <c r="G55" i="3"/>
  <c r="F55" i="3"/>
  <c r="Q55" i="3" s="1"/>
  <c r="S54" i="3"/>
  <c r="P54" i="3"/>
  <c r="O54" i="3"/>
  <c r="N54" i="3"/>
  <c r="M54" i="3"/>
  <c r="L54" i="3"/>
  <c r="K54" i="3"/>
  <c r="J54" i="3"/>
  <c r="I54" i="3"/>
  <c r="H54" i="3"/>
  <c r="G54" i="3"/>
  <c r="Q54" i="3" s="1"/>
  <c r="F54" i="3"/>
  <c r="S53" i="3"/>
  <c r="P53" i="3"/>
  <c r="O53" i="3"/>
  <c r="N53" i="3"/>
  <c r="M53" i="3"/>
  <c r="L53" i="3"/>
  <c r="K53" i="3"/>
  <c r="J53" i="3"/>
  <c r="I53" i="3"/>
  <c r="H53" i="3"/>
  <c r="G53" i="3"/>
  <c r="Q53" i="3" s="1"/>
  <c r="F53" i="3"/>
  <c r="S52" i="3"/>
  <c r="Q52" i="3"/>
  <c r="P52" i="3"/>
  <c r="O52" i="3"/>
  <c r="N52" i="3"/>
  <c r="M52" i="3"/>
  <c r="L52" i="3"/>
  <c r="K52" i="3"/>
  <c r="J52" i="3"/>
  <c r="I52" i="3"/>
  <c r="H52" i="3"/>
  <c r="G52" i="3"/>
  <c r="F52" i="3"/>
  <c r="S51" i="3"/>
  <c r="P51" i="3"/>
  <c r="O51" i="3"/>
  <c r="N51" i="3"/>
  <c r="M51" i="3"/>
  <c r="L51" i="3"/>
  <c r="K51" i="3"/>
  <c r="J51" i="3"/>
  <c r="I51" i="3"/>
  <c r="H51" i="3"/>
  <c r="G51" i="3"/>
  <c r="Q51" i="3" s="1"/>
  <c r="F51" i="3"/>
  <c r="S50" i="3"/>
  <c r="P50" i="3"/>
  <c r="O50" i="3"/>
  <c r="N50" i="3"/>
  <c r="M50" i="3"/>
  <c r="L50" i="3"/>
  <c r="Q50" i="3" s="1"/>
  <c r="K50" i="3"/>
  <c r="J50" i="3"/>
  <c r="I50" i="3"/>
  <c r="H50" i="3"/>
  <c r="G50" i="3"/>
  <c r="F50" i="3"/>
  <c r="S49" i="3"/>
  <c r="P49" i="3"/>
  <c r="O49" i="3"/>
  <c r="N49" i="3"/>
  <c r="M49" i="3"/>
  <c r="L49" i="3"/>
  <c r="K49" i="3"/>
  <c r="J49" i="3"/>
  <c r="I49" i="3"/>
  <c r="H49" i="3"/>
  <c r="Q49" i="3" s="1"/>
  <c r="G49" i="3"/>
  <c r="F49" i="3"/>
  <c r="S48" i="3"/>
  <c r="P48" i="3"/>
  <c r="O48" i="3"/>
  <c r="N48" i="3"/>
  <c r="M48" i="3"/>
  <c r="L48" i="3"/>
  <c r="K48" i="3"/>
  <c r="J48" i="3"/>
  <c r="Q48" i="3" s="1"/>
  <c r="I48" i="3"/>
  <c r="H48" i="3"/>
  <c r="G48" i="3"/>
  <c r="F48" i="3"/>
  <c r="S47" i="3"/>
  <c r="P47" i="3"/>
  <c r="O47" i="3"/>
  <c r="N47" i="3"/>
  <c r="M47" i="3"/>
  <c r="L47" i="3"/>
  <c r="K47" i="3"/>
  <c r="J47" i="3"/>
  <c r="I47" i="3"/>
  <c r="H47" i="3"/>
  <c r="G47" i="3"/>
  <c r="F47" i="3"/>
  <c r="Q47" i="3" s="1"/>
  <c r="S46" i="3"/>
  <c r="P46" i="3"/>
  <c r="O46" i="3"/>
  <c r="N46" i="3"/>
  <c r="M46" i="3"/>
  <c r="L46" i="3"/>
  <c r="K46" i="3"/>
  <c r="J46" i="3"/>
  <c r="I46" i="3"/>
  <c r="H46" i="3"/>
  <c r="G46" i="3"/>
  <c r="F46" i="3"/>
  <c r="Q46" i="3" s="1"/>
  <c r="S45" i="3"/>
  <c r="P45" i="3"/>
  <c r="O45" i="3"/>
  <c r="N45" i="3"/>
  <c r="M45" i="3"/>
  <c r="L45" i="3"/>
  <c r="K45" i="3"/>
  <c r="J45" i="3"/>
  <c r="I45" i="3"/>
  <c r="H45" i="3"/>
  <c r="G45" i="3"/>
  <c r="F45" i="3"/>
  <c r="Q45" i="3" s="1"/>
  <c r="S44" i="3"/>
  <c r="P44" i="3"/>
  <c r="O44" i="3"/>
  <c r="N44" i="3"/>
  <c r="M44" i="3"/>
  <c r="L44" i="3"/>
  <c r="K44" i="3"/>
  <c r="J44" i="3"/>
  <c r="I44" i="3"/>
  <c r="H44" i="3"/>
  <c r="G44" i="3"/>
  <c r="F44" i="3"/>
  <c r="Q44" i="3" s="1"/>
  <c r="S43" i="3"/>
  <c r="P43" i="3"/>
  <c r="O43" i="3"/>
  <c r="N43" i="3"/>
  <c r="M43" i="3"/>
  <c r="L43" i="3"/>
  <c r="K43" i="3"/>
  <c r="J43" i="3"/>
  <c r="I43" i="3"/>
  <c r="H43" i="3"/>
  <c r="G43" i="3"/>
  <c r="F43" i="3"/>
  <c r="Q43" i="3" s="1"/>
  <c r="S42" i="3"/>
  <c r="P42" i="3"/>
  <c r="O42" i="3"/>
  <c r="N42" i="3"/>
  <c r="M42" i="3"/>
  <c r="L42" i="3"/>
  <c r="K42" i="3"/>
  <c r="J42" i="3"/>
  <c r="I42" i="3"/>
  <c r="H42" i="3"/>
  <c r="G42" i="3"/>
  <c r="Q42" i="3" s="1"/>
  <c r="F42" i="3"/>
  <c r="S41" i="3"/>
  <c r="P41" i="3"/>
  <c r="O41" i="3"/>
  <c r="N41" i="3"/>
  <c r="M41" i="3"/>
  <c r="L41" i="3"/>
  <c r="K41" i="3"/>
  <c r="J41" i="3"/>
  <c r="I41" i="3"/>
  <c r="H41" i="3"/>
  <c r="G41" i="3"/>
  <c r="Q41" i="3" s="1"/>
  <c r="F41" i="3"/>
  <c r="S40" i="3"/>
  <c r="Q40" i="3"/>
  <c r="P40" i="3"/>
  <c r="O40" i="3"/>
  <c r="N40" i="3"/>
  <c r="M40" i="3"/>
  <c r="L40" i="3"/>
  <c r="K40" i="3"/>
  <c r="J40" i="3"/>
  <c r="I40" i="3"/>
  <c r="H40" i="3"/>
  <c r="G40" i="3"/>
  <c r="F40" i="3"/>
  <c r="S39" i="3"/>
  <c r="P39" i="3"/>
  <c r="O39" i="3"/>
  <c r="N39" i="3"/>
  <c r="M39" i="3"/>
  <c r="L39" i="3"/>
  <c r="K39" i="3"/>
  <c r="J39" i="3"/>
  <c r="I39" i="3"/>
  <c r="H39" i="3"/>
  <c r="G39" i="3"/>
  <c r="Q39" i="3" s="1"/>
  <c r="F39" i="3"/>
  <c r="S38" i="3"/>
  <c r="P38" i="3"/>
  <c r="O38" i="3"/>
  <c r="N38" i="3"/>
  <c r="M38" i="3"/>
  <c r="L38" i="3"/>
  <c r="Q38" i="3" s="1"/>
  <c r="K38" i="3"/>
  <c r="J38" i="3"/>
  <c r="I38" i="3"/>
  <c r="H38" i="3"/>
  <c r="G38" i="3"/>
  <c r="F38" i="3"/>
  <c r="S37" i="3"/>
  <c r="P37" i="3"/>
  <c r="O37" i="3"/>
  <c r="N37" i="3"/>
  <c r="M37" i="3"/>
  <c r="L37" i="3"/>
  <c r="K37" i="3"/>
  <c r="J37" i="3"/>
  <c r="I37" i="3"/>
  <c r="H37" i="3"/>
  <c r="Q37" i="3" s="1"/>
  <c r="G37" i="3"/>
  <c r="F37" i="3"/>
  <c r="S36" i="3"/>
  <c r="P36" i="3"/>
  <c r="O36" i="3"/>
  <c r="N36" i="3"/>
  <c r="M36" i="3"/>
  <c r="L36" i="3"/>
  <c r="K36" i="3"/>
  <c r="J36" i="3"/>
  <c r="Q36" i="3" s="1"/>
  <c r="I36" i="3"/>
  <c r="H36" i="3"/>
  <c r="G36" i="3"/>
  <c r="F36" i="3"/>
  <c r="S35" i="3"/>
  <c r="P35" i="3"/>
  <c r="O35" i="3"/>
  <c r="N35" i="3"/>
  <c r="M35" i="3"/>
  <c r="L35" i="3"/>
  <c r="K35" i="3"/>
  <c r="J35" i="3"/>
  <c r="I35" i="3"/>
  <c r="H35" i="3"/>
  <c r="G35" i="3"/>
  <c r="F35" i="3"/>
  <c r="Q35" i="3" s="1"/>
  <c r="S34" i="3"/>
  <c r="P34" i="3"/>
  <c r="O34" i="3"/>
  <c r="N34" i="3"/>
  <c r="M34" i="3"/>
  <c r="L34" i="3"/>
  <c r="K34" i="3"/>
  <c r="J34" i="3"/>
  <c r="I34" i="3"/>
  <c r="H34" i="3"/>
  <c r="G34" i="3"/>
  <c r="F34" i="3"/>
  <c r="Q34" i="3" s="1"/>
  <c r="S33" i="3"/>
  <c r="P33" i="3"/>
  <c r="O33" i="3"/>
  <c r="N33" i="3"/>
  <c r="M33" i="3"/>
  <c r="L33" i="3"/>
  <c r="K33" i="3"/>
  <c r="J33" i="3"/>
  <c r="I33" i="3"/>
  <c r="H33" i="3"/>
  <c r="G33" i="3"/>
  <c r="F33" i="3"/>
  <c r="Q33" i="3" s="1"/>
  <c r="S32" i="3"/>
  <c r="P32" i="3"/>
  <c r="O32" i="3"/>
  <c r="N32" i="3"/>
  <c r="M32" i="3"/>
  <c r="L32" i="3"/>
  <c r="K32" i="3"/>
  <c r="J32" i="3"/>
  <c r="I32" i="3"/>
  <c r="H32" i="3"/>
  <c r="G32" i="3"/>
  <c r="F32" i="3"/>
  <c r="Q32" i="3" s="1"/>
  <c r="S31" i="3"/>
  <c r="P31" i="3"/>
  <c r="O31" i="3"/>
  <c r="N31" i="3"/>
  <c r="M31" i="3"/>
  <c r="L31" i="3"/>
  <c r="K31" i="3"/>
  <c r="J31" i="3"/>
  <c r="I31" i="3"/>
  <c r="H31" i="3"/>
  <c r="G31" i="3"/>
  <c r="F31" i="3"/>
  <c r="Q31" i="3" s="1"/>
  <c r="S30" i="3"/>
  <c r="P30" i="3"/>
  <c r="O30" i="3"/>
  <c r="N30" i="3"/>
  <c r="M30" i="3"/>
  <c r="L30" i="3"/>
  <c r="K30" i="3"/>
  <c r="J30" i="3"/>
  <c r="I30" i="3"/>
  <c r="H30" i="3"/>
  <c r="G30" i="3"/>
  <c r="Q30" i="3" s="1"/>
  <c r="F30" i="3"/>
  <c r="S29" i="3"/>
  <c r="P29" i="3"/>
  <c r="O29" i="3"/>
  <c r="N29" i="3"/>
  <c r="M29" i="3"/>
  <c r="L29" i="3"/>
  <c r="K29" i="3"/>
  <c r="J29" i="3"/>
  <c r="I29" i="3"/>
  <c r="H29" i="3"/>
  <c r="G29" i="3"/>
  <c r="Q29" i="3" s="1"/>
  <c r="F29" i="3"/>
  <c r="S28" i="3"/>
  <c r="Q28" i="3"/>
  <c r="P28" i="3"/>
  <c r="O28" i="3"/>
  <c r="N28" i="3"/>
  <c r="M28" i="3"/>
  <c r="L28" i="3"/>
  <c r="K28" i="3"/>
  <c r="J28" i="3"/>
  <c r="I28" i="3"/>
  <c r="H28" i="3"/>
  <c r="G28" i="3"/>
  <c r="F28" i="3"/>
  <c r="S27" i="3"/>
  <c r="P27" i="3"/>
  <c r="O27" i="3"/>
  <c r="N27" i="3"/>
  <c r="M27" i="3"/>
  <c r="L27" i="3"/>
  <c r="K27" i="3"/>
  <c r="J27" i="3"/>
  <c r="I27" i="3"/>
  <c r="H27" i="3"/>
  <c r="G27" i="3"/>
  <c r="Q27" i="3" s="1"/>
  <c r="F27" i="3"/>
  <c r="S26" i="3"/>
  <c r="P26" i="3"/>
  <c r="O26" i="3"/>
  <c r="N26" i="3"/>
  <c r="M26" i="3"/>
  <c r="L26" i="3"/>
  <c r="Q26" i="3" s="1"/>
  <c r="K26" i="3"/>
  <c r="J26" i="3"/>
  <c r="I26" i="3"/>
  <c r="H26" i="3"/>
  <c r="G26" i="3"/>
  <c r="F26" i="3"/>
  <c r="S25" i="3"/>
  <c r="P25" i="3"/>
  <c r="O25" i="3"/>
  <c r="N25" i="3"/>
  <c r="M25" i="3"/>
  <c r="L25" i="3"/>
  <c r="K25" i="3"/>
  <c r="J25" i="3"/>
  <c r="I25" i="3"/>
  <c r="H25" i="3"/>
  <c r="Q25" i="3" s="1"/>
  <c r="G25" i="3"/>
  <c r="F25" i="3"/>
  <c r="S24" i="3"/>
  <c r="P24" i="3"/>
  <c r="O24" i="3"/>
  <c r="N24" i="3"/>
  <c r="M24" i="3"/>
  <c r="L24" i="3"/>
  <c r="K24" i="3"/>
  <c r="J24" i="3"/>
  <c r="Q24" i="3" s="1"/>
  <c r="I24" i="3"/>
  <c r="H24" i="3"/>
  <c r="G24" i="3"/>
  <c r="F24" i="3"/>
  <c r="S23" i="3"/>
  <c r="P23" i="3"/>
  <c r="O23" i="3"/>
  <c r="N23" i="3"/>
  <c r="M23" i="3"/>
  <c r="L23" i="3"/>
  <c r="K23" i="3"/>
  <c r="J23" i="3"/>
  <c r="I23" i="3"/>
  <c r="H23" i="3"/>
  <c r="G23" i="3"/>
  <c r="F23" i="3"/>
  <c r="Q23" i="3" s="1"/>
  <c r="S22" i="3"/>
  <c r="P22" i="3"/>
  <c r="O22" i="3"/>
  <c r="N22" i="3"/>
  <c r="M22" i="3"/>
  <c r="L22" i="3"/>
  <c r="K22" i="3"/>
  <c r="J22" i="3"/>
  <c r="I22" i="3"/>
  <c r="H22" i="3"/>
  <c r="G22" i="3"/>
  <c r="F22" i="3"/>
  <c r="Q22" i="3" s="1"/>
  <c r="S21" i="3"/>
  <c r="P21" i="3"/>
  <c r="O21" i="3"/>
  <c r="N21" i="3"/>
  <c r="M21" i="3"/>
  <c r="L21" i="3"/>
  <c r="K21" i="3"/>
  <c r="J21" i="3"/>
  <c r="I21" i="3"/>
  <c r="H21" i="3"/>
  <c r="G21" i="3"/>
  <c r="F21" i="3"/>
  <c r="Q21" i="3" s="1"/>
  <c r="S20" i="3"/>
  <c r="P20" i="3"/>
  <c r="O20" i="3"/>
  <c r="N20" i="3"/>
  <c r="M20" i="3"/>
  <c r="L20" i="3"/>
  <c r="K20" i="3"/>
  <c r="J20" i="3"/>
  <c r="I20" i="3"/>
  <c r="H20" i="3"/>
  <c r="G20" i="3"/>
  <c r="F20" i="3"/>
  <c r="Q20" i="3" s="1"/>
  <c r="S19" i="3"/>
  <c r="P19" i="3"/>
  <c r="O19" i="3"/>
  <c r="N19" i="3"/>
  <c r="M19" i="3"/>
  <c r="L19" i="3"/>
  <c r="K19" i="3"/>
  <c r="J19" i="3"/>
  <c r="I19" i="3"/>
  <c r="H19" i="3"/>
  <c r="G19" i="3"/>
  <c r="F19" i="3"/>
  <c r="Q19" i="3" s="1"/>
  <c r="S18" i="3"/>
  <c r="P18" i="3"/>
  <c r="O18" i="3"/>
  <c r="N18" i="3"/>
  <c r="M18" i="3"/>
  <c r="L18" i="3"/>
  <c r="K18" i="3"/>
  <c r="J18" i="3"/>
  <c r="I18" i="3"/>
  <c r="H18" i="3"/>
  <c r="G18" i="3"/>
  <c r="Q18" i="3" s="1"/>
  <c r="F18" i="3"/>
  <c r="S17" i="3"/>
  <c r="P17" i="3"/>
  <c r="O17" i="3"/>
  <c r="N17" i="3"/>
  <c r="M17" i="3"/>
  <c r="L17" i="3"/>
  <c r="K17" i="3"/>
  <c r="J17" i="3"/>
  <c r="I17" i="3"/>
  <c r="Q17" i="3" s="1"/>
  <c r="H17" i="3"/>
  <c r="G17" i="3"/>
  <c r="F17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S15" i="3"/>
  <c r="P15" i="3"/>
  <c r="O15" i="3"/>
  <c r="N15" i="3"/>
  <c r="M15" i="3"/>
  <c r="L15" i="3"/>
  <c r="K15" i="3"/>
  <c r="J15" i="3"/>
  <c r="I15" i="3"/>
  <c r="H15" i="3"/>
  <c r="G15" i="3"/>
  <c r="Q15" i="3" s="1"/>
  <c r="F15" i="3"/>
  <c r="S14" i="3"/>
  <c r="P14" i="3"/>
  <c r="O14" i="3"/>
  <c r="Q14" i="3" s="1"/>
  <c r="N14" i="3"/>
  <c r="M14" i="3"/>
  <c r="L14" i="3"/>
  <c r="K14" i="3"/>
  <c r="J14" i="3"/>
  <c r="I14" i="3"/>
  <c r="H14" i="3"/>
  <c r="G14" i="3"/>
  <c r="F14" i="3"/>
  <c r="S13" i="3"/>
  <c r="P13" i="3"/>
  <c r="O13" i="3"/>
  <c r="N13" i="3"/>
  <c r="M13" i="3"/>
  <c r="L13" i="3"/>
  <c r="K13" i="3"/>
  <c r="J13" i="3"/>
  <c r="I13" i="3"/>
  <c r="H13" i="3"/>
  <c r="Q13" i="3" s="1"/>
  <c r="G13" i="3"/>
  <c r="F13" i="3"/>
  <c r="S12" i="3"/>
  <c r="P12" i="3"/>
  <c r="O12" i="3"/>
  <c r="N12" i="3"/>
  <c r="M12" i="3"/>
  <c r="Q12" i="3" s="1"/>
  <c r="L12" i="3"/>
  <c r="K12" i="3"/>
  <c r="J12" i="3"/>
  <c r="I12" i="3"/>
  <c r="H12" i="3"/>
  <c r="G12" i="3"/>
  <c r="F12" i="3"/>
  <c r="S11" i="3"/>
  <c r="P11" i="3"/>
  <c r="O11" i="3"/>
  <c r="N11" i="3"/>
  <c r="M11" i="3"/>
  <c r="L11" i="3"/>
  <c r="K11" i="3"/>
  <c r="J11" i="3"/>
  <c r="I11" i="3"/>
  <c r="H11" i="3"/>
  <c r="G11" i="3"/>
  <c r="F11" i="3"/>
  <c r="Q11" i="3" s="1"/>
  <c r="S10" i="3"/>
  <c r="P10" i="3"/>
  <c r="O10" i="3"/>
  <c r="N10" i="3"/>
  <c r="M10" i="3"/>
  <c r="L10" i="3"/>
  <c r="K10" i="3"/>
  <c r="J10" i="3"/>
  <c r="I10" i="3"/>
  <c r="H10" i="3"/>
  <c r="G10" i="3"/>
  <c r="F10" i="3"/>
  <c r="Q10" i="3" s="1"/>
  <c r="S9" i="3"/>
  <c r="P9" i="3"/>
  <c r="O9" i="3"/>
  <c r="N9" i="3"/>
  <c r="M9" i="3"/>
  <c r="L9" i="3"/>
  <c r="K9" i="3"/>
  <c r="J9" i="3"/>
  <c r="I9" i="3"/>
  <c r="H9" i="3"/>
  <c r="G9" i="3"/>
  <c r="F9" i="3"/>
  <c r="Q9" i="3" s="1"/>
  <c r="S8" i="3"/>
  <c r="P8" i="3"/>
  <c r="O8" i="3"/>
  <c r="N8" i="3"/>
  <c r="M8" i="3"/>
  <c r="L8" i="3"/>
  <c r="K8" i="3"/>
  <c r="J8" i="3"/>
  <c r="I8" i="3"/>
  <c r="H8" i="3"/>
  <c r="G8" i="3"/>
  <c r="F8" i="3"/>
  <c r="Q8" i="3" s="1"/>
  <c r="S7" i="3"/>
  <c r="P7" i="3"/>
  <c r="O7" i="3"/>
  <c r="N7" i="3"/>
  <c r="M7" i="3"/>
  <c r="L7" i="3"/>
  <c r="K7" i="3"/>
  <c r="J7" i="3"/>
  <c r="I7" i="3"/>
  <c r="H7" i="3"/>
  <c r="G7" i="3"/>
  <c r="F7" i="3"/>
  <c r="Q7" i="3" s="1"/>
  <c r="S6" i="3"/>
  <c r="P6" i="3"/>
  <c r="O6" i="3"/>
  <c r="N6" i="3"/>
  <c r="M6" i="3"/>
  <c r="L6" i="3"/>
  <c r="K6" i="3"/>
  <c r="J6" i="3"/>
  <c r="I6" i="3"/>
  <c r="H6" i="3"/>
  <c r="G6" i="3"/>
  <c r="Q6" i="3" s="1"/>
  <c r="F6" i="3"/>
  <c r="S5" i="3"/>
  <c r="P5" i="3"/>
  <c r="O5" i="3"/>
  <c r="N5" i="3"/>
  <c r="M5" i="3"/>
  <c r="L5" i="3"/>
  <c r="Q5" i="3" s="1"/>
  <c r="K5" i="3"/>
  <c r="J5" i="3"/>
  <c r="I5" i="3"/>
  <c r="H5" i="3"/>
  <c r="G5" i="3"/>
  <c r="F5" i="3"/>
  <c r="S4" i="3"/>
  <c r="Q4" i="3"/>
  <c r="P4" i="3"/>
  <c r="O4" i="3"/>
  <c r="N4" i="3"/>
  <c r="M4" i="3"/>
  <c r="L4" i="3"/>
  <c r="K4" i="3"/>
  <c r="J4" i="3"/>
  <c r="I4" i="3"/>
  <c r="H4" i="3"/>
  <c r="G4" i="3"/>
  <c r="F4" i="3"/>
  <c r="S3" i="3"/>
  <c r="P3" i="3"/>
  <c r="O3" i="3"/>
  <c r="N3" i="3"/>
  <c r="M3" i="3"/>
  <c r="L3" i="3"/>
  <c r="Q3" i="3" s="1"/>
  <c r="K3" i="3"/>
  <c r="J3" i="3"/>
  <c r="I3" i="3"/>
  <c r="H3" i="3"/>
  <c r="G3" i="3"/>
  <c r="F3" i="3"/>
  <c r="S2" i="3"/>
  <c r="Y3" i="3" s="1"/>
  <c r="P2" i="3"/>
  <c r="O2" i="3"/>
  <c r="N2" i="3"/>
  <c r="M2" i="3"/>
  <c r="L2" i="3"/>
  <c r="K2" i="3"/>
  <c r="J2" i="3"/>
  <c r="I2" i="3"/>
  <c r="H2" i="3"/>
  <c r="G2" i="3"/>
  <c r="X2" i="3" s="1"/>
  <c r="F2" i="3"/>
  <c r="E338" i="2"/>
  <c r="R66" i="3" l="1"/>
  <c r="E66" i="3" s="1"/>
  <c r="R61" i="3"/>
  <c r="E61" i="3" s="1"/>
  <c r="R68" i="3"/>
  <c r="E68" i="3" s="1"/>
  <c r="R63" i="3"/>
  <c r="E63" i="3" s="1"/>
  <c r="R65" i="3"/>
  <c r="E65" i="3" s="1"/>
  <c r="R67" i="3"/>
  <c r="E67" i="3" s="1"/>
  <c r="R62" i="3"/>
  <c r="E62" i="3" s="1"/>
  <c r="R64" i="3"/>
  <c r="E64" i="3" s="1"/>
  <c r="Q223" i="3"/>
  <c r="Q249" i="3"/>
  <c r="Q250" i="3"/>
  <c r="Q253" i="3"/>
  <c r="Q254" i="3"/>
  <c r="O18" i="7"/>
  <c r="O20" i="7"/>
  <c r="O21" i="7"/>
  <c r="O22" i="7"/>
  <c r="O13" i="7"/>
  <c r="O14" i="7"/>
  <c r="O15" i="7"/>
  <c r="O16" i="7"/>
  <c r="O5" i="7" s="1"/>
  <c r="O17" i="7"/>
  <c r="O19" i="7"/>
  <c r="H339" i="3"/>
  <c r="J2" i="6" s="1"/>
  <c r="H340" i="3"/>
  <c r="H341" i="3"/>
  <c r="Q115" i="3"/>
  <c r="Q118" i="3"/>
  <c r="Q153" i="3"/>
  <c r="Q163" i="3"/>
  <c r="Q183" i="3"/>
  <c r="Q145" i="3"/>
  <c r="Q154" i="3"/>
  <c r="Q229" i="3"/>
  <c r="Q230" i="3"/>
  <c r="N17" i="7"/>
  <c r="N19" i="7"/>
  <c r="N20" i="7"/>
  <c r="N21" i="7"/>
  <c r="N22" i="7"/>
  <c r="N13" i="7"/>
  <c r="N14" i="7"/>
  <c r="N15" i="7"/>
  <c r="N16" i="7"/>
  <c r="N18" i="7"/>
  <c r="I339" i="3"/>
  <c r="I2" i="6" s="1"/>
  <c r="I340" i="3"/>
  <c r="I341" i="3"/>
  <c r="Q86" i="3"/>
  <c r="Q124" i="3"/>
  <c r="Q133" i="3"/>
  <c r="Q143" i="3"/>
  <c r="Q146" i="3"/>
  <c r="Q164" i="3"/>
  <c r="Q232" i="3"/>
  <c r="Q246" i="3"/>
  <c r="Q259" i="3"/>
  <c r="P19" i="7"/>
  <c r="P8" i="7" s="1"/>
  <c r="P21" i="7"/>
  <c r="P10" i="7" s="1"/>
  <c r="P22" i="7"/>
  <c r="P11" i="7" s="1"/>
  <c r="P13" i="7"/>
  <c r="P2" i="7" s="1"/>
  <c r="P14" i="7"/>
  <c r="P3" i="7" s="1"/>
  <c r="P15" i="7"/>
  <c r="P4" i="7" s="1"/>
  <c r="P16" i="7"/>
  <c r="P5" i="7" s="1"/>
  <c r="P17" i="7"/>
  <c r="P6" i="7" s="1"/>
  <c r="P18" i="7"/>
  <c r="P7" i="7" s="1"/>
  <c r="P20" i="7"/>
  <c r="P9" i="7" s="1"/>
  <c r="G339" i="3"/>
  <c r="K2" i="6" s="1"/>
  <c r="G340" i="3"/>
  <c r="G341" i="3"/>
  <c r="Q147" i="3"/>
  <c r="Q263" i="3"/>
  <c r="Y2" i="3"/>
  <c r="Q98" i="3"/>
  <c r="Q134" i="3"/>
  <c r="Q148" i="3"/>
  <c r="Q157" i="3"/>
  <c r="Q166" i="3"/>
  <c r="Q207" i="3"/>
  <c r="Q208" i="3"/>
  <c r="Q262" i="3"/>
  <c r="Q265" i="3"/>
  <c r="Q266" i="3"/>
  <c r="Q87" i="3"/>
  <c r="Q135" i="3"/>
  <c r="Q155" i="3"/>
  <c r="Q158" i="3"/>
  <c r="Q176" i="3"/>
  <c r="Q236" i="3"/>
  <c r="R243" i="3" s="1"/>
  <c r="E243" i="3" s="1"/>
  <c r="M16" i="7"/>
  <c r="M18" i="7"/>
  <c r="M19" i="7"/>
  <c r="M20" i="7"/>
  <c r="M21" i="7"/>
  <c r="M22" i="7"/>
  <c r="M13" i="7"/>
  <c r="M14" i="7"/>
  <c r="M3" i="7" s="1"/>
  <c r="M15" i="7"/>
  <c r="M17" i="7"/>
  <c r="J340" i="3"/>
  <c r="J341" i="3"/>
  <c r="J339" i="3"/>
  <c r="H2" i="6" s="1"/>
  <c r="I14" i="7"/>
  <c r="I15" i="7"/>
  <c r="I16" i="7"/>
  <c r="I17" i="7"/>
  <c r="I18" i="7"/>
  <c r="I19" i="7"/>
  <c r="I20" i="7"/>
  <c r="I21" i="7"/>
  <c r="I22" i="7"/>
  <c r="I13" i="7"/>
  <c r="I2" i="7" s="1"/>
  <c r="N339" i="3"/>
  <c r="D2" i="6" s="1"/>
  <c r="N340" i="3"/>
  <c r="N341" i="3"/>
  <c r="Q110" i="3"/>
  <c r="Q159" i="3"/>
  <c r="Q238" i="3"/>
  <c r="Q241" i="3"/>
  <c r="Q242" i="3"/>
  <c r="U271" i="3"/>
  <c r="T271" i="3"/>
  <c r="U272" i="3"/>
  <c r="J13" i="7"/>
  <c r="J15" i="7"/>
  <c r="J4" i="7" s="1"/>
  <c r="J16" i="7"/>
  <c r="J5" i="7" s="1"/>
  <c r="J17" i="7"/>
  <c r="J6" i="7" s="1"/>
  <c r="J18" i="7"/>
  <c r="J7" i="7" s="1"/>
  <c r="J19" i="7"/>
  <c r="J8" i="7" s="1"/>
  <c r="J20" i="7"/>
  <c r="J21" i="7"/>
  <c r="J10" i="7" s="1"/>
  <c r="J22" i="7"/>
  <c r="J11" i="7" s="1"/>
  <c r="J14" i="7"/>
  <c r="J3" i="7" s="1"/>
  <c r="M339" i="3"/>
  <c r="E2" i="6" s="1"/>
  <c r="M340" i="3"/>
  <c r="M341" i="3"/>
  <c r="H13" i="7"/>
  <c r="H14" i="7"/>
  <c r="H15" i="7"/>
  <c r="H16" i="7"/>
  <c r="H17" i="7"/>
  <c r="H18" i="7"/>
  <c r="H19" i="7"/>
  <c r="H20" i="7"/>
  <c r="H21" i="7"/>
  <c r="H10" i="7" s="1"/>
  <c r="H22" i="7"/>
  <c r="H11" i="7" s="1"/>
  <c r="O339" i="3"/>
  <c r="C2" i="6" s="1"/>
  <c r="O340" i="3"/>
  <c r="O341" i="3"/>
  <c r="Q99" i="3"/>
  <c r="Q121" i="3"/>
  <c r="U130" i="3"/>
  <c r="Q160" i="3"/>
  <c r="Q169" i="3"/>
  <c r="U169" i="3"/>
  <c r="Q178" i="3"/>
  <c r="Q212" i="3"/>
  <c r="Q244" i="3"/>
  <c r="R259" i="3"/>
  <c r="R253" i="3"/>
  <c r="Q258" i="3"/>
  <c r="Q270" i="3"/>
  <c r="Q271" i="3"/>
  <c r="L15" i="7"/>
  <c r="L4" i="7" s="1"/>
  <c r="L17" i="7"/>
  <c r="L18" i="7"/>
  <c r="L7" i="7" s="1"/>
  <c r="L19" i="7"/>
  <c r="L8" i="7" s="1"/>
  <c r="L20" i="7"/>
  <c r="L9" i="7" s="1"/>
  <c r="L21" i="7"/>
  <c r="L10" i="7" s="1"/>
  <c r="L22" i="7"/>
  <c r="L13" i="7"/>
  <c r="L14" i="7"/>
  <c r="L16" i="7"/>
  <c r="K341" i="3"/>
  <c r="K339" i="3"/>
  <c r="G2" i="6" s="1"/>
  <c r="K340" i="3"/>
  <c r="K14" i="7"/>
  <c r="K3" i="7" s="1"/>
  <c r="K16" i="7"/>
  <c r="K5" i="7" s="1"/>
  <c r="K17" i="7"/>
  <c r="K6" i="7" s="1"/>
  <c r="K18" i="7"/>
  <c r="K7" i="7" s="1"/>
  <c r="K19" i="7"/>
  <c r="K8" i="7" s="1"/>
  <c r="K20" i="7"/>
  <c r="K9" i="7" s="1"/>
  <c r="K21" i="7"/>
  <c r="K10" i="7" s="1"/>
  <c r="K22" i="7"/>
  <c r="K13" i="7"/>
  <c r="K2" i="7" s="1"/>
  <c r="K15" i="7"/>
  <c r="K4" i="7" s="1"/>
  <c r="L339" i="3"/>
  <c r="F2" i="6" s="1"/>
  <c r="L340" i="3"/>
  <c r="L341" i="3"/>
  <c r="Q130" i="3"/>
  <c r="Q136" i="3"/>
  <c r="R282" i="3"/>
  <c r="E282" i="3" s="1"/>
  <c r="R270" i="3"/>
  <c r="R272" i="3"/>
  <c r="E272" i="3" s="1"/>
  <c r="R277" i="3"/>
  <c r="E277" i="3" s="1"/>
  <c r="G22" i="7"/>
  <c r="G13" i="7"/>
  <c r="G14" i="7"/>
  <c r="G15" i="7"/>
  <c r="G16" i="7"/>
  <c r="G17" i="7"/>
  <c r="G18" i="7"/>
  <c r="G19" i="7"/>
  <c r="G20" i="7"/>
  <c r="G21" i="7"/>
  <c r="P339" i="3"/>
  <c r="B2" i="6" s="1"/>
  <c r="P340" i="3"/>
  <c r="P341" i="3"/>
  <c r="T27" i="3"/>
  <c r="T63" i="3"/>
  <c r="T75" i="3"/>
  <c r="Q111" i="3"/>
  <c r="U126" i="3"/>
  <c r="Q141" i="3"/>
  <c r="Q151" i="3"/>
  <c r="Q171" i="3"/>
  <c r="Q220" i="3"/>
  <c r="Q2" i="3"/>
  <c r="X3" i="3"/>
  <c r="B29" i="9"/>
  <c r="B13" i="9" s="1"/>
  <c r="Q20" i="7"/>
  <c r="Q9" i="7" s="1"/>
  <c r="Q22" i="7"/>
  <c r="Q11" i="7" s="1"/>
  <c r="B30" i="9"/>
  <c r="B14" i="9" s="1"/>
  <c r="Q13" i="7"/>
  <c r="Q2" i="7" s="1"/>
  <c r="Q14" i="7"/>
  <c r="Q3" i="7" s="1"/>
  <c r="Q15" i="7"/>
  <c r="Q4" i="7" s="1"/>
  <c r="Q16" i="7"/>
  <c r="Q5" i="7" s="1"/>
  <c r="Q17" i="7"/>
  <c r="Q6" i="7" s="1"/>
  <c r="Q18" i="7"/>
  <c r="Q7" i="7" s="1"/>
  <c r="Q19" i="7"/>
  <c r="Q8" i="7" s="1"/>
  <c r="Q21" i="7"/>
  <c r="Q10" i="7" s="1"/>
  <c r="F339" i="3"/>
  <c r="L2" i="6" s="1"/>
  <c r="F340" i="3"/>
  <c r="F341" i="3"/>
  <c r="Q122" i="3"/>
  <c r="Q142" i="3"/>
  <c r="Q172" i="3"/>
  <c r="Q181" i="3"/>
  <c r="Q190" i="3"/>
  <c r="R196" i="3" s="1"/>
  <c r="E196" i="3" s="1"/>
  <c r="Q193" i="3"/>
  <c r="Q194" i="3"/>
  <c r="U131" i="3" s="1"/>
  <c r="U223" i="3"/>
  <c r="T223" i="3"/>
  <c r="U224" i="3"/>
  <c r="Q248" i="3"/>
  <c r="R249" i="3" s="1"/>
  <c r="Q251" i="3"/>
  <c r="Q291" i="3"/>
  <c r="Q311" i="3"/>
  <c r="Q313" i="3"/>
  <c r="Q312" i="3"/>
  <c r="E63" i="4"/>
  <c r="T224" i="3"/>
  <c r="T236" i="3"/>
  <c r="T260" i="3"/>
  <c r="T272" i="3"/>
  <c r="Q299" i="3"/>
  <c r="Q315" i="3"/>
  <c r="E68" i="4"/>
  <c r="T169" i="3"/>
  <c r="T229" i="3"/>
  <c r="T253" i="3"/>
  <c r="Q278" i="3"/>
  <c r="R271" i="3" s="1"/>
  <c r="Q287" i="3"/>
  <c r="Q293" i="3"/>
  <c r="Q300" i="3"/>
  <c r="Q302" i="3"/>
  <c r="Q317" i="3"/>
  <c r="T270" i="3"/>
  <c r="Q279" i="3"/>
  <c r="Q283" i="3"/>
  <c r="Q303" i="3"/>
  <c r="Q319" i="3"/>
  <c r="Q320" i="3"/>
  <c r="T239" i="3"/>
  <c r="Q288" i="3"/>
  <c r="Q305" i="3"/>
  <c r="Q323" i="3"/>
  <c r="Q325" i="3"/>
  <c r="U335" i="3"/>
  <c r="R67" i="4"/>
  <c r="E67" i="4" s="1"/>
  <c r="R62" i="4"/>
  <c r="E62" i="4" s="1"/>
  <c r="R64" i="4"/>
  <c r="E64" i="4" s="1"/>
  <c r="R66" i="4"/>
  <c r="E66" i="4" s="1"/>
  <c r="R61" i="4"/>
  <c r="E61" i="4" s="1"/>
  <c r="R68" i="4"/>
  <c r="R63" i="4"/>
  <c r="R65" i="4"/>
  <c r="E65" i="4" s="1"/>
  <c r="Q296" i="3"/>
  <c r="Q281" i="3"/>
  <c r="Q290" i="3"/>
  <c r="K41" i="7"/>
  <c r="K43" i="7"/>
  <c r="K44" i="7"/>
  <c r="K33" i="7" s="1"/>
  <c r="K45" i="7"/>
  <c r="K34" i="7" s="1"/>
  <c r="K36" i="7"/>
  <c r="K25" i="7" s="1"/>
  <c r="K37" i="7"/>
  <c r="K26" i="7" s="1"/>
  <c r="K38" i="7"/>
  <c r="K39" i="7"/>
  <c r="K40" i="7"/>
  <c r="K42" i="7"/>
  <c r="L339" i="4"/>
  <c r="F3" i="6" s="1"/>
  <c r="L340" i="4"/>
  <c r="L341" i="4"/>
  <c r="J40" i="7"/>
  <c r="J29" i="7" s="1"/>
  <c r="J42" i="7"/>
  <c r="J43" i="7"/>
  <c r="J44" i="7"/>
  <c r="J45" i="7"/>
  <c r="J36" i="7"/>
  <c r="J37" i="7"/>
  <c r="J38" i="7"/>
  <c r="J27" i="7" s="1"/>
  <c r="J39" i="7"/>
  <c r="J41" i="7"/>
  <c r="M339" i="4"/>
  <c r="E3" i="6" s="1"/>
  <c r="M340" i="4"/>
  <c r="M341" i="4"/>
  <c r="Q92" i="4"/>
  <c r="Q104" i="4"/>
  <c r="I39" i="7"/>
  <c r="I41" i="7"/>
  <c r="I42" i="7"/>
  <c r="I31" i="7" s="1"/>
  <c r="I43" i="7"/>
  <c r="I32" i="7" s="1"/>
  <c r="I44" i="7"/>
  <c r="I33" i="7" s="1"/>
  <c r="I45" i="7"/>
  <c r="I36" i="7"/>
  <c r="I37" i="7"/>
  <c r="I38" i="7"/>
  <c r="I40" i="7"/>
  <c r="N339" i="4"/>
  <c r="D3" i="6" s="1"/>
  <c r="N340" i="4"/>
  <c r="N341" i="4"/>
  <c r="Q128" i="4"/>
  <c r="H38" i="7"/>
  <c r="H27" i="7" s="1"/>
  <c r="H40" i="7"/>
  <c r="H41" i="7"/>
  <c r="H30" i="7" s="1"/>
  <c r="H42" i="7"/>
  <c r="H43" i="7"/>
  <c r="H44" i="7"/>
  <c r="H45" i="7"/>
  <c r="H36" i="7"/>
  <c r="H37" i="7"/>
  <c r="H39" i="7"/>
  <c r="H28" i="7" s="1"/>
  <c r="O340" i="4"/>
  <c r="O341" i="4"/>
  <c r="O339" i="4"/>
  <c r="C3" i="6" s="1"/>
  <c r="Q82" i="4"/>
  <c r="Q87" i="4"/>
  <c r="G37" i="7"/>
  <c r="G39" i="7"/>
  <c r="G40" i="7"/>
  <c r="G41" i="7"/>
  <c r="G42" i="7"/>
  <c r="G43" i="7"/>
  <c r="G44" i="7"/>
  <c r="G45" i="7"/>
  <c r="G36" i="7"/>
  <c r="G38" i="7"/>
  <c r="P341" i="4"/>
  <c r="P339" i="4"/>
  <c r="B3" i="6" s="1"/>
  <c r="P340" i="4"/>
  <c r="Q2" i="4"/>
  <c r="Q100" i="4"/>
  <c r="Q37" i="7"/>
  <c r="Q38" i="7"/>
  <c r="Q27" i="7" s="1"/>
  <c r="C30" i="9"/>
  <c r="C14" i="9" s="1"/>
  <c r="Q39" i="7"/>
  <c r="Q40" i="7"/>
  <c r="Q29" i="7" s="1"/>
  <c r="Q41" i="7"/>
  <c r="Q30" i="7" s="1"/>
  <c r="Q42" i="7"/>
  <c r="Q43" i="7"/>
  <c r="Q44" i="7"/>
  <c r="Q45" i="7"/>
  <c r="Q36" i="7"/>
  <c r="F339" i="4"/>
  <c r="L3" i="6" s="1"/>
  <c r="F341" i="4"/>
  <c r="F340" i="4"/>
  <c r="Y3" i="4"/>
  <c r="Q80" i="4"/>
  <c r="Q131" i="4"/>
  <c r="Q148" i="4"/>
  <c r="Q156" i="4"/>
  <c r="P36" i="7"/>
  <c r="P37" i="7"/>
  <c r="P38" i="7"/>
  <c r="P39" i="7"/>
  <c r="P40" i="7"/>
  <c r="P29" i="7" s="1"/>
  <c r="P41" i="7"/>
  <c r="P42" i="7"/>
  <c r="P31" i="7" s="1"/>
  <c r="P43" i="7"/>
  <c r="P44" i="7"/>
  <c r="P33" i="7" s="1"/>
  <c r="C29" i="9"/>
  <c r="C13" i="9" s="1"/>
  <c r="P45" i="7"/>
  <c r="G340" i="4"/>
  <c r="G339" i="4"/>
  <c r="K3" i="6" s="1"/>
  <c r="G341" i="4"/>
  <c r="Q84" i="4"/>
  <c r="Q94" i="4"/>
  <c r="Q108" i="4"/>
  <c r="Q120" i="4"/>
  <c r="Q121" i="4"/>
  <c r="O45" i="7"/>
  <c r="O36" i="7"/>
  <c r="O25" i="7" s="1"/>
  <c r="O37" i="7"/>
  <c r="O38" i="7"/>
  <c r="O39" i="7"/>
  <c r="O28" i="7" s="1"/>
  <c r="O40" i="7"/>
  <c r="O41" i="7"/>
  <c r="O42" i="7"/>
  <c r="O43" i="7"/>
  <c r="O44" i="7"/>
  <c r="O33" i="7" s="1"/>
  <c r="H341" i="4"/>
  <c r="H339" i="4"/>
  <c r="J3" i="6" s="1"/>
  <c r="H340" i="4"/>
  <c r="Q118" i="4"/>
  <c r="Q119" i="4"/>
  <c r="Q127" i="4"/>
  <c r="Q135" i="4"/>
  <c r="Q136" i="4"/>
  <c r="Q149" i="4"/>
  <c r="N44" i="7"/>
  <c r="N36" i="7"/>
  <c r="N37" i="7"/>
  <c r="N26" i="7" s="1"/>
  <c r="N38" i="7"/>
  <c r="N27" i="7" s="1"/>
  <c r="N39" i="7"/>
  <c r="N28" i="7" s="1"/>
  <c r="N40" i="7"/>
  <c r="N29" i="7" s="1"/>
  <c r="N41" i="7"/>
  <c r="N30" i="7" s="1"/>
  <c r="N42" i="7"/>
  <c r="N43" i="7"/>
  <c r="N32" i="7" s="1"/>
  <c r="N45" i="7"/>
  <c r="N34" i="7" s="1"/>
  <c r="I339" i="4"/>
  <c r="I3" i="6" s="1"/>
  <c r="I341" i="4"/>
  <c r="I340" i="4"/>
  <c r="Q110" i="4"/>
  <c r="M43" i="7"/>
  <c r="M45" i="7"/>
  <c r="M34" i="7" s="1"/>
  <c r="M36" i="7"/>
  <c r="M25" i="7" s="1"/>
  <c r="M37" i="7"/>
  <c r="M38" i="7"/>
  <c r="M39" i="7"/>
  <c r="M40" i="7"/>
  <c r="M41" i="7"/>
  <c r="M42" i="7"/>
  <c r="M31" i="7" s="1"/>
  <c r="M44" i="7"/>
  <c r="M33" i="7" s="1"/>
  <c r="J339" i="4"/>
  <c r="H3" i="6" s="1"/>
  <c r="J340" i="4"/>
  <c r="J341" i="4"/>
  <c r="X2" i="4"/>
  <c r="Q89" i="4"/>
  <c r="Q96" i="4"/>
  <c r="Q97" i="4"/>
  <c r="Q101" i="4"/>
  <c r="Q111" i="4"/>
  <c r="Q115" i="4"/>
  <c r="Q123" i="4"/>
  <c r="Q137" i="4"/>
  <c r="Q152" i="4"/>
  <c r="L42" i="7"/>
  <c r="L31" i="7" s="1"/>
  <c r="L44" i="7"/>
  <c r="L33" i="7" s="1"/>
  <c r="L45" i="7"/>
  <c r="L34" i="7" s="1"/>
  <c r="L36" i="7"/>
  <c r="L25" i="7" s="1"/>
  <c r="L37" i="7"/>
  <c r="L26" i="7" s="1"/>
  <c r="L38" i="7"/>
  <c r="L27" i="7" s="1"/>
  <c r="L39" i="7"/>
  <c r="L28" i="7" s="1"/>
  <c r="L40" i="7"/>
  <c r="L29" i="7" s="1"/>
  <c r="L41" i="7"/>
  <c r="L30" i="7" s="1"/>
  <c r="L43" i="7"/>
  <c r="L32" i="7" s="1"/>
  <c r="K339" i="4"/>
  <c r="G3" i="6" s="1"/>
  <c r="K340" i="4"/>
  <c r="K341" i="4"/>
  <c r="Q72" i="4"/>
  <c r="Q112" i="4"/>
  <c r="T113" i="4"/>
  <c r="T263" i="4"/>
  <c r="Q230" i="4"/>
  <c r="G339" i="5"/>
  <c r="K4" i="6" s="1"/>
  <c r="G340" i="5"/>
  <c r="G341" i="5"/>
  <c r="D29" i="9"/>
  <c r="D13" i="9" s="1"/>
  <c r="P59" i="7"/>
  <c r="Q163" i="4"/>
  <c r="Q199" i="4"/>
  <c r="Q212" i="4"/>
  <c r="Q226" i="4"/>
  <c r="T286" i="4"/>
  <c r="U255" i="4"/>
  <c r="T180" i="4"/>
  <c r="U239" i="4"/>
  <c r="T239" i="4"/>
  <c r="R286" i="4"/>
  <c r="E286" i="4" s="1"/>
  <c r="R269" i="4"/>
  <c r="E269" i="4" s="1"/>
  <c r="R283" i="4"/>
  <c r="E283" i="4" s="1"/>
  <c r="R277" i="4"/>
  <c r="E277" i="4" s="1"/>
  <c r="R272" i="4"/>
  <c r="R279" i="4"/>
  <c r="E279" i="4" s="1"/>
  <c r="Q292" i="4"/>
  <c r="Q187" i="4"/>
  <c r="Q200" i="4"/>
  <c r="Q203" i="4"/>
  <c r="Q228" i="4"/>
  <c r="Q240" i="4"/>
  <c r="Q254" i="4"/>
  <c r="Q255" i="4"/>
  <c r="Q266" i="4"/>
  <c r="Q267" i="4"/>
  <c r="Q289" i="4"/>
  <c r="T233" i="4"/>
  <c r="Q246" i="4"/>
  <c r="Q247" i="4"/>
  <c r="Q248" i="4"/>
  <c r="T184" i="4"/>
  <c r="T223" i="4"/>
  <c r="T271" i="4"/>
  <c r="U271" i="4"/>
  <c r="T272" i="4"/>
  <c r="T91" i="4"/>
  <c r="Q175" i="4"/>
  <c r="Q188" i="4"/>
  <c r="T188" i="4"/>
  <c r="Q191" i="4"/>
  <c r="Q222" i="4"/>
  <c r="R226" i="4" s="1"/>
  <c r="Q223" i="4"/>
  <c r="Q270" i="4"/>
  <c r="Q271" i="4"/>
  <c r="R285" i="4" s="1"/>
  <c r="Q272" i="4"/>
  <c r="R282" i="4" s="1"/>
  <c r="E282" i="4" s="1"/>
  <c r="U275" i="4"/>
  <c r="Q224" i="4"/>
  <c r="T224" i="4"/>
  <c r="Q234" i="4"/>
  <c r="Q235" i="4"/>
  <c r="T260" i="4"/>
  <c r="U276" i="4"/>
  <c r="Q295" i="4"/>
  <c r="Q236" i="4"/>
  <c r="T236" i="4"/>
  <c r="Q258" i="4"/>
  <c r="Q176" i="4"/>
  <c r="Q179" i="4"/>
  <c r="Q211" i="4"/>
  <c r="Q218" i="4"/>
  <c r="Q250" i="4"/>
  <c r="Q251" i="4"/>
  <c r="Q280" i="4"/>
  <c r="Y2" i="5"/>
  <c r="U24" i="5" s="1"/>
  <c r="Y3" i="5"/>
  <c r="Q305" i="4"/>
  <c r="Q306" i="4"/>
  <c r="Q334" i="4"/>
  <c r="N59" i="7"/>
  <c r="N48" i="7" s="1"/>
  <c r="I339" i="5"/>
  <c r="I4" i="6" s="1"/>
  <c r="I340" i="5"/>
  <c r="N67" i="7" s="1"/>
  <c r="I341" i="5"/>
  <c r="X2" i="5"/>
  <c r="Q8" i="5"/>
  <c r="U16" i="5"/>
  <c r="Q317" i="4"/>
  <c r="Q318" i="4"/>
  <c r="J340" i="5"/>
  <c r="J341" i="5"/>
  <c r="M63" i="7" s="1"/>
  <c r="J339" i="5"/>
  <c r="H4" i="6" s="1"/>
  <c r="M59" i="7"/>
  <c r="X3" i="5"/>
  <c r="U25" i="5"/>
  <c r="Q330" i="4"/>
  <c r="G61" i="7"/>
  <c r="T255" i="4"/>
  <c r="Q301" i="4"/>
  <c r="Q4" i="5"/>
  <c r="N65" i="7"/>
  <c r="Q296" i="4"/>
  <c r="R301" i="4" s="1"/>
  <c r="T301" i="4" s="1"/>
  <c r="Q313" i="4"/>
  <c r="U324" i="4"/>
  <c r="Q290" i="4"/>
  <c r="Q302" i="4"/>
  <c r="Q325" i="4"/>
  <c r="Q293" i="4"/>
  <c r="Q303" i="4"/>
  <c r="Q320" i="4"/>
  <c r="T275" i="4"/>
  <c r="Q315" i="4"/>
  <c r="Q326" i="4"/>
  <c r="Q332" i="4"/>
  <c r="K60" i="7"/>
  <c r="I64" i="7"/>
  <c r="I53" i="7" s="1"/>
  <c r="T232" i="4"/>
  <c r="Q298" i="4"/>
  <c r="F339" i="5"/>
  <c r="L4" i="6" s="1"/>
  <c r="F340" i="5"/>
  <c r="Q61" i="7" s="1"/>
  <c r="F341" i="5"/>
  <c r="Q59" i="7"/>
  <c r="Q48" i="7" s="1"/>
  <c r="Q5" i="5"/>
  <c r="Q7" i="5"/>
  <c r="Q322" i="4"/>
  <c r="Q327" i="4"/>
  <c r="G64" i="7"/>
  <c r="Q85" i="5"/>
  <c r="N68" i="7"/>
  <c r="Q67" i="5"/>
  <c r="Q81" i="5"/>
  <c r="Q115" i="5"/>
  <c r="K339" i="5"/>
  <c r="G4" i="6" s="1"/>
  <c r="L59" i="7"/>
  <c r="K341" i="5"/>
  <c r="K340" i="5"/>
  <c r="G60" i="7"/>
  <c r="G62" i="7"/>
  <c r="Q55" i="5"/>
  <c r="Q91" i="5"/>
  <c r="Q127" i="5"/>
  <c r="Q157" i="5"/>
  <c r="T162" i="5"/>
  <c r="R243" i="5"/>
  <c r="L340" i="5"/>
  <c r="K68" i="7" s="1"/>
  <c r="K59" i="7"/>
  <c r="K48" i="7" s="1"/>
  <c r="L341" i="5"/>
  <c r="L339" i="5"/>
  <c r="F4" i="6" s="1"/>
  <c r="Q43" i="5"/>
  <c r="Q76" i="5"/>
  <c r="U167" i="5" s="1"/>
  <c r="Q77" i="5"/>
  <c r="Q82" i="5"/>
  <c r="Q100" i="5"/>
  <c r="Q101" i="5"/>
  <c r="Q106" i="5"/>
  <c r="Q121" i="5"/>
  <c r="Q141" i="5"/>
  <c r="Q149" i="5"/>
  <c r="Q163" i="5"/>
  <c r="T324" i="4"/>
  <c r="M341" i="5"/>
  <c r="J59" i="7"/>
  <c r="M339" i="5"/>
  <c r="E4" i="6" s="1"/>
  <c r="M340" i="5"/>
  <c r="J61" i="7" s="1"/>
  <c r="Q60" i="7"/>
  <c r="Q133" i="5"/>
  <c r="Q134" i="5"/>
  <c r="Q142" i="5"/>
  <c r="I59" i="7"/>
  <c r="N339" i="5"/>
  <c r="D4" i="6" s="1"/>
  <c r="N340" i="5"/>
  <c r="I61" i="7" s="1"/>
  <c r="N341" i="5"/>
  <c r="P62" i="7"/>
  <c r="I63" i="7"/>
  <c r="N64" i="7"/>
  <c r="T24" i="5"/>
  <c r="T51" i="5"/>
  <c r="Q122" i="5"/>
  <c r="Q166" i="5"/>
  <c r="H59" i="7"/>
  <c r="O339" i="5"/>
  <c r="C4" i="6" s="1"/>
  <c r="O340" i="5"/>
  <c r="H63" i="7" s="1"/>
  <c r="O341" i="5"/>
  <c r="O62" i="7"/>
  <c r="O51" i="7" s="1"/>
  <c r="M64" i="7"/>
  <c r="K66" i="7"/>
  <c r="I68" i="7"/>
  <c r="Q40" i="5"/>
  <c r="Q73" i="5"/>
  <c r="U73" i="5"/>
  <c r="T73" i="5"/>
  <c r="Q97" i="5"/>
  <c r="Q117" i="5"/>
  <c r="U117" i="5" s="1"/>
  <c r="G59" i="7"/>
  <c r="P339" i="5"/>
  <c r="B4" i="6" s="1"/>
  <c r="P340" i="5"/>
  <c r="G67" i="7" s="1"/>
  <c r="P341" i="5"/>
  <c r="G63" i="7" s="1"/>
  <c r="N60" i="7"/>
  <c r="N62" i="7"/>
  <c r="Q64" i="5"/>
  <c r="R62" i="5" s="1"/>
  <c r="Q65" i="5"/>
  <c r="Q69" i="5"/>
  <c r="Q93" i="5"/>
  <c r="Q118" i="5"/>
  <c r="Q129" i="5"/>
  <c r="G68" i="7"/>
  <c r="R65" i="5"/>
  <c r="U98" i="5"/>
  <c r="T98" i="5"/>
  <c r="H66" i="7"/>
  <c r="M67" i="7"/>
  <c r="Q70" i="5"/>
  <c r="Q113" i="5"/>
  <c r="U125" i="5"/>
  <c r="G66" i="7"/>
  <c r="L67" i="7"/>
  <c r="Q58" i="5"/>
  <c r="Q125" i="5"/>
  <c r="T125" i="5"/>
  <c r="H339" i="5"/>
  <c r="J4" i="6" s="1"/>
  <c r="H340" i="5"/>
  <c r="O65" i="7" s="1"/>
  <c r="O54" i="7" s="1"/>
  <c r="H341" i="5"/>
  <c r="O59" i="7"/>
  <c r="O48" i="7" s="1"/>
  <c r="J60" i="7"/>
  <c r="H64" i="7"/>
  <c r="M65" i="7"/>
  <c r="Q9" i="5"/>
  <c r="U20" i="5" s="1"/>
  <c r="K67" i="7"/>
  <c r="P68" i="7"/>
  <c r="Q46" i="5"/>
  <c r="Q151" i="5"/>
  <c r="Q156" i="5"/>
  <c r="Q146" i="5"/>
  <c r="Q182" i="5"/>
  <c r="Q200" i="5"/>
  <c r="Q211" i="5"/>
  <c r="Q231" i="5"/>
  <c r="Q237" i="5"/>
  <c r="Q212" i="5"/>
  <c r="Q239" i="5"/>
  <c r="Q240" i="5"/>
  <c r="Q159" i="5"/>
  <c r="Q162" i="5"/>
  <c r="Q183" i="5"/>
  <c r="Q206" i="5"/>
  <c r="Q218" i="5"/>
  <c r="Q249" i="5"/>
  <c r="R258" i="5" s="1"/>
  <c r="Q251" i="5"/>
  <c r="Q252" i="5"/>
  <c r="Q254" i="5"/>
  <c r="R252" i="5" s="1"/>
  <c r="T252" i="5" s="1"/>
  <c r="U255" i="5"/>
  <c r="Q147" i="5"/>
  <c r="Q195" i="5"/>
  <c r="Q256" i="5"/>
  <c r="U263" i="5"/>
  <c r="Q207" i="5"/>
  <c r="Q225" i="5"/>
  <c r="R275" i="5"/>
  <c r="E268" i="5"/>
  <c r="R282" i="5"/>
  <c r="E282" i="5" s="1"/>
  <c r="R270" i="5"/>
  <c r="E270" i="5" s="1"/>
  <c r="R277" i="5"/>
  <c r="E277" i="5" s="1"/>
  <c r="R284" i="5"/>
  <c r="T284" i="5" s="1"/>
  <c r="R272" i="5"/>
  <c r="E272" i="5" s="1"/>
  <c r="R279" i="5"/>
  <c r="E279" i="5" s="1"/>
  <c r="R286" i="5"/>
  <c r="E286" i="5" s="1"/>
  <c r="R274" i="5"/>
  <c r="E274" i="5" s="1"/>
  <c r="R281" i="5"/>
  <c r="E281" i="5" s="1"/>
  <c r="R269" i="5"/>
  <c r="R276" i="5"/>
  <c r="T276" i="5" s="1"/>
  <c r="R283" i="5"/>
  <c r="R271" i="5"/>
  <c r="E271" i="5" s="1"/>
  <c r="R278" i="5"/>
  <c r="E278" i="5" s="1"/>
  <c r="R285" i="5"/>
  <c r="E285" i="5" s="1"/>
  <c r="R273" i="5"/>
  <c r="E273" i="5" s="1"/>
  <c r="R280" i="5"/>
  <c r="T280" i="5" s="1"/>
  <c r="R268" i="5"/>
  <c r="T268" i="5" s="1"/>
  <c r="E269" i="5"/>
  <c r="E275" i="5"/>
  <c r="E276" i="5"/>
  <c r="E283" i="5"/>
  <c r="U288" i="5"/>
  <c r="Q168" i="5"/>
  <c r="Q234" i="5"/>
  <c r="R239" i="5" s="1"/>
  <c r="Q235" i="5"/>
  <c r="U235" i="5" s="1"/>
  <c r="Q243" i="5"/>
  <c r="R287" i="5"/>
  <c r="T287" i="5" s="1"/>
  <c r="R317" i="5"/>
  <c r="E317" i="5" s="1"/>
  <c r="R314" i="5"/>
  <c r="E314" i="5" s="1"/>
  <c r="U300" i="5"/>
  <c r="T304" i="5"/>
  <c r="Q180" i="5"/>
  <c r="Q191" i="5"/>
  <c r="U191" i="5"/>
  <c r="T191" i="5"/>
  <c r="Q236" i="5"/>
  <c r="U312" i="5"/>
  <c r="Q203" i="5"/>
  <c r="Q175" i="5"/>
  <c r="U270" i="5" s="1"/>
  <c r="Q186" i="5"/>
  <c r="U198" i="5"/>
  <c r="Q204" i="5"/>
  <c r="Q215" i="5"/>
  <c r="U215" i="5" s="1"/>
  <c r="Q176" i="5"/>
  <c r="Q187" i="5"/>
  <c r="Q198" i="5"/>
  <c r="R207" i="5" s="1"/>
  <c r="T207" i="5" s="1"/>
  <c r="T198" i="5"/>
  <c r="Q216" i="5"/>
  <c r="Q222" i="5"/>
  <c r="Q223" i="5"/>
  <c r="Q230" i="5"/>
  <c r="Q244" i="5"/>
  <c r="Q246" i="5"/>
  <c r="Q247" i="5"/>
  <c r="Q158" i="5"/>
  <c r="Q170" i="5"/>
  <c r="Q188" i="5"/>
  <c r="Q199" i="5"/>
  <c r="R189" i="5" s="1"/>
  <c r="E189" i="5" s="1"/>
  <c r="Q210" i="5"/>
  <c r="U311" i="5" s="1"/>
  <c r="Q224" i="5"/>
  <c r="Q248" i="5"/>
  <c r="Q333" i="5"/>
  <c r="T263" i="5"/>
  <c r="T275" i="5"/>
  <c r="Q335" i="5"/>
  <c r="Q336" i="5"/>
  <c r="Q324" i="5"/>
  <c r="R294" i="5" s="1"/>
  <c r="U325" i="5"/>
  <c r="T288" i="5"/>
  <c r="T300" i="5"/>
  <c r="T312" i="5"/>
  <c r="Q327" i="5"/>
  <c r="U328" i="5"/>
  <c r="Q328" i="5"/>
  <c r="Q329" i="5"/>
  <c r="I13" i="9"/>
  <c r="T255" i="5"/>
  <c r="T279" i="5"/>
  <c r="Q330" i="5"/>
  <c r="Q331" i="5"/>
  <c r="T325" i="5"/>
  <c r="T328" i="5"/>
  <c r="T258" i="5" l="1"/>
  <c r="E258" i="5"/>
  <c r="T294" i="5"/>
  <c r="E294" i="5"/>
  <c r="E287" i="5"/>
  <c r="U275" i="5"/>
  <c r="U203" i="5"/>
  <c r="T317" i="5"/>
  <c r="R295" i="5"/>
  <c r="E295" i="5" s="1"/>
  <c r="U264" i="5"/>
  <c r="R212" i="5"/>
  <c r="U122" i="5"/>
  <c r="M62" i="7"/>
  <c r="N54" i="7"/>
  <c r="U286" i="5"/>
  <c r="R222" i="5"/>
  <c r="E222" i="5" s="1"/>
  <c r="R229" i="5"/>
  <c r="E229" i="5" s="1"/>
  <c r="R226" i="5"/>
  <c r="E226" i="5" s="1"/>
  <c r="R221" i="5"/>
  <c r="E221" i="5" s="1"/>
  <c r="R223" i="5"/>
  <c r="E223" i="5" s="1"/>
  <c r="U329" i="5"/>
  <c r="R324" i="5"/>
  <c r="R227" i="5"/>
  <c r="L56" i="7"/>
  <c r="U145" i="5"/>
  <c r="U56" i="5"/>
  <c r="U76" i="5"/>
  <c r="U238" i="5"/>
  <c r="U259" i="5"/>
  <c r="U129" i="5"/>
  <c r="U59" i="5"/>
  <c r="U106" i="5"/>
  <c r="U47" i="5"/>
  <c r="U116" i="5"/>
  <c r="U128" i="5"/>
  <c r="U150" i="5"/>
  <c r="U153" i="5"/>
  <c r="U166" i="5"/>
  <c r="U287" i="5"/>
  <c r="U57" i="5"/>
  <c r="U49" i="5"/>
  <c r="U171" i="5"/>
  <c r="U262" i="5"/>
  <c r="U163" i="5"/>
  <c r="U179" i="5"/>
  <c r="U291" i="5"/>
  <c r="U45" i="5"/>
  <c r="U44" i="5"/>
  <c r="U137" i="5"/>
  <c r="U70" i="5"/>
  <c r="U332" i="5"/>
  <c r="U97" i="5"/>
  <c r="U80" i="5"/>
  <c r="U219" i="5"/>
  <c r="U267" i="5"/>
  <c r="U294" i="5"/>
  <c r="U214" i="5"/>
  <c r="U337" i="5"/>
  <c r="U190" i="5"/>
  <c r="U295" i="5"/>
  <c r="U323" i="5"/>
  <c r="U35" i="5"/>
  <c r="U74" i="5"/>
  <c r="U104" i="5"/>
  <c r="U274" i="5"/>
  <c r="U228" i="5"/>
  <c r="U204" i="5"/>
  <c r="U216" i="5"/>
  <c r="R40" i="5"/>
  <c r="R16" i="5"/>
  <c r="E16" i="5" s="1"/>
  <c r="R57" i="5"/>
  <c r="E57" i="5" s="1"/>
  <c r="R17" i="5"/>
  <c r="R14" i="5"/>
  <c r="E14" i="5" s="1"/>
  <c r="U110" i="5"/>
  <c r="U157" i="5"/>
  <c r="U315" i="5"/>
  <c r="R205" i="5"/>
  <c r="E205" i="5" s="1"/>
  <c r="U155" i="5"/>
  <c r="R196" i="5"/>
  <c r="E196" i="5" s="1"/>
  <c r="R250" i="5"/>
  <c r="E250" i="5" s="1"/>
  <c r="U326" i="4"/>
  <c r="R53" i="5"/>
  <c r="E53" i="5" s="1"/>
  <c r="N56" i="7"/>
  <c r="U124" i="4"/>
  <c r="U180" i="5"/>
  <c r="E324" i="5"/>
  <c r="R334" i="5"/>
  <c r="R337" i="5"/>
  <c r="R301" i="5"/>
  <c r="E301" i="5" s="1"/>
  <c r="R305" i="5"/>
  <c r="R297" i="5"/>
  <c r="E297" i="5" s="1"/>
  <c r="R322" i="5"/>
  <c r="R325" i="5"/>
  <c r="E325" i="5" s="1"/>
  <c r="R289" i="5"/>
  <c r="E289" i="5" s="1"/>
  <c r="R293" i="5"/>
  <c r="E293" i="5" s="1"/>
  <c r="R316" i="5"/>
  <c r="R336" i="5"/>
  <c r="T336" i="5" s="1"/>
  <c r="R308" i="5"/>
  <c r="R304" i="5"/>
  <c r="E304" i="5" s="1"/>
  <c r="R332" i="5"/>
  <c r="R312" i="5"/>
  <c r="E312" i="5" s="1"/>
  <c r="R331" i="5"/>
  <c r="R311" i="5"/>
  <c r="R315" i="5"/>
  <c r="R288" i="5"/>
  <c r="E288" i="5" s="1"/>
  <c r="R326" i="5"/>
  <c r="R303" i="5"/>
  <c r="R299" i="5"/>
  <c r="R319" i="5"/>
  <c r="U187" i="5"/>
  <c r="R224" i="5"/>
  <c r="E224" i="5" s="1"/>
  <c r="R307" i="5"/>
  <c r="E307" i="5" s="1"/>
  <c r="R306" i="5"/>
  <c r="E243" i="5"/>
  <c r="U243" i="5"/>
  <c r="T243" i="5"/>
  <c r="U234" i="5"/>
  <c r="R220" i="5"/>
  <c r="E220" i="5" s="1"/>
  <c r="U258" i="5"/>
  <c r="R186" i="5"/>
  <c r="R174" i="5"/>
  <c r="E174" i="5" s="1"/>
  <c r="R162" i="5"/>
  <c r="E162" i="5" s="1"/>
  <c r="R181" i="5"/>
  <c r="E181" i="5" s="1"/>
  <c r="R169" i="5"/>
  <c r="E169" i="5" s="1"/>
  <c r="R183" i="5"/>
  <c r="T183" i="5" s="1"/>
  <c r="R171" i="5"/>
  <c r="R178" i="5"/>
  <c r="E178" i="5" s="1"/>
  <c r="R166" i="5"/>
  <c r="R187" i="5"/>
  <c r="E187" i="5" s="1"/>
  <c r="R175" i="5"/>
  <c r="T175" i="5" s="1"/>
  <c r="R182" i="5"/>
  <c r="R170" i="5"/>
  <c r="R177" i="5"/>
  <c r="E177" i="5" s="1"/>
  <c r="R165" i="5"/>
  <c r="R188" i="5"/>
  <c r="E188" i="5" s="1"/>
  <c r="R161" i="5"/>
  <c r="E161" i="5" s="1"/>
  <c r="R176" i="5"/>
  <c r="E176" i="5" s="1"/>
  <c r="R164" i="5"/>
  <c r="E164" i="5" s="1"/>
  <c r="R185" i="5"/>
  <c r="E185" i="5" s="1"/>
  <c r="R180" i="5"/>
  <c r="T180" i="5" s="1"/>
  <c r="R179" i="5"/>
  <c r="R173" i="5"/>
  <c r="E173" i="5" s="1"/>
  <c r="R168" i="5"/>
  <c r="T168" i="5" s="1"/>
  <c r="R167" i="5"/>
  <c r="R163" i="5"/>
  <c r="T163" i="5" s="1"/>
  <c r="R184" i="5"/>
  <c r="E184" i="5" s="1"/>
  <c r="R172" i="5"/>
  <c r="E172" i="5" s="1"/>
  <c r="R159" i="5"/>
  <c r="T159" i="5" s="1"/>
  <c r="R160" i="5"/>
  <c r="E160" i="5" s="1"/>
  <c r="E182" i="5"/>
  <c r="U320" i="5"/>
  <c r="U327" i="5"/>
  <c r="T324" i="5"/>
  <c r="U211" i="5"/>
  <c r="T223" i="5"/>
  <c r="E186" i="5"/>
  <c r="U186" i="5"/>
  <c r="T186" i="5"/>
  <c r="R300" i="5"/>
  <c r="E300" i="5" s="1"/>
  <c r="R318" i="5"/>
  <c r="R228" i="5"/>
  <c r="R232" i="5"/>
  <c r="E232" i="5" s="1"/>
  <c r="U146" i="5"/>
  <c r="H53" i="7"/>
  <c r="R209" i="5"/>
  <c r="E209" i="5" s="1"/>
  <c r="U93" i="5"/>
  <c r="U92" i="5"/>
  <c r="U335" i="4"/>
  <c r="R225" i="5"/>
  <c r="E225" i="5" s="1"/>
  <c r="U250" i="5"/>
  <c r="R200" i="5"/>
  <c r="U69" i="5"/>
  <c r="R240" i="5"/>
  <c r="T240" i="5" s="1"/>
  <c r="L66" i="7"/>
  <c r="L55" i="7" s="1"/>
  <c r="L63" i="7"/>
  <c r="U62" i="5"/>
  <c r="U240" i="4"/>
  <c r="U336" i="5"/>
  <c r="Q62" i="7"/>
  <c r="Q51" i="7" s="1"/>
  <c r="Q65" i="7"/>
  <c r="Q68" i="7"/>
  <c r="Q57" i="7" s="1"/>
  <c r="Q66" i="7"/>
  <c r="Q64" i="7"/>
  <c r="T285" i="4"/>
  <c r="E285" i="4"/>
  <c r="R298" i="5"/>
  <c r="E298" i="5" s="1"/>
  <c r="E239" i="5"/>
  <c r="T239" i="5"/>
  <c r="E151" i="5"/>
  <c r="R201" i="5"/>
  <c r="E201" i="5" s="1"/>
  <c r="U89" i="5"/>
  <c r="Q67" i="7"/>
  <c r="R325" i="4"/>
  <c r="E180" i="5"/>
  <c r="U246" i="5"/>
  <c r="U174" i="5"/>
  <c r="R330" i="5"/>
  <c r="T330" i="5" s="1"/>
  <c r="R231" i="5"/>
  <c r="E231" i="5" s="1"/>
  <c r="E170" i="5"/>
  <c r="U223" i="5"/>
  <c r="U154" i="5"/>
  <c r="U192" i="5"/>
  <c r="R310" i="5"/>
  <c r="E310" i="5" s="1"/>
  <c r="R323" i="5"/>
  <c r="U202" i="5"/>
  <c r="U283" i="5"/>
  <c r="E207" i="5"/>
  <c r="U207" i="5"/>
  <c r="E212" i="5"/>
  <c r="R190" i="5"/>
  <c r="E190" i="5" s="1"/>
  <c r="E62" i="5"/>
  <c r="T62" i="5"/>
  <c r="N53" i="7"/>
  <c r="U82" i="5"/>
  <c r="L68" i="7"/>
  <c r="L57" i="7" s="1"/>
  <c r="U32" i="5"/>
  <c r="U84" i="4"/>
  <c r="R195" i="5"/>
  <c r="T195" i="5" s="1"/>
  <c r="O67" i="7"/>
  <c r="O56" i="7" s="1"/>
  <c r="H52" i="7"/>
  <c r="O64" i="7"/>
  <c r="O53" i="7" s="1"/>
  <c r="U4" i="5"/>
  <c r="U17" i="5"/>
  <c r="R327" i="5"/>
  <c r="E327" i="5" s="1"/>
  <c r="U151" i="5"/>
  <c r="U175" i="5"/>
  <c r="R329" i="5"/>
  <c r="E329" i="5" s="1"/>
  <c r="U282" i="5"/>
  <c r="U226" i="5"/>
  <c r="U335" i="5"/>
  <c r="U222" i="5"/>
  <c r="U306" i="5"/>
  <c r="R309" i="5"/>
  <c r="E309" i="5" s="1"/>
  <c r="R291" i="5"/>
  <c r="R328" i="5"/>
  <c r="E328" i="5" s="1"/>
  <c r="U168" i="5"/>
  <c r="E280" i="5"/>
  <c r="D27" i="9" s="1"/>
  <c r="D11" i="9" s="1"/>
  <c r="U239" i="5"/>
  <c r="U94" i="5"/>
  <c r="L64" i="7"/>
  <c r="P51" i="7"/>
  <c r="L61" i="7"/>
  <c r="U210" i="5"/>
  <c r="T222" i="5"/>
  <c r="U307" i="5"/>
  <c r="R335" i="5"/>
  <c r="T335" i="5" s="1"/>
  <c r="U178" i="5"/>
  <c r="R255" i="5"/>
  <c r="E255" i="5" s="1"/>
  <c r="E198" i="5"/>
  <c r="R214" i="5"/>
  <c r="E214" i="5" s="1"/>
  <c r="R216" i="5"/>
  <c r="T216" i="5" s="1"/>
  <c r="R197" i="5"/>
  <c r="E197" i="5" s="1"/>
  <c r="R198" i="5"/>
  <c r="R218" i="5"/>
  <c r="R192" i="5"/>
  <c r="R217" i="5"/>
  <c r="E217" i="5" s="1"/>
  <c r="R206" i="5"/>
  <c r="U319" i="5"/>
  <c r="R290" i="5"/>
  <c r="E290" i="5" s="1"/>
  <c r="R296" i="5"/>
  <c r="R321" i="5"/>
  <c r="E321" i="5" s="1"/>
  <c r="E168" i="5"/>
  <c r="U279" i="5"/>
  <c r="T272" i="5"/>
  <c r="U195" i="5"/>
  <c r="E237" i="5"/>
  <c r="U61" i="5"/>
  <c r="M56" i="7"/>
  <c r="R219" i="5"/>
  <c r="N51" i="7"/>
  <c r="U121" i="5"/>
  <c r="E127" i="5"/>
  <c r="U105" i="5"/>
  <c r="U330" i="4"/>
  <c r="U227" i="5"/>
  <c r="U199" i="5"/>
  <c r="R320" i="5"/>
  <c r="E234" i="5"/>
  <c r="R234" i="5"/>
  <c r="T234" i="5" s="1"/>
  <c r="R241" i="5"/>
  <c r="E241" i="5" s="1"/>
  <c r="R238" i="5"/>
  <c r="E238" i="5" s="1"/>
  <c r="R235" i="5"/>
  <c r="T235" i="5" s="1"/>
  <c r="R242" i="5"/>
  <c r="E242" i="5" s="1"/>
  <c r="R237" i="5"/>
  <c r="R244" i="5"/>
  <c r="E244" i="5" s="1"/>
  <c r="R236" i="5"/>
  <c r="R233" i="5"/>
  <c r="E233" i="5" s="1"/>
  <c r="E284" i="5"/>
  <c r="R230" i="5"/>
  <c r="E230" i="5" s="1"/>
  <c r="U240" i="5"/>
  <c r="U156" i="5"/>
  <c r="R292" i="5"/>
  <c r="U330" i="5"/>
  <c r="U334" i="5"/>
  <c r="R253" i="5"/>
  <c r="E253" i="5" s="1"/>
  <c r="T187" i="5"/>
  <c r="E236" i="5"/>
  <c r="U303" i="5"/>
  <c r="R302" i="5"/>
  <c r="E302" i="5" s="1"/>
  <c r="R313" i="5"/>
  <c r="R333" i="5"/>
  <c r="T333" i="5" s="1"/>
  <c r="U276" i="5"/>
  <c r="U271" i="5"/>
  <c r="E183" i="5"/>
  <c r="U183" i="5"/>
  <c r="U231" i="5"/>
  <c r="T231" i="5"/>
  <c r="J50" i="7"/>
  <c r="R296" i="4"/>
  <c r="R256" i="5"/>
  <c r="E256" i="5" s="1"/>
  <c r="U300" i="4"/>
  <c r="U329" i="4"/>
  <c r="R299" i="4"/>
  <c r="R310" i="4"/>
  <c r="R220" i="4"/>
  <c r="R307" i="4"/>
  <c r="U216" i="4"/>
  <c r="E252" i="5"/>
  <c r="U252" i="5"/>
  <c r="O63" i="7"/>
  <c r="R208" i="5"/>
  <c r="E208" i="5" s="1"/>
  <c r="R213" i="5"/>
  <c r="E213" i="5" s="1"/>
  <c r="R193" i="5"/>
  <c r="E193" i="5" s="1"/>
  <c r="R157" i="5"/>
  <c r="T157" i="5" s="1"/>
  <c r="R154" i="5"/>
  <c r="R153" i="5"/>
  <c r="R146" i="5"/>
  <c r="E146" i="5" s="1"/>
  <c r="R141" i="5"/>
  <c r="R129" i="5"/>
  <c r="R117" i="5"/>
  <c r="E117" i="5" s="1"/>
  <c r="R158" i="5"/>
  <c r="E158" i="5" s="1"/>
  <c r="R136" i="5"/>
  <c r="R124" i="5"/>
  <c r="R112" i="5"/>
  <c r="R100" i="5"/>
  <c r="T100" i="5" s="1"/>
  <c r="R88" i="5"/>
  <c r="R76" i="5"/>
  <c r="E76" i="5" s="1"/>
  <c r="R143" i="5"/>
  <c r="E143" i="5" s="1"/>
  <c r="R131" i="5"/>
  <c r="E131" i="5" s="1"/>
  <c r="R119" i="5"/>
  <c r="E119" i="5" s="1"/>
  <c r="R107" i="5"/>
  <c r="E107" i="5" s="1"/>
  <c r="R95" i="5"/>
  <c r="E95" i="5" s="1"/>
  <c r="R83" i="5"/>
  <c r="E83" i="5" s="1"/>
  <c r="R71" i="5"/>
  <c r="E71" i="5" s="1"/>
  <c r="R151" i="5"/>
  <c r="T151" i="5" s="1"/>
  <c r="R148" i="5"/>
  <c r="E148" i="5" s="1"/>
  <c r="R145" i="5"/>
  <c r="R133" i="5"/>
  <c r="T133" i="5" s="1"/>
  <c r="R140" i="5"/>
  <c r="E140" i="5" s="1"/>
  <c r="R128" i="5"/>
  <c r="E128" i="5" s="1"/>
  <c r="R116" i="5"/>
  <c r="R104" i="5"/>
  <c r="E104" i="5" s="1"/>
  <c r="R92" i="5"/>
  <c r="R80" i="5"/>
  <c r="E80" i="5" s="1"/>
  <c r="R156" i="5"/>
  <c r="E156" i="5" s="1"/>
  <c r="R150" i="5"/>
  <c r="R142" i="5"/>
  <c r="R137" i="5"/>
  <c r="E137" i="5" s="1"/>
  <c r="R125" i="5"/>
  <c r="E125" i="5" s="1"/>
  <c r="R113" i="5"/>
  <c r="T113" i="5" s="1"/>
  <c r="R101" i="5"/>
  <c r="R89" i="5"/>
  <c r="R77" i="5"/>
  <c r="R147" i="5"/>
  <c r="E147" i="5" s="1"/>
  <c r="R144" i="5"/>
  <c r="E144" i="5" s="1"/>
  <c r="R132" i="5"/>
  <c r="E132" i="5" s="1"/>
  <c r="R120" i="5"/>
  <c r="E120" i="5" s="1"/>
  <c r="R108" i="5"/>
  <c r="E108" i="5" s="1"/>
  <c r="R96" i="5"/>
  <c r="E96" i="5" s="1"/>
  <c r="R84" i="5"/>
  <c r="E84" i="5" s="1"/>
  <c r="R72" i="5"/>
  <c r="E72" i="5" s="1"/>
  <c r="R155" i="5"/>
  <c r="R152" i="5"/>
  <c r="E152" i="5" s="1"/>
  <c r="R149" i="5"/>
  <c r="R134" i="5"/>
  <c r="R122" i="5"/>
  <c r="T122" i="5" s="1"/>
  <c r="R110" i="5"/>
  <c r="R98" i="5"/>
  <c r="E98" i="5" s="1"/>
  <c r="R86" i="5"/>
  <c r="E86" i="5" s="1"/>
  <c r="R74" i="5"/>
  <c r="R114" i="5"/>
  <c r="R109" i="5"/>
  <c r="E109" i="5" s="1"/>
  <c r="R90" i="5"/>
  <c r="E90" i="5" s="1"/>
  <c r="R85" i="5"/>
  <c r="E85" i="5" s="1"/>
  <c r="R99" i="5"/>
  <c r="E99" i="5" s="1"/>
  <c r="R75" i="5"/>
  <c r="E75" i="5" s="1"/>
  <c r="R139" i="5"/>
  <c r="R138" i="5"/>
  <c r="R94" i="5"/>
  <c r="R70" i="5"/>
  <c r="T70" i="5" s="1"/>
  <c r="R130" i="5"/>
  <c r="R103" i="5"/>
  <c r="R79" i="5"/>
  <c r="E79" i="5" s="1"/>
  <c r="R118" i="5"/>
  <c r="E118" i="5" s="1"/>
  <c r="R93" i="5"/>
  <c r="E93" i="5" s="1"/>
  <c r="R69" i="5"/>
  <c r="E69" i="5" s="1"/>
  <c r="R123" i="5"/>
  <c r="E123" i="5" s="1"/>
  <c r="R102" i="5"/>
  <c r="R97" i="5"/>
  <c r="R78" i="5"/>
  <c r="R73" i="5"/>
  <c r="R135" i="5"/>
  <c r="R111" i="5"/>
  <c r="E111" i="5" s="1"/>
  <c r="R87" i="5"/>
  <c r="E87" i="5" s="1"/>
  <c r="R121" i="5"/>
  <c r="T121" i="5" s="1"/>
  <c r="R106" i="5"/>
  <c r="T106" i="5" s="1"/>
  <c r="R82" i="5"/>
  <c r="R127" i="5"/>
  <c r="T127" i="5" s="1"/>
  <c r="R91" i="5"/>
  <c r="R126" i="5"/>
  <c r="R115" i="5"/>
  <c r="R105" i="5"/>
  <c r="E105" i="5" s="1"/>
  <c r="R81" i="5"/>
  <c r="O60" i="7"/>
  <c r="O49" i="7" s="1"/>
  <c r="U68" i="5"/>
  <c r="K61" i="7"/>
  <c r="K50" i="7" s="1"/>
  <c r="E106" i="5"/>
  <c r="I65" i="7"/>
  <c r="R249" i="5"/>
  <c r="E249" i="5" s="1"/>
  <c r="R267" i="5"/>
  <c r="U162" i="5"/>
  <c r="U101" i="5"/>
  <c r="M68" i="7"/>
  <c r="M57" i="7" s="1"/>
  <c r="U81" i="5"/>
  <c r="U30" i="5"/>
  <c r="L62" i="7"/>
  <c r="E303" i="4"/>
  <c r="K64" i="7"/>
  <c r="U63" i="5"/>
  <c r="U312" i="4"/>
  <c r="U51" i="5"/>
  <c r="U14" i="5"/>
  <c r="E258" i="4"/>
  <c r="R243" i="4"/>
  <c r="R242" i="4"/>
  <c r="E242" i="4" s="1"/>
  <c r="R237" i="4"/>
  <c r="E237" i="4" s="1"/>
  <c r="R234" i="4"/>
  <c r="T234" i="4" s="1"/>
  <c r="R241" i="4"/>
  <c r="E241" i="4" s="1"/>
  <c r="R238" i="4"/>
  <c r="E238" i="4" s="1"/>
  <c r="R236" i="4"/>
  <c r="R240" i="4"/>
  <c r="R239" i="4"/>
  <c r="E239" i="4" s="1"/>
  <c r="R244" i="4"/>
  <c r="R233" i="4"/>
  <c r="E233" i="4" s="1"/>
  <c r="R235" i="4"/>
  <c r="E235" i="4" s="1"/>
  <c r="U247" i="4"/>
  <c r="R287" i="4"/>
  <c r="R316" i="4"/>
  <c r="E316" i="4" s="1"/>
  <c r="R322" i="4"/>
  <c r="T322" i="4" s="1"/>
  <c r="R337" i="4"/>
  <c r="E337" i="4" s="1"/>
  <c r="R270" i="4"/>
  <c r="R26" i="5"/>
  <c r="E26" i="5" s="1"/>
  <c r="R29" i="5"/>
  <c r="E29" i="5" s="1"/>
  <c r="R13" i="5"/>
  <c r="E13" i="5" s="1"/>
  <c r="R28" i="5"/>
  <c r="E28" i="5" s="1"/>
  <c r="R52" i="5"/>
  <c r="U252" i="4"/>
  <c r="T125" i="4"/>
  <c r="N66" i="7"/>
  <c r="N55" i="7" s="1"/>
  <c r="L48" i="7"/>
  <c r="R328" i="4"/>
  <c r="E328" i="4" s="1"/>
  <c r="R259" i="4"/>
  <c r="R266" i="4"/>
  <c r="R262" i="4"/>
  <c r="E262" i="4" s="1"/>
  <c r="R254" i="4"/>
  <c r="E254" i="4" s="1"/>
  <c r="R250" i="4"/>
  <c r="R261" i="4"/>
  <c r="E261" i="4" s="1"/>
  <c r="R252" i="4"/>
  <c r="E252" i="4" s="1"/>
  <c r="R249" i="4"/>
  <c r="E249" i="4" s="1"/>
  <c r="R251" i="4"/>
  <c r="T251" i="4" s="1"/>
  <c r="R263" i="4"/>
  <c r="E263" i="4" s="1"/>
  <c r="R256" i="4"/>
  <c r="R258" i="4"/>
  <c r="R248" i="4"/>
  <c r="T248" i="4" s="1"/>
  <c r="R246" i="4"/>
  <c r="T246" i="4" s="1"/>
  <c r="R265" i="4"/>
  <c r="E265" i="4" s="1"/>
  <c r="R264" i="4"/>
  <c r="E264" i="4" s="1"/>
  <c r="R253" i="4"/>
  <c r="E253" i="4" s="1"/>
  <c r="R257" i="4"/>
  <c r="R260" i="4"/>
  <c r="E260" i="4" s="1"/>
  <c r="R245" i="4"/>
  <c r="R267" i="4"/>
  <c r="T267" i="4" s="1"/>
  <c r="R247" i="4"/>
  <c r="T247" i="4" s="1"/>
  <c r="R255" i="4"/>
  <c r="R294" i="4"/>
  <c r="E216" i="5"/>
  <c r="U251" i="5"/>
  <c r="E200" i="5"/>
  <c r="J62" i="7"/>
  <c r="R61" i="5"/>
  <c r="R191" i="5"/>
  <c r="R194" i="5"/>
  <c r="E194" i="5" s="1"/>
  <c r="U130" i="5"/>
  <c r="E65" i="5"/>
  <c r="T97" i="5"/>
  <c r="E40" i="5"/>
  <c r="P60" i="7"/>
  <c r="J48" i="7"/>
  <c r="E149" i="5"/>
  <c r="E101" i="5"/>
  <c r="P64" i="7"/>
  <c r="P53" i="7" s="1"/>
  <c r="R261" i="5"/>
  <c r="E261" i="5" s="1"/>
  <c r="R248" i="5"/>
  <c r="E248" i="5" s="1"/>
  <c r="E157" i="5"/>
  <c r="U100" i="5"/>
  <c r="H67" i="7"/>
  <c r="H56" i="7" s="1"/>
  <c r="E81" i="5"/>
  <c r="U109" i="5"/>
  <c r="U18" i="5"/>
  <c r="U5" i="5"/>
  <c r="T40" i="5"/>
  <c r="U318" i="4"/>
  <c r="U13" i="5"/>
  <c r="R276" i="4"/>
  <c r="E276" i="4" s="1"/>
  <c r="U191" i="4"/>
  <c r="U222" i="4"/>
  <c r="U196" i="4"/>
  <c r="R290" i="4"/>
  <c r="E290" i="4" s="1"/>
  <c r="R306" i="4"/>
  <c r="R334" i="4"/>
  <c r="T334" i="4" s="1"/>
  <c r="R297" i="4"/>
  <c r="R231" i="4"/>
  <c r="R55" i="5"/>
  <c r="E55" i="5" s="1"/>
  <c r="R10" i="5"/>
  <c r="E10" i="5" s="1"/>
  <c r="R25" i="5"/>
  <c r="E25" i="5" s="1"/>
  <c r="R42" i="5"/>
  <c r="E42" i="5" s="1"/>
  <c r="G30" i="9"/>
  <c r="G14" i="9" s="1"/>
  <c r="U140" i="4"/>
  <c r="K63" i="7"/>
  <c r="R254" i="5"/>
  <c r="E254" i="5" s="1"/>
  <c r="R260" i="5"/>
  <c r="E260" i="5" s="1"/>
  <c r="E91" i="5"/>
  <c r="O66" i="7"/>
  <c r="T76" i="5"/>
  <c r="O68" i="7"/>
  <c r="O57" i="7" s="1"/>
  <c r="I66" i="7"/>
  <c r="I55" i="7" s="1"/>
  <c r="U297" i="4"/>
  <c r="K65" i="7"/>
  <c r="P61" i="7"/>
  <c r="E301" i="4"/>
  <c r="U39" i="5"/>
  <c r="U12" i="5"/>
  <c r="E334" i="4"/>
  <c r="U337" i="4"/>
  <c r="U243" i="4"/>
  <c r="E191" i="4"/>
  <c r="R195" i="4"/>
  <c r="R200" i="4"/>
  <c r="T200" i="4" s="1"/>
  <c r="R192" i="4"/>
  <c r="R190" i="4"/>
  <c r="E190" i="4" s="1"/>
  <c r="R189" i="4"/>
  <c r="E189" i="4" s="1"/>
  <c r="R216" i="4"/>
  <c r="R218" i="4"/>
  <c r="R211" i="4"/>
  <c r="R196" i="4"/>
  <c r="R206" i="4"/>
  <c r="R193" i="4"/>
  <c r="E193" i="4" s="1"/>
  <c r="R194" i="4"/>
  <c r="E194" i="4" s="1"/>
  <c r="R214" i="4"/>
  <c r="E214" i="4" s="1"/>
  <c r="R212" i="4"/>
  <c r="T212" i="4" s="1"/>
  <c r="R213" i="4"/>
  <c r="E213" i="4" s="1"/>
  <c r="R204" i="4"/>
  <c r="R202" i="4"/>
  <c r="E202" i="4" s="1"/>
  <c r="R210" i="4"/>
  <c r="E210" i="4" s="1"/>
  <c r="R201" i="4"/>
  <c r="E201" i="4" s="1"/>
  <c r="R199" i="4"/>
  <c r="T199" i="4" s="1"/>
  <c r="R198" i="4"/>
  <c r="E198" i="4" s="1"/>
  <c r="R197" i="4"/>
  <c r="R215" i="4"/>
  <c r="E215" i="4" s="1"/>
  <c r="R217" i="4"/>
  <c r="E217" i="4" s="1"/>
  <c r="R191" i="4"/>
  <c r="R208" i="4"/>
  <c r="R219" i="4"/>
  <c r="R209" i="4"/>
  <c r="R205" i="4"/>
  <c r="E205" i="4" s="1"/>
  <c r="R207" i="4"/>
  <c r="R203" i="4"/>
  <c r="U234" i="4"/>
  <c r="U221" i="4"/>
  <c r="R302" i="4"/>
  <c r="T302" i="4" s="1"/>
  <c r="R311" i="4"/>
  <c r="R303" i="4"/>
  <c r="T303" i="4" s="1"/>
  <c r="R309" i="4"/>
  <c r="E309" i="4" s="1"/>
  <c r="U246" i="4"/>
  <c r="R232" i="4"/>
  <c r="E232" i="4" s="1"/>
  <c r="U208" i="4"/>
  <c r="R229" i="4"/>
  <c r="E229" i="4" s="1"/>
  <c r="R7" i="5"/>
  <c r="R22" i="5"/>
  <c r="E22" i="5" s="1"/>
  <c r="R45" i="5"/>
  <c r="E45" i="5" s="1"/>
  <c r="R54" i="5"/>
  <c r="E54" i="5" s="1"/>
  <c r="U63" i="4"/>
  <c r="U73" i="4"/>
  <c r="U83" i="4"/>
  <c r="U46" i="4"/>
  <c r="U64" i="4"/>
  <c r="U75" i="4"/>
  <c r="U310" i="4"/>
  <c r="U230" i="4"/>
  <c r="T337" i="4"/>
  <c r="U296" i="4"/>
  <c r="U250" i="4"/>
  <c r="U328" i="4"/>
  <c r="U89" i="4"/>
  <c r="U235" i="4"/>
  <c r="U164" i="4"/>
  <c r="T181" i="4"/>
  <c r="U248" i="4"/>
  <c r="U199" i="4"/>
  <c r="T254" i="4"/>
  <c r="U253" i="4"/>
  <c r="U176" i="4"/>
  <c r="T64" i="4"/>
  <c r="U68" i="4"/>
  <c r="T68" i="4"/>
  <c r="T73" i="4"/>
  <c r="T99" i="4"/>
  <c r="U12" i="4"/>
  <c r="U62" i="4"/>
  <c r="U7" i="4"/>
  <c r="U49" i="4"/>
  <c r="U298" i="4"/>
  <c r="U325" i="4"/>
  <c r="U292" i="4"/>
  <c r="U238" i="4"/>
  <c r="T328" i="4"/>
  <c r="T154" i="4"/>
  <c r="T229" i="4"/>
  <c r="U156" i="4"/>
  <c r="T169" i="4"/>
  <c r="U233" i="4"/>
  <c r="T304" i="4"/>
  <c r="U186" i="4"/>
  <c r="T238" i="4"/>
  <c r="U237" i="4"/>
  <c r="U162" i="4"/>
  <c r="U59" i="4"/>
  <c r="U56" i="4"/>
  <c r="U87" i="4"/>
  <c r="U50" i="4"/>
  <c r="U33" i="4"/>
  <c r="T9" i="4"/>
  <c r="U141" i="4"/>
  <c r="U51" i="4"/>
  <c r="U80" i="4"/>
  <c r="U319" i="4"/>
  <c r="U284" i="4"/>
  <c r="U226" i="4"/>
  <c r="U316" i="4"/>
  <c r="U149" i="4"/>
  <c r="U249" i="4"/>
  <c r="U217" i="4"/>
  <c r="U151" i="4"/>
  <c r="T226" i="4"/>
  <c r="T205" i="4"/>
  <c r="U147" i="4"/>
  <c r="U44" i="4"/>
  <c r="U65" i="4"/>
  <c r="U78" i="4"/>
  <c r="U38" i="4"/>
  <c r="U10" i="4"/>
  <c r="U61" i="4"/>
  <c r="U334" i="4"/>
  <c r="U242" i="4"/>
  <c r="T250" i="4"/>
  <c r="T130" i="4"/>
  <c r="U178" i="4"/>
  <c r="U169" i="4"/>
  <c r="U146" i="4"/>
  <c r="U202" i="4"/>
  <c r="T202" i="4"/>
  <c r="U198" i="4"/>
  <c r="U35" i="4"/>
  <c r="U29" i="4"/>
  <c r="U36" i="4"/>
  <c r="U9" i="4"/>
  <c r="U31" i="4"/>
  <c r="U128" i="4"/>
  <c r="U143" i="4"/>
  <c r="U132" i="4"/>
  <c r="U136" i="4"/>
  <c r="U66" i="4"/>
  <c r="T261" i="4"/>
  <c r="U287" i="4"/>
  <c r="U299" i="4"/>
  <c r="U125" i="4"/>
  <c r="T321" i="4"/>
  <c r="U134" i="4"/>
  <c r="U168" i="4"/>
  <c r="T189" i="4"/>
  <c r="U154" i="4"/>
  <c r="U26" i="4"/>
  <c r="U105" i="4"/>
  <c r="T63" i="4"/>
  <c r="T133" i="4"/>
  <c r="U107" i="4"/>
  <c r="U67" i="4"/>
  <c r="U322" i="4"/>
  <c r="T249" i="4"/>
  <c r="T282" i="4"/>
  <c r="U274" i="4"/>
  <c r="T276" i="4"/>
  <c r="T258" i="4"/>
  <c r="U139" i="4"/>
  <c r="U122" i="4"/>
  <c r="U163" i="4"/>
  <c r="U182" i="4"/>
  <c r="T138" i="4"/>
  <c r="U23" i="4"/>
  <c r="U121" i="4"/>
  <c r="U17" i="4"/>
  <c r="U24" i="4"/>
  <c r="U14" i="4"/>
  <c r="U34" i="4"/>
  <c r="U144" i="4"/>
  <c r="U115" i="4"/>
  <c r="U76" i="4"/>
  <c r="T109" i="4"/>
  <c r="T42" i="4"/>
  <c r="U155" i="4"/>
  <c r="U95" i="4"/>
  <c r="T315" i="4"/>
  <c r="T237" i="4"/>
  <c r="U277" i="4"/>
  <c r="U262" i="4"/>
  <c r="T264" i="4"/>
  <c r="U113" i="4"/>
  <c r="U241" i="4"/>
  <c r="U110" i="4"/>
  <c r="T98" i="4"/>
  <c r="U150" i="4"/>
  <c r="U170" i="4"/>
  <c r="U111" i="4"/>
  <c r="T17" i="4"/>
  <c r="U81" i="4"/>
  <c r="U37" i="4"/>
  <c r="U116" i="4"/>
  <c r="U88" i="4"/>
  <c r="U79" i="4"/>
  <c r="U108" i="4"/>
  <c r="U70" i="4"/>
  <c r="U307" i="4"/>
  <c r="T225" i="4"/>
  <c r="T325" i="4"/>
  <c r="U323" i="4"/>
  <c r="U273" i="4"/>
  <c r="U98" i="4"/>
  <c r="T213" i="4"/>
  <c r="U138" i="4"/>
  <c r="U135" i="4"/>
  <c r="T102" i="4"/>
  <c r="U11" i="4"/>
  <c r="U32" i="4"/>
  <c r="U5" i="4"/>
  <c r="U142" i="4"/>
  <c r="T72" i="4"/>
  <c r="U39" i="4"/>
  <c r="U166" i="4"/>
  <c r="U206" i="4"/>
  <c r="U93" i="4"/>
  <c r="U119" i="4"/>
  <c r="T66" i="4"/>
  <c r="U295" i="4"/>
  <c r="U332" i="4"/>
  <c r="U313" i="4"/>
  <c r="T318" i="4"/>
  <c r="T240" i="4"/>
  <c r="U101" i="4"/>
  <c r="U197" i="4"/>
  <c r="T241" i="4"/>
  <c r="U86" i="4"/>
  <c r="U193" i="4"/>
  <c r="U126" i="4"/>
  <c r="U160" i="4"/>
  <c r="U123" i="4"/>
  <c r="U90" i="4"/>
  <c r="T25" i="4"/>
  <c r="U94" i="4"/>
  <c r="U3" i="4"/>
  <c r="U69" i="4"/>
  <c r="U4" i="4"/>
  <c r="U16" i="4"/>
  <c r="U40" i="4"/>
  <c r="U158" i="4"/>
  <c r="T67" i="4"/>
  <c r="U171" i="4"/>
  <c r="U129" i="4"/>
  <c r="U2" i="4"/>
  <c r="U72" i="4"/>
  <c r="U263" i="4"/>
  <c r="T316" i="4"/>
  <c r="U327" i="4"/>
  <c r="U286" i="4"/>
  <c r="U236" i="4"/>
  <c r="T94" i="4"/>
  <c r="T194" i="4"/>
  <c r="T270" i="4"/>
  <c r="U114" i="4"/>
  <c r="U265" i="4"/>
  <c r="U261" i="4"/>
  <c r="U85" i="4"/>
  <c r="U20" i="4"/>
  <c r="U145" i="4"/>
  <c r="U82" i="4"/>
  <c r="T62" i="4"/>
  <c r="U6" i="4"/>
  <c r="U18" i="4"/>
  <c r="U159" i="4"/>
  <c r="T75" i="4"/>
  <c r="U174" i="4"/>
  <c r="U120" i="4"/>
  <c r="T37" i="4"/>
  <c r="U109" i="4"/>
  <c r="U42" i="4"/>
  <c r="U54" i="4"/>
  <c r="U304" i="4"/>
  <c r="T277" i="4"/>
  <c r="U281" i="4"/>
  <c r="T230" i="4"/>
  <c r="T242" i="4"/>
  <c r="T191" i="4"/>
  <c r="U223" i="4"/>
  <c r="U213" i="4"/>
  <c r="U102" i="4"/>
  <c r="U189" i="4"/>
  <c r="U214" i="4"/>
  <c r="U77" i="4"/>
  <c r="U130" i="4"/>
  <c r="T65" i="4"/>
  <c r="U57" i="4"/>
  <c r="U13" i="4"/>
  <c r="U19" i="4"/>
  <c r="U175" i="4"/>
  <c r="T89" i="4"/>
  <c r="U43" i="4"/>
  <c r="U55" i="4"/>
  <c r="U288" i="4"/>
  <c r="U320" i="4"/>
  <c r="U272" i="4"/>
  <c r="T214" i="4"/>
  <c r="U229" i="4"/>
  <c r="U188" i="4"/>
  <c r="T217" i="4"/>
  <c r="U190" i="4"/>
  <c r="T288" i="4"/>
  <c r="U165" i="4"/>
  <c r="T211" i="4"/>
  <c r="U74" i="4"/>
  <c r="T71" i="4"/>
  <c r="U8" i="4"/>
  <c r="U106" i="4"/>
  <c r="U60" i="4"/>
  <c r="U15" i="4"/>
  <c r="T21" i="4"/>
  <c r="U91" i="4"/>
  <c r="U187" i="4"/>
  <c r="U52" i="4"/>
  <c r="U278" i="4"/>
  <c r="U315" i="4"/>
  <c r="T265" i="4"/>
  <c r="U269" i="4"/>
  <c r="U201" i="4"/>
  <c r="U224" i="4"/>
  <c r="U181" i="4"/>
  <c r="U184" i="4"/>
  <c r="T193" i="4"/>
  <c r="T266" i="4"/>
  <c r="T253" i="4"/>
  <c r="T198" i="4"/>
  <c r="U71" i="4"/>
  <c r="U133" i="4"/>
  <c r="U99" i="4"/>
  <c r="T24" i="4"/>
  <c r="U45" i="4"/>
  <c r="U22" i="4"/>
  <c r="U92" i="4"/>
  <c r="U194" i="4"/>
  <c r="U100" i="4"/>
  <c r="U58" i="4"/>
  <c r="U266" i="4"/>
  <c r="U308" i="4"/>
  <c r="U260" i="4"/>
  <c r="T262" i="4"/>
  <c r="U210" i="4"/>
  <c r="U161" i="4"/>
  <c r="U153" i="4"/>
  <c r="U177" i="4"/>
  <c r="U212" i="4"/>
  <c r="U225" i="4"/>
  <c r="U185" i="4"/>
  <c r="U47" i="4"/>
  <c r="U118" i="4"/>
  <c r="U53" i="4"/>
  <c r="U48" i="4"/>
  <c r="U21" i="4"/>
  <c r="U25" i="4"/>
  <c r="U28" i="4"/>
  <c r="U103" i="4"/>
  <c r="T104" i="4"/>
  <c r="U254" i="4"/>
  <c r="U303" i="4"/>
  <c r="T296" i="4"/>
  <c r="U257" i="4"/>
  <c r="U137" i="4"/>
  <c r="T201" i="4"/>
  <c r="T175" i="4"/>
  <c r="U245" i="4"/>
  <c r="U205" i="4"/>
  <c r="U211" i="4"/>
  <c r="U41" i="4"/>
  <c r="T126" i="4"/>
  <c r="U27" i="4"/>
  <c r="U30" i="4"/>
  <c r="U104" i="4"/>
  <c r="U127" i="4"/>
  <c r="U148" i="4"/>
  <c r="U152" i="4"/>
  <c r="E336" i="5"/>
  <c r="R64" i="5"/>
  <c r="T64" i="5" s="1"/>
  <c r="E97" i="5"/>
  <c r="M66" i="7"/>
  <c r="M55" i="7" s="1"/>
  <c r="T142" i="5"/>
  <c r="T82" i="5"/>
  <c r="M61" i="7"/>
  <c r="M50" i="7" s="1"/>
  <c r="R266" i="5"/>
  <c r="E266" i="5" s="1"/>
  <c r="U141" i="5"/>
  <c r="T86" i="5"/>
  <c r="J65" i="7"/>
  <c r="J54" i="7" s="1"/>
  <c r="T90" i="5"/>
  <c r="J67" i="7"/>
  <c r="J56" i="7" s="1"/>
  <c r="E322" i="4"/>
  <c r="E7" i="5"/>
  <c r="I60" i="7"/>
  <c r="P63" i="7"/>
  <c r="P52" i="7" s="1"/>
  <c r="U293" i="4"/>
  <c r="J64" i="7"/>
  <c r="J53" i="7" s="1"/>
  <c r="M60" i="7"/>
  <c r="M49" i="7" s="1"/>
  <c r="U36" i="5"/>
  <c r="T29" i="5"/>
  <c r="T10" i="5"/>
  <c r="U317" i="4"/>
  <c r="U218" i="4"/>
  <c r="E272" i="4"/>
  <c r="U209" i="4"/>
  <c r="E240" i="4"/>
  <c r="R318" i="4"/>
  <c r="E318" i="4" s="1"/>
  <c r="R319" i="4"/>
  <c r="R300" i="4"/>
  <c r="R315" i="4"/>
  <c r="E315" i="4" s="1"/>
  <c r="R321" i="4"/>
  <c r="E321" i="4" s="1"/>
  <c r="R275" i="4"/>
  <c r="E275" i="4" s="1"/>
  <c r="R227" i="4"/>
  <c r="E199" i="4"/>
  <c r="R222" i="4"/>
  <c r="T222" i="4" s="1"/>
  <c r="R19" i="5"/>
  <c r="E19" i="5" s="1"/>
  <c r="R34" i="5"/>
  <c r="E34" i="5" s="1"/>
  <c r="R18" i="5"/>
  <c r="R50" i="5"/>
  <c r="E50" i="5" s="1"/>
  <c r="U285" i="4"/>
  <c r="E218" i="5"/>
  <c r="E331" i="5"/>
  <c r="E335" i="5"/>
  <c r="U247" i="5"/>
  <c r="E191" i="5"/>
  <c r="E195" i="5"/>
  <c r="E206" i="5"/>
  <c r="R66" i="5"/>
  <c r="E113" i="5"/>
  <c r="R203" i="5"/>
  <c r="T203" i="5" s="1"/>
  <c r="R199" i="5"/>
  <c r="E199" i="5" s="1"/>
  <c r="R210" i="5"/>
  <c r="E210" i="5" s="1"/>
  <c r="U113" i="5"/>
  <c r="E129" i="5"/>
  <c r="P67" i="7"/>
  <c r="P56" i="7" s="1"/>
  <c r="H48" i="7"/>
  <c r="E142" i="5"/>
  <c r="H65" i="7"/>
  <c r="U142" i="5"/>
  <c r="E82" i="5"/>
  <c r="R247" i="5"/>
  <c r="T247" i="5" s="1"/>
  <c r="R265" i="5"/>
  <c r="E265" i="5" s="1"/>
  <c r="T134" i="5"/>
  <c r="U86" i="5"/>
  <c r="T85" i="5"/>
  <c r="U305" i="4"/>
  <c r="N63" i="7"/>
  <c r="N52" i="7" s="1"/>
  <c r="U309" i="4"/>
  <c r="O61" i="7"/>
  <c r="U336" i="4"/>
  <c r="T279" i="4"/>
  <c r="P66" i="7"/>
  <c r="P55" i="7" s="1"/>
  <c r="U28" i="5"/>
  <c r="P65" i="7"/>
  <c r="P54" i="7" s="1"/>
  <c r="U311" i="4"/>
  <c r="U251" i="4"/>
  <c r="U333" i="4"/>
  <c r="E236" i="4"/>
  <c r="U207" i="4"/>
  <c r="U301" i="4"/>
  <c r="U228" i="4"/>
  <c r="R323" i="4"/>
  <c r="R293" i="4"/>
  <c r="T293" i="4" s="1"/>
  <c r="R312" i="4"/>
  <c r="R327" i="4"/>
  <c r="T327" i="4" s="1"/>
  <c r="R333" i="4"/>
  <c r="R280" i="4"/>
  <c r="T280" i="4" s="1"/>
  <c r="U294" i="4"/>
  <c r="U220" i="4"/>
  <c r="U173" i="4"/>
  <c r="U264" i="4"/>
  <c r="R225" i="4"/>
  <c r="E225" i="4" s="1"/>
  <c r="R31" i="5"/>
  <c r="E31" i="5" s="1"/>
  <c r="R56" i="5"/>
  <c r="E56" i="5" s="1"/>
  <c r="R30" i="5"/>
  <c r="R36" i="5"/>
  <c r="E36" i="5" s="1"/>
  <c r="U283" i="4"/>
  <c r="U219" i="4"/>
  <c r="U112" i="4"/>
  <c r="T61" i="4"/>
  <c r="P28" i="7"/>
  <c r="E240" i="5"/>
  <c r="E46" i="5"/>
  <c r="R204" i="5"/>
  <c r="T204" i="5" s="1"/>
  <c r="R211" i="5"/>
  <c r="E211" i="5" s="1"/>
  <c r="H68" i="7"/>
  <c r="H57" i="7" s="1"/>
  <c r="E166" i="5"/>
  <c r="J68" i="7"/>
  <c r="J57" i="7" s="1"/>
  <c r="I48" i="7"/>
  <c r="E134" i="5"/>
  <c r="T7" i="5"/>
  <c r="E141" i="5"/>
  <c r="E77" i="5"/>
  <c r="R259" i="5"/>
  <c r="E259" i="5" s="1"/>
  <c r="R246" i="5"/>
  <c r="T246" i="5" s="1"/>
  <c r="U134" i="5"/>
  <c r="U77" i="5"/>
  <c r="U140" i="5"/>
  <c r="U50" i="5"/>
  <c r="U85" i="5"/>
  <c r="L65" i="7"/>
  <c r="L54" i="7" s="1"/>
  <c r="L60" i="7"/>
  <c r="L49" i="7" s="1"/>
  <c r="E325" i="4"/>
  <c r="U33" i="5"/>
  <c r="I62" i="7"/>
  <c r="I51" i="7" s="1"/>
  <c r="U26" i="5"/>
  <c r="H61" i="7"/>
  <c r="H50" i="7" s="1"/>
  <c r="T306" i="4"/>
  <c r="U9" i="5"/>
  <c r="U306" i="4"/>
  <c r="E251" i="4"/>
  <c r="T218" i="4"/>
  <c r="U204" i="4"/>
  <c r="E270" i="4"/>
  <c r="R268" i="4"/>
  <c r="U270" i="4"/>
  <c r="T203" i="4"/>
  <c r="R289" i="4"/>
  <c r="T289" i="4" s="1"/>
  <c r="R314" i="4"/>
  <c r="R324" i="4"/>
  <c r="E324" i="4" s="1"/>
  <c r="R273" i="4"/>
  <c r="E273" i="4" s="1"/>
  <c r="U291" i="4"/>
  <c r="U183" i="4"/>
  <c r="R172" i="4"/>
  <c r="R174" i="4"/>
  <c r="R167" i="4"/>
  <c r="E167" i="4" s="1"/>
  <c r="R166" i="4"/>
  <c r="R159" i="4"/>
  <c r="R171" i="4"/>
  <c r="R188" i="4"/>
  <c r="E188" i="4" s="1"/>
  <c r="R180" i="4"/>
  <c r="E180" i="4" s="1"/>
  <c r="R182" i="4"/>
  <c r="E182" i="4" s="1"/>
  <c r="R178" i="4"/>
  <c r="E178" i="4" s="1"/>
  <c r="R177" i="4"/>
  <c r="E177" i="4" s="1"/>
  <c r="R170" i="4"/>
  <c r="E170" i="4" s="1"/>
  <c r="R175" i="4"/>
  <c r="E175" i="4" s="1"/>
  <c r="R168" i="4"/>
  <c r="E168" i="4" s="1"/>
  <c r="R186" i="4"/>
  <c r="E186" i="4" s="1"/>
  <c r="R163" i="4"/>
  <c r="E163" i="4" s="1"/>
  <c r="R183" i="4"/>
  <c r="R184" i="4"/>
  <c r="E184" i="4" s="1"/>
  <c r="R160" i="4"/>
  <c r="E160" i="4" s="1"/>
  <c r="R165" i="4"/>
  <c r="E165" i="4" s="1"/>
  <c r="R181" i="4"/>
  <c r="E181" i="4" s="1"/>
  <c r="R173" i="4"/>
  <c r="R185" i="4"/>
  <c r="R169" i="4"/>
  <c r="E169" i="4" s="1"/>
  <c r="R179" i="4"/>
  <c r="E179" i="4" s="1"/>
  <c r="R164" i="4"/>
  <c r="E164" i="4" s="1"/>
  <c r="R176" i="4"/>
  <c r="T176" i="4" s="1"/>
  <c r="R161" i="4"/>
  <c r="E161" i="4" s="1"/>
  <c r="R162" i="4"/>
  <c r="E162" i="4" s="1"/>
  <c r="R187" i="4"/>
  <c r="T187" i="4" s="1"/>
  <c r="R230" i="4"/>
  <c r="E230" i="4" s="1"/>
  <c r="R6" i="5"/>
  <c r="E6" i="5" s="1"/>
  <c r="R39" i="5"/>
  <c r="R15" i="5"/>
  <c r="E15" i="5" s="1"/>
  <c r="R58" i="5"/>
  <c r="T58" i="5" s="1"/>
  <c r="R48" i="5"/>
  <c r="E48" i="5" s="1"/>
  <c r="T283" i="4"/>
  <c r="U195" i="4"/>
  <c r="T151" i="4"/>
  <c r="T49" i="4"/>
  <c r="U117" i="4"/>
  <c r="E8" i="5"/>
  <c r="E306" i="4"/>
  <c r="E250" i="4"/>
  <c r="U258" i="4"/>
  <c r="T269" i="4"/>
  <c r="U200" i="4"/>
  <c r="E289" i="4"/>
  <c r="R295" i="4"/>
  <c r="T295" i="4" s="1"/>
  <c r="R331" i="4"/>
  <c r="R336" i="4"/>
  <c r="R308" i="4"/>
  <c r="E308" i="4" s="1"/>
  <c r="U268" i="4"/>
  <c r="R278" i="4"/>
  <c r="E278" i="4" s="1"/>
  <c r="U232" i="4"/>
  <c r="U180" i="4"/>
  <c r="T160" i="4"/>
  <c r="R223" i="4"/>
  <c r="R43" i="5"/>
  <c r="E43" i="5" s="1"/>
  <c r="R27" i="5"/>
  <c r="E27" i="5" s="1"/>
  <c r="R11" i="5"/>
  <c r="E11" i="5" s="1"/>
  <c r="R41" i="5"/>
  <c r="E41" i="5" s="1"/>
  <c r="U282" i="4"/>
  <c r="U192" i="4"/>
  <c r="U97" i="4"/>
  <c r="P57" i="7"/>
  <c r="E58" i="5"/>
  <c r="H55" i="7"/>
  <c r="R215" i="5"/>
  <c r="T215" i="5" s="1"/>
  <c r="R202" i="5"/>
  <c r="E202" i="5" s="1"/>
  <c r="J66" i="7"/>
  <c r="J55" i="7" s="1"/>
  <c r="J63" i="7"/>
  <c r="J52" i="7" s="1"/>
  <c r="R264" i="5"/>
  <c r="R251" i="5"/>
  <c r="T251" i="5" s="1"/>
  <c r="U133" i="5"/>
  <c r="R63" i="5"/>
  <c r="N61" i="7"/>
  <c r="N50" i="7" s="1"/>
  <c r="T115" i="5"/>
  <c r="I67" i="7"/>
  <c r="I56" i="7" s="1"/>
  <c r="R67" i="5"/>
  <c r="E67" i="5" s="1"/>
  <c r="H60" i="7"/>
  <c r="H49" i="7" s="1"/>
  <c r="Q63" i="7"/>
  <c r="Q52" i="7" s="1"/>
  <c r="U331" i="4"/>
  <c r="H62" i="7"/>
  <c r="H51" i="7" s="1"/>
  <c r="U31" i="5"/>
  <c r="M48" i="7"/>
  <c r="K62" i="7"/>
  <c r="K51" i="7" s="1"/>
  <c r="E218" i="4"/>
  <c r="U256" i="4"/>
  <c r="R330" i="4"/>
  <c r="T330" i="4" s="1"/>
  <c r="R326" i="4"/>
  <c r="T326" i="4" s="1"/>
  <c r="R305" i="4"/>
  <c r="T305" i="4" s="1"/>
  <c r="R320" i="4"/>
  <c r="T320" i="4" s="1"/>
  <c r="R274" i="4"/>
  <c r="E274" i="4" s="1"/>
  <c r="R271" i="4"/>
  <c r="E271" i="4" s="1"/>
  <c r="R228" i="4"/>
  <c r="T228" i="4" s="1"/>
  <c r="U290" i="4"/>
  <c r="P48" i="7"/>
  <c r="R221" i="4"/>
  <c r="R2" i="5"/>
  <c r="R12" i="5"/>
  <c r="E12" i="5" s="1"/>
  <c r="R37" i="5"/>
  <c r="R38" i="5"/>
  <c r="T281" i="4"/>
  <c r="T81" i="4"/>
  <c r="M28" i="7"/>
  <c r="U96" i="4"/>
  <c r="T27" i="4"/>
  <c r="E73" i="5"/>
  <c r="E122" i="5"/>
  <c r="G65" i="7"/>
  <c r="R257" i="5"/>
  <c r="E257" i="5" s="1"/>
  <c r="R263" i="5"/>
  <c r="E263" i="5" s="1"/>
  <c r="E115" i="5"/>
  <c r="T211" i="5"/>
  <c r="U321" i="4"/>
  <c r="K49" i="7"/>
  <c r="R60" i="5"/>
  <c r="E60" i="5" s="1"/>
  <c r="R23" i="5"/>
  <c r="E23" i="5" s="1"/>
  <c r="R44" i="5"/>
  <c r="E44" i="5" s="1"/>
  <c r="R51" i="5"/>
  <c r="E51" i="5" s="1"/>
  <c r="U21" i="5"/>
  <c r="U3" i="5"/>
  <c r="E211" i="4"/>
  <c r="U280" i="4"/>
  <c r="U172" i="4"/>
  <c r="T235" i="4"/>
  <c r="E267" i="4"/>
  <c r="R335" i="4"/>
  <c r="R288" i="4"/>
  <c r="E288" i="4" s="1"/>
  <c r="R317" i="4"/>
  <c r="T317" i="4" s="1"/>
  <c r="R332" i="4"/>
  <c r="T332" i="4" s="1"/>
  <c r="U289" i="4"/>
  <c r="U244" i="4"/>
  <c r="T215" i="4"/>
  <c r="R9" i="5"/>
  <c r="E9" i="5" s="1"/>
  <c r="R24" i="5"/>
  <c r="E24" i="5" s="1"/>
  <c r="R8" i="5"/>
  <c r="T8" i="5" s="1"/>
  <c r="R46" i="5"/>
  <c r="R35" i="5"/>
  <c r="E35" i="5" s="1"/>
  <c r="R158" i="4"/>
  <c r="R99" i="4"/>
  <c r="E99" i="4" s="1"/>
  <c r="R125" i="4"/>
  <c r="E125" i="4" s="1"/>
  <c r="R139" i="4"/>
  <c r="R129" i="4"/>
  <c r="R126" i="4"/>
  <c r="E126" i="4" s="1"/>
  <c r="R90" i="4"/>
  <c r="E90" i="4" s="1"/>
  <c r="R145" i="4"/>
  <c r="E145" i="4" s="1"/>
  <c r="R157" i="4"/>
  <c r="R87" i="4"/>
  <c r="T87" i="4" s="1"/>
  <c r="R113" i="4"/>
  <c r="E113" i="4" s="1"/>
  <c r="R127" i="4"/>
  <c r="T127" i="4" s="1"/>
  <c r="R117" i="4"/>
  <c r="R112" i="4"/>
  <c r="T112" i="4" s="1"/>
  <c r="R74" i="4"/>
  <c r="E74" i="4" s="1"/>
  <c r="R73" i="4"/>
  <c r="E73" i="4" s="1"/>
  <c r="R152" i="4"/>
  <c r="T152" i="4" s="1"/>
  <c r="R75" i="4"/>
  <c r="E75" i="4" s="1"/>
  <c r="R101" i="4"/>
  <c r="T101" i="4" s="1"/>
  <c r="R115" i="4"/>
  <c r="T115" i="4" s="1"/>
  <c r="R105" i="4"/>
  <c r="R81" i="4"/>
  <c r="E81" i="4" s="1"/>
  <c r="R71" i="4"/>
  <c r="E71" i="4" s="1"/>
  <c r="R70" i="4"/>
  <c r="E70" i="4" s="1"/>
  <c r="R140" i="4"/>
  <c r="R154" i="4"/>
  <c r="E154" i="4" s="1"/>
  <c r="R89" i="4"/>
  <c r="R103" i="4"/>
  <c r="R155" i="4"/>
  <c r="R72" i="4"/>
  <c r="E72" i="4" s="1"/>
  <c r="R121" i="4"/>
  <c r="T121" i="4" s="1"/>
  <c r="R114" i="4"/>
  <c r="E114" i="4" s="1"/>
  <c r="R116" i="4"/>
  <c r="E116" i="4" s="1"/>
  <c r="R82" i="4"/>
  <c r="T82" i="4" s="1"/>
  <c r="R79" i="4"/>
  <c r="E79" i="4" s="1"/>
  <c r="R83" i="4"/>
  <c r="E83" i="4" s="1"/>
  <c r="R148" i="4"/>
  <c r="E148" i="4" s="1"/>
  <c r="R104" i="4"/>
  <c r="R149" i="4"/>
  <c r="T149" i="4" s="1"/>
  <c r="R146" i="4"/>
  <c r="E146" i="4" s="1"/>
  <c r="R150" i="4"/>
  <c r="E150" i="4" s="1"/>
  <c r="R80" i="4"/>
  <c r="T80" i="4" s="1"/>
  <c r="R92" i="4"/>
  <c r="T92" i="4" s="1"/>
  <c r="R137" i="4"/>
  <c r="E137" i="4" s="1"/>
  <c r="R134" i="4"/>
  <c r="E134" i="4" s="1"/>
  <c r="R138" i="4"/>
  <c r="E138" i="4" s="1"/>
  <c r="R133" i="4"/>
  <c r="E133" i="4" s="1"/>
  <c r="R147" i="4"/>
  <c r="E147" i="4" s="1"/>
  <c r="R144" i="4"/>
  <c r="E144" i="4" s="1"/>
  <c r="R122" i="4"/>
  <c r="E122" i="4" s="1"/>
  <c r="R124" i="4"/>
  <c r="R100" i="4"/>
  <c r="T100" i="4" s="1"/>
  <c r="R135" i="4"/>
  <c r="E135" i="4" s="1"/>
  <c r="R132" i="4"/>
  <c r="E132" i="4" s="1"/>
  <c r="R110" i="4"/>
  <c r="T110" i="4" s="1"/>
  <c r="R97" i="4"/>
  <c r="T97" i="4" s="1"/>
  <c r="R76" i="4"/>
  <c r="E76" i="4" s="1"/>
  <c r="R123" i="4"/>
  <c r="E123" i="4" s="1"/>
  <c r="R120" i="4"/>
  <c r="T120" i="4" s="1"/>
  <c r="R153" i="4"/>
  <c r="E153" i="4" s="1"/>
  <c r="R69" i="4"/>
  <c r="E69" i="4" s="1"/>
  <c r="R93" i="4"/>
  <c r="E93" i="4" s="1"/>
  <c r="R111" i="4"/>
  <c r="T111" i="4" s="1"/>
  <c r="R108" i="4"/>
  <c r="T108" i="4" s="1"/>
  <c r="R141" i="4"/>
  <c r="R102" i="4"/>
  <c r="E102" i="4" s="1"/>
  <c r="R88" i="4"/>
  <c r="E88" i="4" s="1"/>
  <c r="R142" i="4"/>
  <c r="E142" i="4" s="1"/>
  <c r="R96" i="4"/>
  <c r="T96" i="4" s="1"/>
  <c r="R143" i="4"/>
  <c r="E143" i="4" s="1"/>
  <c r="R85" i="4"/>
  <c r="E85" i="4" s="1"/>
  <c r="R98" i="4"/>
  <c r="E98" i="4" s="1"/>
  <c r="R130" i="4"/>
  <c r="E130" i="4" s="1"/>
  <c r="R84" i="4"/>
  <c r="T84" i="4" s="1"/>
  <c r="R131" i="4"/>
  <c r="E131" i="4" s="1"/>
  <c r="R77" i="4"/>
  <c r="E77" i="4" s="1"/>
  <c r="R86" i="4"/>
  <c r="E86" i="4" s="1"/>
  <c r="R118" i="4"/>
  <c r="T118" i="4" s="1"/>
  <c r="R156" i="4"/>
  <c r="T156" i="4" s="1"/>
  <c r="R119" i="4"/>
  <c r="E119" i="4" s="1"/>
  <c r="R78" i="4"/>
  <c r="E78" i="4" s="1"/>
  <c r="R106" i="4"/>
  <c r="E106" i="4" s="1"/>
  <c r="R151" i="4"/>
  <c r="E151" i="4" s="1"/>
  <c r="R107" i="4"/>
  <c r="E107" i="4" s="1"/>
  <c r="R136" i="4"/>
  <c r="T136" i="4" s="1"/>
  <c r="R128" i="4"/>
  <c r="T128" i="4" s="1"/>
  <c r="R94" i="4"/>
  <c r="R91" i="4"/>
  <c r="E91" i="4" s="1"/>
  <c r="R95" i="4"/>
  <c r="E95" i="4" s="1"/>
  <c r="R109" i="4"/>
  <c r="E109" i="4" s="1"/>
  <c r="T85" i="4"/>
  <c r="U2" i="5"/>
  <c r="U279" i="4"/>
  <c r="U167" i="4"/>
  <c r="U259" i="4"/>
  <c r="R224" i="4"/>
  <c r="E224" i="4" s="1"/>
  <c r="E248" i="4"/>
  <c r="E266" i="4"/>
  <c r="U203" i="4"/>
  <c r="R292" i="4"/>
  <c r="E292" i="4" s="1"/>
  <c r="R304" i="4"/>
  <c r="E304" i="4" s="1"/>
  <c r="R329" i="4"/>
  <c r="U227" i="4"/>
  <c r="U267" i="4"/>
  <c r="U215" i="4"/>
  <c r="R21" i="5"/>
  <c r="R3" i="5"/>
  <c r="R20" i="5"/>
  <c r="R49" i="5"/>
  <c r="R47" i="5"/>
  <c r="E47" i="5" s="1"/>
  <c r="U64" i="5"/>
  <c r="I52" i="7"/>
  <c r="Q49" i="7"/>
  <c r="E163" i="5"/>
  <c r="E121" i="5"/>
  <c r="R245" i="5"/>
  <c r="E245" i="5" s="1"/>
  <c r="R262" i="5"/>
  <c r="E262" i="5" s="1"/>
  <c r="T54" i="5"/>
  <c r="U7" i="5"/>
  <c r="E298" i="4"/>
  <c r="U314" i="4"/>
  <c r="U302" i="4"/>
  <c r="E296" i="4"/>
  <c r="R68" i="5"/>
  <c r="E330" i="4"/>
  <c r="U19" i="5"/>
  <c r="U331" i="5"/>
  <c r="U333" i="5"/>
  <c r="T321" i="5"/>
  <c r="U308" i="5"/>
  <c r="T301" i="5"/>
  <c r="U296" i="5"/>
  <c r="T289" i="5"/>
  <c r="U284" i="5"/>
  <c r="T277" i="5"/>
  <c r="U272" i="5"/>
  <c r="T265" i="5"/>
  <c r="U260" i="5"/>
  <c r="T253" i="5"/>
  <c r="U248" i="5"/>
  <c r="T241" i="5"/>
  <c r="T260" i="5"/>
  <c r="T248" i="5"/>
  <c r="T236" i="5"/>
  <c r="T224" i="5"/>
  <c r="T212" i="5"/>
  <c r="T200" i="5"/>
  <c r="T188" i="5"/>
  <c r="T176" i="5"/>
  <c r="T164" i="5"/>
  <c r="T331" i="5"/>
  <c r="U310" i="5"/>
  <c r="U298" i="5"/>
  <c r="T329" i="5"/>
  <c r="U317" i="5"/>
  <c r="T310" i="5"/>
  <c r="U305" i="5"/>
  <c r="T298" i="5"/>
  <c r="U293" i="5"/>
  <c r="T286" i="5"/>
  <c r="U281" i="5"/>
  <c r="T274" i="5"/>
  <c r="U269" i="5"/>
  <c r="U257" i="5"/>
  <c r="T250" i="5"/>
  <c r="T293" i="5"/>
  <c r="T281" i="5"/>
  <c r="T269" i="5"/>
  <c r="G27" i="9" s="1"/>
  <c r="G11" i="9" s="1"/>
  <c r="T257" i="5"/>
  <c r="T245" i="5"/>
  <c r="T233" i="5"/>
  <c r="T221" i="5"/>
  <c r="T209" i="5"/>
  <c r="T197" i="5"/>
  <c r="T185" i="5"/>
  <c r="T173" i="5"/>
  <c r="U326" i="5"/>
  <c r="U314" i="5"/>
  <c r="T307" i="5"/>
  <c r="U302" i="5"/>
  <c r="T295" i="5"/>
  <c r="U290" i="5"/>
  <c r="T283" i="5"/>
  <c r="U278" i="5"/>
  <c r="T271" i="5"/>
  <c r="U266" i="5"/>
  <c r="T259" i="5"/>
  <c r="U324" i="5"/>
  <c r="T314" i="5"/>
  <c r="U309" i="5"/>
  <c r="T302" i="5"/>
  <c r="U297" i="5"/>
  <c r="T290" i="5"/>
  <c r="U285" i="5"/>
  <c r="T278" i="5"/>
  <c r="U273" i="5"/>
  <c r="T266" i="5"/>
  <c r="U261" i="5"/>
  <c r="T254" i="5"/>
  <c r="U322" i="5"/>
  <c r="U316" i="5"/>
  <c r="T309" i="5"/>
  <c r="U304" i="5"/>
  <c r="T297" i="5"/>
  <c r="U292" i="5"/>
  <c r="T285" i="5"/>
  <c r="U280" i="5"/>
  <c r="T273" i="5"/>
  <c r="U268" i="5"/>
  <c r="T261" i="5"/>
  <c r="U256" i="5"/>
  <c r="U244" i="5"/>
  <c r="T237" i="5"/>
  <c r="U232" i="5"/>
  <c r="T225" i="5"/>
  <c r="U220" i="5"/>
  <c r="T213" i="5"/>
  <c r="U208" i="5"/>
  <c r="T201" i="5"/>
  <c r="U196" i="5"/>
  <c r="T189" i="5"/>
  <c r="U184" i="5"/>
  <c r="T177" i="5"/>
  <c r="U172" i="5"/>
  <c r="U299" i="5"/>
  <c r="T256" i="5"/>
  <c r="T244" i="5"/>
  <c r="T232" i="5"/>
  <c r="T220" i="5"/>
  <c r="T208" i="5"/>
  <c r="T196" i="5"/>
  <c r="T184" i="5"/>
  <c r="T172" i="5"/>
  <c r="U318" i="5"/>
  <c r="U321" i="5"/>
  <c r="U313" i="5"/>
  <c r="U301" i="5"/>
  <c r="U289" i="5"/>
  <c r="T282" i="5"/>
  <c r="U277" i="5"/>
  <c r="T270" i="5"/>
  <c r="U265" i="5"/>
  <c r="U253" i="5"/>
  <c r="U241" i="5"/>
  <c r="U229" i="5"/>
  <c r="U217" i="5"/>
  <c r="U249" i="5"/>
  <c r="U230" i="5"/>
  <c r="T210" i="5"/>
  <c r="T199" i="5"/>
  <c r="T193" i="5"/>
  <c r="U181" i="5"/>
  <c r="U176" i="5"/>
  <c r="T170" i="5"/>
  <c r="T143" i="5"/>
  <c r="U138" i="5"/>
  <c r="T131" i="5"/>
  <c r="U126" i="5"/>
  <c r="T119" i="5"/>
  <c r="U114" i="5"/>
  <c r="T230" i="5"/>
  <c r="U209" i="5"/>
  <c r="T181" i="5"/>
  <c r="U169" i="5"/>
  <c r="U164" i="5"/>
  <c r="U148" i="5"/>
  <c r="T42" i="5"/>
  <c r="U245" i="5"/>
  <c r="U237" i="5"/>
  <c r="T229" i="5"/>
  <c r="U221" i="5"/>
  <c r="U197" i="5"/>
  <c r="T169" i="5"/>
  <c r="T148" i="5"/>
  <c r="U236" i="5"/>
  <c r="T214" i="5"/>
  <c r="U185" i="5"/>
  <c r="T174" i="5"/>
  <c r="U160" i="5"/>
  <c r="T202" i="5"/>
  <c r="U173" i="5"/>
  <c r="T160" i="5"/>
  <c r="T190" i="5"/>
  <c r="U242" i="5"/>
  <c r="U233" i="5"/>
  <c r="U213" i="5"/>
  <c r="T178" i="5"/>
  <c r="T242" i="5"/>
  <c r="T226" i="5"/>
  <c r="U201" i="5"/>
  <c r="T166" i="5"/>
  <c r="T147" i="5"/>
  <c r="T144" i="5"/>
  <c r="U218" i="5"/>
  <c r="U206" i="5"/>
  <c r="U189" i="5"/>
  <c r="U159" i="5"/>
  <c r="U152" i="5"/>
  <c r="U149" i="5"/>
  <c r="T91" i="5"/>
  <c r="T79" i="5"/>
  <c r="T67" i="5"/>
  <c r="T55" i="5"/>
  <c r="T43" i="5"/>
  <c r="U254" i="5"/>
  <c r="T218" i="5"/>
  <c r="U212" i="5"/>
  <c r="T206" i="5"/>
  <c r="U194" i="5"/>
  <c r="U177" i="5"/>
  <c r="T152" i="5"/>
  <c r="T149" i="5"/>
  <c r="U225" i="5"/>
  <c r="T217" i="5"/>
  <c r="U205" i="5"/>
  <c r="T238" i="5"/>
  <c r="U224" i="5"/>
  <c r="T205" i="5"/>
  <c r="U193" i="5"/>
  <c r="U188" i="5"/>
  <c r="T182" i="5"/>
  <c r="U170" i="5"/>
  <c r="T161" i="5"/>
  <c r="U143" i="5"/>
  <c r="U131" i="5"/>
  <c r="U119" i="5"/>
  <c r="U107" i="5"/>
  <c r="U95" i="5"/>
  <c r="U83" i="5"/>
  <c r="U71" i="5"/>
  <c r="T194" i="5"/>
  <c r="U158" i="5"/>
  <c r="U139" i="5"/>
  <c r="U108" i="5"/>
  <c r="U84" i="5"/>
  <c r="U147" i="5"/>
  <c r="T108" i="5"/>
  <c r="T84" i="5"/>
  <c r="T45" i="5"/>
  <c r="T25" i="5"/>
  <c r="T13" i="5"/>
  <c r="T146" i="5"/>
  <c r="U124" i="5"/>
  <c r="U103" i="5"/>
  <c r="U79" i="5"/>
  <c r="T57" i="5"/>
  <c r="U53" i="5"/>
  <c r="U41" i="5"/>
  <c r="U27" i="5"/>
  <c r="U15" i="5"/>
  <c r="U144" i="5"/>
  <c r="T137" i="5"/>
  <c r="U123" i="5"/>
  <c r="U118" i="5"/>
  <c r="U112" i="5"/>
  <c r="T93" i="5"/>
  <c r="U88" i="5"/>
  <c r="T69" i="5"/>
  <c r="U65" i="5"/>
  <c r="T53" i="5"/>
  <c r="U48" i="5"/>
  <c r="T44" i="5"/>
  <c r="T41" i="5"/>
  <c r="U37" i="5"/>
  <c r="U34" i="5"/>
  <c r="T27" i="5"/>
  <c r="U22" i="5"/>
  <c r="T15" i="5"/>
  <c r="U10" i="5"/>
  <c r="U182" i="5"/>
  <c r="U136" i="5"/>
  <c r="T129" i="5"/>
  <c r="T123" i="5"/>
  <c r="U111" i="5"/>
  <c r="T107" i="5"/>
  <c r="U102" i="5"/>
  <c r="U87" i="5"/>
  <c r="T83" i="5"/>
  <c r="U78" i="5"/>
  <c r="T65" i="5"/>
  <c r="U60" i="5"/>
  <c r="T56" i="5"/>
  <c r="U52" i="5"/>
  <c r="T48" i="5"/>
  <c r="U40" i="5"/>
  <c r="T34" i="5"/>
  <c r="U29" i="5"/>
  <c r="T22" i="5"/>
  <c r="U135" i="5"/>
  <c r="T128" i="5"/>
  <c r="T117" i="5"/>
  <c r="T111" i="5"/>
  <c r="T87" i="5"/>
  <c r="T60" i="5"/>
  <c r="U96" i="5"/>
  <c r="U72" i="5"/>
  <c r="T96" i="5"/>
  <c r="T72" i="5"/>
  <c r="U43" i="5"/>
  <c r="U165" i="5"/>
  <c r="T141" i="5"/>
  <c r="U127" i="5"/>
  <c r="T101" i="5"/>
  <c r="U91" i="5"/>
  <c r="T77" i="5"/>
  <c r="T59" i="5"/>
  <c r="U55" i="5"/>
  <c r="T36" i="5"/>
  <c r="T26" i="5"/>
  <c r="T14" i="5"/>
  <c r="U161" i="5"/>
  <c r="T140" i="5"/>
  <c r="U132" i="5"/>
  <c r="U120" i="5"/>
  <c r="U115" i="5"/>
  <c r="T105" i="5"/>
  <c r="T81" i="5"/>
  <c r="U67" i="5"/>
  <c r="T132" i="5"/>
  <c r="T120" i="5"/>
  <c r="U99" i="5"/>
  <c r="T95" i="5"/>
  <c r="U90" i="5"/>
  <c r="U75" i="5"/>
  <c r="T71" i="5"/>
  <c r="U54" i="5"/>
  <c r="U46" i="5"/>
  <c r="U42" i="5"/>
  <c r="T28" i="5"/>
  <c r="U23" i="5"/>
  <c r="T16" i="5"/>
  <c r="U11" i="5"/>
  <c r="U200" i="5"/>
  <c r="T104" i="5"/>
  <c r="T99" i="5"/>
  <c r="T80" i="5"/>
  <c r="T75" i="5"/>
  <c r="U66" i="5"/>
  <c r="U58" i="5"/>
  <c r="T46" i="5"/>
  <c r="U38" i="5"/>
  <c r="T23" i="5"/>
  <c r="T11" i="5"/>
  <c r="U6" i="5"/>
  <c r="T4" i="5"/>
  <c r="U8" i="5"/>
  <c r="U179" i="4"/>
  <c r="E223" i="4"/>
  <c r="E247" i="4"/>
  <c r="E255" i="4"/>
  <c r="E203" i="4"/>
  <c r="R291" i="4"/>
  <c r="E291" i="4" s="1"/>
  <c r="R298" i="4"/>
  <c r="T298" i="4" s="1"/>
  <c r="R313" i="4"/>
  <c r="T313" i="4" s="1"/>
  <c r="R284" i="4"/>
  <c r="E284" i="4" s="1"/>
  <c r="R281" i="4"/>
  <c r="E281" i="4" s="1"/>
  <c r="E226" i="4"/>
  <c r="U231" i="4"/>
  <c r="R33" i="5"/>
  <c r="R5" i="5"/>
  <c r="T5" i="5" s="1"/>
  <c r="R32" i="5"/>
  <c r="R4" i="5"/>
  <c r="E4" i="5" s="1"/>
  <c r="R59" i="5"/>
  <c r="E59" i="5" s="1"/>
  <c r="U157" i="4"/>
  <c r="E152" i="4"/>
  <c r="E89" i="4"/>
  <c r="U131" i="4"/>
  <c r="M32" i="7"/>
  <c r="N31" i="7"/>
  <c r="O26" i="7"/>
  <c r="E94" i="4"/>
  <c r="P32" i="7"/>
  <c r="E82" i="4"/>
  <c r="H29" i="7"/>
  <c r="U336" i="3"/>
  <c r="U332" i="3"/>
  <c r="U275" i="3"/>
  <c r="U320" i="3"/>
  <c r="U222" i="3"/>
  <c r="U102" i="3"/>
  <c r="R200" i="3"/>
  <c r="E200" i="3" s="1"/>
  <c r="U311" i="3"/>
  <c r="E194" i="3"/>
  <c r="U194" i="3"/>
  <c r="U96" i="3"/>
  <c r="R212" i="3"/>
  <c r="E110" i="4"/>
  <c r="E127" i="4"/>
  <c r="O34" i="7"/>
  <c r="P30" i="7"/>
  <c r="Q28" i="7"/>
  <c r="E128" i="4"/>
  <c r="I30" i="7"/>
  <c r="E104" i="4"/>
  <c r="J30" i="7"/>
  <c r="R30" i="7" s="1"/>
  <c r="C8" i="7" s="1"/>
  <c r="U309" i="3"/>
  <c r="U333" i="3"/>
  <c r="U193" i="3"/>
  <c r="E100" i="4"/>
  <c r="F30" i="9"/>
  <c r="F14" i="9" s="1"/>
  <c r="R55" i="4"/>
  <c r="E55" i="4" s="1"/>
  <c r="R43" i="4"/>
  <c r="E43" i="4" s="1"/>
  <c r="R31" i="4"/>
  <c r="E31" i="4" s="1"/>
  <c r="R19" i="4"/>
  <c r="E19" i="4" s="1"/>
  <c r="R7" i="4"/>
  <c r="E7" i="4" s="1"/>
  <c r="R50" i="4"/>
  <c r="E50" i="4" s="1"/>
  <c r="R38" i="4"/>
  <c r="E38" i="4" s="1"/>
  <c r="R26" i="4"/>
  <c r="E26" i="4" s="1"/>
  <c r="R14" i="4"/>
  <c r="E14" i="4" s="1"/>
  <c r="R57" i="4"/>
  <c r="E57" i="4" s="1"/>
  <c r="R45" i="4"/>
  <c r="E45" i="4" s="1"/>
  <c r="R33" i="4"/>
  <c r="E33" i="4" s="1"/>
  <c r="R21" i="4"/>
  <c r="E21" i="4" s="1"/>
  <c r="R9" i="4"/>
  <c r="E9" i="4" s="1"/>
  <c r="R52" i="4"/>
  <c r="E52" i="4" s="1"/>
  <c r="R40" i="4"/>
  <c r="E40" i="4" s="1"/>
  <c r="R28" i="4"/>
  <c r="E28" i="4" s="1"/>
  <c r="R16" i="4"/>
  <c r="E16" i="4" s="1"/>
  <c r="R4" i="4"/>
  <c r="E4" i="4" s="1"/>
  <c r="R59" i="4"/>
  <c r="E59" i="4" s="1"/>
  <c r="R47" i="4"/>
  <c r="E47" i="4" s="1"/>
  <c r="R35" i="4"/>
  <c r="E35" i="4" s="1"/>
  <c r="R23" i="4"/>
  <c r="E23" i="4" s="1"/>
  <c r="R11" i="4"/>
  <c r="E11" i="4" s="1"/>
  <c r="R54" i="4"/>
  <c r="E54" i="4" s="1"/>
  <c r="R42" i="4"/>
  <c r="E42" i="4" s="1"/>
  <c r="R30" i="4"/>
  <c r="E30" i="4" s="1"/>
  <c r="R18" i="4"/>
  <c r="E18" i="4" s="1"/>
  <c r="R6" i="4"/>
  <c r="E6" i="4" s="1"/>
  <c r="R2" i="4"/>
  <c r="E2" i="4" s="1"/>
  <c r="C19" i="9" s="1"/>
  <c r="C3" i="9" s="1"/>
  <c r="R49" i="4"/>
  <c r="E49" i="4" s="1"/>
  <c r="R37" i="4"/>
  <c r="E37" i="4" s="1"/>
  <c r="R25" i="4"/>
  <c r="E25" i="4" s="1"/>
  <c r="R13" i="4"/>
  <c r="E13" i="4" s="1"/>
  <c r="R56" i="4"/>
  <c r="E56" i="4" s="1"/>
  <c r="R44" i="4"/>
  <c r="E44" i="4" s="1"/>
  <c r="R32" i="4"/>
  <c r="E32" i="4" s="1"/>
  <c r="R20" i="4"/>
  <c r="E20" i="4" s="1"/>
  <c r="R8" i="4"/>
  <c r="E8" i="4" s="1"/>
  <c r="R51" i="4"/>
  <c r="E51" i="4" s="1"/>
  <c r="R39" i="4"/>
  <c r="E39" i="4" s="1"/>
  <c r="R27" i="4"/>
  <c r="E27" i="4" s="1"/>
  <c r="R15" i="4"/>
  <c r="E15" i="4" s="1"/>
  <c r="R58" i="4"/>
  <c r="E58" i="4" s="1"/>
  <c r="R46" i="4"/>
  <c r="E46" i="4" s="1"/>
  <c r="R34" i="4"/>
  <c r="E34" i="4" s="1"/>
  <c r="R22" i="4"/>
  <c r="E22" i="4" s="1"/>
  <c r="R10" i="4"/>
  <c r="E10" i="4" s="1"/>
  <c r="R53" i="4"/>
  <c r="E53" i="4" s="1"/>
  <c r="R41" i="4"/>
  <c r="E41" i="4" s="1"/>
  <c r="R29" i="4"/>
  <c r="E29" i="4" s="1"/>
  <c r="R17" i="4"/>
  <c r="E17" i="4" s="1"/>
  <c r="R5" i="4"/>
  <c r="E5" i="4" s="1"/>
  <c r="R3" i="4"/>
  <c r="E3" i="4" s="1"/>
  <c r="R60" i="4"/>
  <c r="E60" i="4" s="1"/>
  <c r="R48" i="4"/>
  <c r="E48" i="4" s="1"/>
  <c r="R36" i="4"/>
  <c r="E36" i="4" s="1"/>
  <c r="R24" i="4"/>
  <c r="E24" i="4" s="1"/>
  <c r="R12" i="4"/>
  <c r="E12" i="4" s="1"/>
  <c r="I28" i="7"/>
  <c r="J28" i="7"/>
  <c r="K32" i="7"/>
  <c r="U294" i="3"/>
  <c r="U303" i="3"/>
  <c r="U254" i="3"/>
  <c r="E190" i="3"/>
  <c r="R192" i="3"/>
  <c r="R204" i="3"/>
  <c r="E204" i="3" s="1"/>
  <c r="T190" i="3"/>
  <c r="R213" i="3"/>
  <c r="E213" i="3" s="1"/>
  <c r="R205" i="3"/>
  <c r="R201" i="3"/>
  <c r="E201" i="3" s="1"/>
  <c r="R193" i="3"/>
  <c r="T193" i="3" s="1"/>
  <c r="R209" i="3"/>
  <c r="E209" i="3" s="1"/>
  <c r="R207" i="3"/>
  <c r="R197" i="3"/>
  <c r="E197" i="3" s="1"/>
  <c r="R215" i="3"/>
  <c r="R195" i="3"/>
  <c r="E195" i="3" s="1"/>
  <c r="R211" i="3"/>
  <c r="E211" i="3" s="1"/>
  <c r="R203" i="3"/>
  <c r="R216" i="3"/>
  <c r="R199" i="3"/>
  <c r="E199" i="3" s="1"/>
  <c r="R191" i="3"/>
  <c r="R218" i="3"/>
  <c r="E218" i="3" s="1"/>
  <c r="R210" i="3"/>
  <c r="E210" i="3" s="1"/>
  <c r="R206" i="3"/>
  <c r="E206" i="3" s="1"/>
  <c r="R198" i="3"/>
  <c r="E198" i="3" s="1"/>
  <c r="R194" i="3"/>
  <c r="R217" i="3"/>
  <c r="R208" i="3"/>
  <c r="T208" i="3" s="1"/>
  <c r="R28" i="7"/>
  <c r="C6" i="7" s="1"/>
  <c r="E92" i="4"/>
  <c r="K30" i="7"/>
  <c r="U315" i="3"/>
  <c r="U253" i="3"/>
  <c r="U182" i="3"/>
  <c r="R189" i="3"/>
  <c r="E189" i="3" s="1"/>
  <c r="E111" i="4"/>
  <c r="M30" i="7"/>
  <c r="P27" i="7"/>
  <c r="Q26" i="7"/>
  <c r="H26" i="7"/>
  <c r="J26" i="7"/>
  <c r="U181" i="3"/>
  <c r="R190" i="3"/>
  <c r="E101" i="4"/>
  <c r="M29" i="7"/>
  <c r="N25" i="7"/>
  <c r="O32" i="7"/>
  <c r="P26" i="7"/>
  <c r="H25" i="7"/>
  <c r="I29" i="7"/>
  <c r="J25" i="7"/>
  <c r="U308" i="3"/>
  <c r="U324" i="3"/>
  <c r="U152" i="3"/>
  <c r="R202" i="3"/>
  <c r="E202" i="3" s="1"/>
  <c r="N33" i="7"/>
  <c r="O31" i="7"/>
  <c r="E121" i="4"/>
  <c r="P25" i="7"/>
  <c r="Q25" i="7"/>
  <c r="H34" i="7"/>
  <c r="I27" i="7"/>
  <c r="R27" i="7" s="1"/>
  <c r="C5" i="7" s="1"/>
  <c r="J34" i="7"/>
  <c r="K31" i="7"/>
  <c r="U318" i="3"/>
  <c r="R214" i="3"/>
  <c r="E214" i="3" s="1"/>
  <c r="E97" i="4"/>
  <c r="M27" i="7"/>
  <c r="O30" i="7"/>
  <c r="E120" i="4"/>
  <c r="Q34" i="7"/>
  <c r="H33" i="7"/>
  <c r="I26" i="7"/>
  <c r="K29" i="7"/>
  <c r="U297" i="3"/>
  <c r="U323" i="3"/>
  <c r="U300" i="3"/>
  <c r="E96" i="4"/>
  <c r="M26" i="7"/>
  <c r="E149" i="4"/>
  <c r="O29" i="7"/>
  <c r="P34" i="7"/>
  <c r="Q33" i="7"/>
  <c r="H32" i="7"/>
  <c r="I25" i="7"/>
  <c r="J32" i="7"/>
  <c r="K28" i="7"/>
  <c r="U291" i="3"/>
  <c r="C20" i="9"/>
  <c r="C4" i="9" s="1"/>
  <c r="U321" i="3"/>
  <c r="U287" i="3"/>
  <c r="U151" i="3"/>
  <c r="E156" i="4"/>
  <c r="Q32" i="7"/>
  <c r="H31" i="7"/>
  <c r="I34" i="7"/>
  <c r="J31" i="7"/>
  <c r="K27" i="7"/>
  <c r="E290" i="3"/>
  <c r="U299" i="3"/>
  <c r="U90" i="3"/>
  <c r="U251" i="3"/>
  <c r="O27" i="7"/>
  <c r="E108" i="4"/>
  <c r="Q31" i="7"/>
  <c r="E87" i="4"/>
  <c r="U288" i="3"/>
  <c r="U282" i="3"/>
  <c r="E313" i="3"/>
  <c r="U312" i="3"/>
  <c r="U114" i="3"/>
  <c r="R219" i="3"/>
  <c r="E219" i="3" s="1"/>
  <c r="R137" i="3"/>
  <c r="E137" i="3" s="1"/>
  <c r="R279" i="3"/>
  <c r="T279" i="3" s="1"/>
  <c r="R283" i="3"/>
  <c r="E283" i="3" s="1"/>
  <c r="L5" i="7"/>
  <c r="E271" i="3"/>
  <c r="R263" i="3"/>
  <c r="T263" i="3" s="1"/>
  <c r="H6" i="7"/>
  <c r="U179" i="3"/>
  <c r="I9" i="7"/>
  <c r="U140" i="3"/>
  <c r="U328" i="3"/>
  <c r="U316" i="3"/>
  <c r="U304" i="3"/>
  <c r="U292" i="3"/>
  <c r="U280" i="3"/>
  <c r="T328" i="3"/>
  <c r="U337" i="3"/>
  <c r="T325" i="3"/>
  <c r="U334" i="3"/>
  <c r="U322" i="3"/>
  <c r="U310" i="3"/>
  <c r="U329" i="3"/>
  <c r="T322" i="3"/>
  <c r="U317" i="3"/>
  <c r="U305" i="3"/>
  <c r="T293" i="3"/>
  <c r="U331" i="3"/>
  <c r="U319" i="3"/>
  <c r="U307" i="3"/>
  <c r="U295" i="3"/>
  <c r="U283" i="3"/>
  <c r="U326" i="3"/>
  <c r="T319" i="3"/>
  <c r="U290" i="3"/>
  <c r="U289" i="3"/>
  <c r="T294" i="3"/>
  <c r="U268" i="3"/>
  <c r="U256" i="3"/>
  <c r="T249" i="3"/>
  <c r="U244" i="3"/>
  <c r="T237" i="3"/>
  <c r="U232" i="3"/>
  <c r="T225" i="3"/>
  <c r="U220" i="3"/>
  <c r="T213" i="3"/>
  <c r="U208" i="3"/>
  <c r="U196" i="3"/>
  <c r="U325" i="3"/>
  <c r="T306" i="3"/>
  <c r="U279" i="3"/>
  <c r="T232" i="3"/>
  <c r="T196" i="3"/>
  <c r="T112" i="3"/>
  <c r="U293" i="3"/>
  <c r="T283" i="3"/>
  <c r="T186" i="3"/>
  <c r="U302" i="3"/>
  <c r="U301" i="3"/>
  <c r="U286" i="3"/>
  <c r="U277" i="3"/>
  <c r="U267" i="3"/>
  <c r="U255" i="3"/>
  <c r="U243" i="3"/>
  <c r="U231" i="3"/>
  <c r="U219" i="3"/>
  <c r="T212" i="3"/>
  <c r="U207" i="3"/>
  <c r="U195" i="3"/>
  <c r="U183" i="3"/>
  <c r="U171" i="3"/>
  <c r="U159" i="3"/>
  <c r="U147" i="3"/>
  <c r="U314" i="3"/>
  <c r="U298" i="3"/>
  <c r="T277" i="3"/>
  <c r="U274" i="3"/>
  <c r="U262" i="3"/>
  <c r="T255" i="3"/>
  <c r="U250" i="3"/>
  <c r="T243" i="3"/>
  <c r="U238" i="3"/>
  <c r="U226" i="3"/>
  <c r="T219" i="3"/>
  <c r="U214" i="3"/>
  <c r="T207" i="3"/>
  <c r="U202" i="3"/>
  <c r="U190" i="3"/>
  <c r="U313" i="3"/>
  <c r="U281" i="3"/>
  <c r="U269" i="3"/>
  <c r="U257" i="3"/>
  <c r="U245" i="3"/>
  <c r="U233" i="3"/>
  <c r="U221" i="3"/>
  <c r="U209" i="3"/>
  <c r="U197" i="3"/>
  <c r="U185" i="3"/>
  <c r="U173" i="3"/>
  <c r="U161" i="3"/>
  <c r="U149" i="3"/>
  <c r="U137" i="3"/>
  <c r="U125" i="3"/>
  <c r="U113" i="3"/>
  <c r="T269" i="3"/>
  <c r="U264" i="3"/>
  <c r="U252" i="3"/>
  <c r="T245" i="3"/>
  <c r="U240" i="3"/>
  <c r="T233" i="3"/>
  <c r="U228" i="3"/>
  <c r="U216" i="3"/>
  <c r="T209" i="3"/>
  <c r="U204" i="3"/>
  <c r="T197" i="3"/>
  <c r="U192" i="3"/>
  <c r="U180" i="3"/>
  <c r="U168" i="3"/>
  <c r="U156" i="3"/>
  <c r="U144" i="3"/>
  <c r="T194" i="3"/>
  <c r="U172" i="3"/>
  <c r="T126" i="3"/>
  <c r="U22" i="3"/>
  <c r="U10" i="3"/>
  <c r="U5" i="3"/>
  <c r="U249" i="3"/>
  <c r="U121" i="3"/>
  <c r="U117" i="3"/>
  <c r="U99" i="3"/>
  <c r="U82" i="3"/>
  <c r="U70" i="3"/>
  <c r="U58" i="3"/>
  <c r="U46" i="3"/>
  <c r="U34" i="3"/>
  <c r="U17" i="3"/>
  <c r="U3" i="3"/>
  <c r="U20" i="3"/>
  <c r="T276" i="3"/>
  <c r="U189" i="3"/>
  <c r="U141" i="3"/>
  <c r="U136" i="3"/>
  <c r="T117" i="3"/>
  <c r="U110" i="3"/>
  <c r="U107" i="3"/>
  <c r="U104" i="3"/>
  <c r="U77" i="3"/>
  <c r="U65" i="3"/>
  <c r="U53" i="3"/>
  <c r="U41" i="3"/>
  <c r="U29" i="3"/>
  <c r="T10" i="3"/>
  <c r="U273" i="3"/>
  <c r="T189" i="3"/>
  <c r="U160" i="3"/>
  <c r="U135" i="3"/>
  <c r="T113" i="3"/>
  <c r="U101" i="3"/>
  <c r="T9" i="3"/>
  <c r="U213" i="3"/>
  <c r="U178" i="3"/>
  <c r="U129" i="3"/>
  <c r="U120" i="3"/>
  <c r="U98" i="3"/>
  <c r="U95" i="3"/>
  <c r="U92" i="3"/>
  <c r="U79" i="3"/>
  <c r="T72" i="3"/>
  <c r="U67" i="3"/>
  <c r="U55" i="3"/>
  <c r="T36" i="3"/>
  <c r="T24" i="3"/>
  <c r="U9" i="3"/>
  <c r="T37" i="3"/>
  <c r="U177" i="3"/>
  <c r="T129" i="3"/>
  <c r="T98" i="3"/>
  <c r="U89" i="3"/>
  <c r="U237" i="3"/>
  <c r="U148" i="3"/>
  <c r="T89" i="3"/>
  <c r="U33" i="3"/>
  <c r="U21" i="3"/>
  <c r="U8" i="3"/>
  <c r="T206" i="3"/>
  <c r="U166" i="3"/>
  <c r="U133" i="3"/>
  <c r="U124" i="3"/>
  <c r="U112" i="3"/>
  <c r="T33" i="3"/>
  <c r="T21" i="3"/>
  <c r="U56" i="3"/>
  <c r="U261" i="3"/>
  <c r="U165" i="3"/>
  <c r="U100" i="3"/>
  <c r="U94" i="3"/>
  <c r="U83" i="3"/>
  <c r="U71" i="3"/>
  <c r="U59" i="3"/>
  <c r="U47" i="3"/>
  <c r="U35" i="3"/>
  <c r="T295" i="3"/>
  <c r="T230" i="3"/>
  <c r="U201" i="3"/>
  <c r="U184" i="3"/>
  <c r="U132" i="3"/>
  <c r="U123" i="3"/>
  <c r="T94" i="3"/>
  <c r="T91" i="3"/>
  <c r="T71" i="3"/>
  <c r="T11" i="3"/>
  <c r="U32" i="3"/>
  <c r="U154" i="3"/>
  <c r="U105" i="3"/>
  <c r="U88" i="3"/>
  <c r="U85" i="3"/>
  <c r="U73" i="3"/>
  <c r="U61" i="3"/>
  <c r="U49" i="3"/>
  <c r="U37" i="3"/>
  <c r="U25" i="3"/>
  <c r="U13" i="3"/>
  <c r="U68" i="3"/>
  <c r="U284" i="3"/>
  <c r="U225" i="3"/>
  <c r="U153" i="3"/>
  <c r="U118" i="3"/>
  <c r="U111" i="3"/>
  <c r="U80" i="3"/>
  <c r="T61" i="3"/>
  <c r="T49" i="3"/>
  <c r="U44" i="3"/>
  <c r="U235" i="3"/>
  <c r="R252" i="3"/>
  <c r="R264" i="3"/>
  <c r="E264" i="3" s="1"/>
  <c r="T64" i="3"/>
  <c r="N3" i="7"/>
  <c r="U260" i="3"/>
  <c r="U163" i="3"/>
  <c r="T66" i="3"/>
  <c r="E249" i="3"/>
  <c r="U66" i="3"/>
  <c r="T55" i="3"/>
  <c r="U36" i="3"/>
  <c r="T20" i="3"/>
  <c r="U97" i="3"/>
  <c r="U86" i="3"/>
  <c r="R91" i="3"/>
  <c r="E91" i="3" s="1"/>
  <c r="R103" i="3"/>
  <c r="E103" i="3" s="1"/>
  <c r="R92" i="3"/>
  <c r="E92" i="3" s="1"/>
  <c r="R110" i="3"/>
  <c r="R126" i="3"/>
  <c r="E126" i="3" s="1"/>
  <c r="R116" i="3"/>
  <c r="E116" i="3" s="1"/>
  <c r="R117" i="3"/>
  <c r="E117" i="3" s="1"/>
  <c r="R106" i="3"/>
  <c r="E106" i="3" s="1"/>
  <c r="R280" i="3"/>
  <c r="R268" i="3"/>
  <c r="E268" i="3" s="1"/>
  <c r="R276" i="3"/>
  <c r="E276" i="3" s="1"/>
  <c r="K11" i="7"/>
  <c r="L3" i="7"/>
  <c r="E270" i="3"/>
  <c r="R256" i="3"/>
  <c r="E256" i="3" s="1"/>
  <c r="H5" i="7"/>
  <c r="I8" i="7"/>
  <c r="M2" i="7"/>
  <c r="U234" i="3"/>
  <c r="U138" i="3"/>
  <c r="N2" i="7"/>
  <c r="T259" i="3"/>
  <c r="O4" i="7"/>
  <c r="U227" i="3"/>
  <c r="T65" i="3"/>
  <c r="U54" i="3"/>
  <c r="T32" i="3"/>
  <c r="U19" i="3"/>
  <c r="U84" i="3"/>
  <c r="R100" i="3"/>
  <c r="E100" i="3" s="1"/>
  <c r="R112" i="3"/>
  <c r="E112" i="3" s="1"/>
  <c r="R98" i="3"/>
  <c r="R113" i="3"/>
  <c r="E113" i="3" s="1"/>
  <c r="R151" i="3"/>
  <c r="R128" i="3"/>
  <c r="E128" i="3" s="1"/>
  <c r="R129" i="3"/>
  <c r="E129" i="3" s="1"/>
  <c r="R118" i="3"/>
  <c r="T118" i="3" s="1"/>
  <c r="U285" i="3"/>
  <c r="U330" i="3"/>
  <c r="R336" i="3"/>
  <c r="R324" i="3"/>
  <c r="R312" i="3"/>
  <c r="E312" i="3" s="1"/>
  <c r="R300" i="3"/>
  <c r="T300" i="3" s="1"/>
  <c r="R288" i="3"/>
  <c r="T288" i="3" s="1"/>
  <c r="R331" i="3"/>
  <c r="E331" i="3" s="1"/>
  <c r="R319" i="3"/>
  <c r="E319" i="3" s="1"/>
  <c r="R307" i="3"/>
  <c r="E307" i="3" s="1"/>
  <c r="R295" i="3"/>
  <c r="E295" i="3" s="1"/>
  <c r="R326" i="3"/>
  <c r="R314" i="3"/>
  <c r="R302" i="3"/>
  <c r="E302" i="3" s="1"/>
  <c r="R290" i="3"/>
  <c r="T290" i="3" s="1"/>
  <c r="R333" i="3"/>
  <c r="R321" i="3"/>
  <c r="R309" i="3"/>
  <c r="R297" i="3"/>
  <c r="R328" i="3"/>
  <c r="E328" i="3" s="1"/>
  <c r="R335" i="3"/>
  <c r="R323" i="3"/>
  <c r="T323" i="3" s="1"/>
  <c r="R311" i="3"/>
  <c r="E311" i="3" s="1"/>
  <c r="R299" i="3"/>
  <c r="T299" i="3" s="1"/>
  <c r="R330" i="3"/>
  <c r="E330" i="3" s="1"/>
  <c r="R318" i="3"/>
  <c r="E318" i="3" s="1"/>
  <c r="R306" i="3"/>
  <c r="E306" i="3" s="1"/>
  <c r="R294" i="3"/>
  <c r="E294" i="3" s="1"/>
  <c r="E287" i="3"/>
  <c r="R337" i="3"/>
  <c r="E337" i="3" s="1"/>
  <c r="R325" i="3"/>
  <c r="R313" i="3"/>
  <c r="T313" i="3" s="1"/>
  <c r="R301" i="3"/>
  <c r="E301" i="3" s="1"/>
  <c r="R332" i="3"/>
  <c r="R320" i="3"/>
  <c r="T320" i="3" s="1"/>
  <c r="R308" i="3"/>
  <c r="R296" i="3"/>
  <c r="E296" i="3" s="1"/>
  <c r="R327" i="3"/>
  <c r="R315" i="3"/>
  <c r="T315" i="3" s="1"/>
  <c r="R303" i="3"/>
  <c r="E303" i="3" s="1"/>
  <c r="R291" i="3"/>
  <c r="T291" i="3" s="1"/>
  <c r="R334" i="3"/>
  <c r="E334" i="3" s="1"/>
  <c r="R322" i="3"/>
  <c r="E322" i="3" s="1"/>
  <c r="R310" i="3"/>
  <c r="E310" i="3" s="1"/>
  <c r="R298" i="3"/>
  <c r="E298" i="3" s="1"/>
  <c r="R329" i="3"/>
  <c r="E329" i="3" s="1"/>
  <c r="R317" i="3"/>
  <c r="T317" i="3" s="1"/>
  <c r="R289" i="3"/>
  <c r="E289" i="3" s="1"/>
  <c r="R305" i="3"/>
  <c r="T305" i="3" s="1"/>
  <c r="R304" i="3"/>
  <c r="E304" i="3" s="1"/>
  <c r="R293" i="3"/>
  <c r="E293" i="3" s="1"/>
  <c r="R287" i="3"/>
  <c r="T287" i="3" s="1"/>
  <c r="R316" i="3"/>
  <c r="E316" i="3" s="1"/>
  <c r="R292" i="3"/>
  <c r="E292" i="3" s="1"/>
  <c r="E30" i="9"/>
  <c r="E14" i="9" s="1"/>
  <c r="R54" i="3"/>
  <c r="E54" i="3" s="1"/>
  <c r="R42" i="3"/>
  <c r="E42" i="3" s="1"/>
  <c r="R30" i="3"/>
  <c r="E30" i="3" s="1"/>
  <c r="R18" i="3"/>
  <c r="E18" i="3" s="1"/>
  <c r="R6" i="3"/>
  <c r="E6" i="3" s="1"/>
  <c r="R2" i="3"/>
  <c r="R13" i="3"/>
  <c r="E13" i="3" s="1"/>
  <c r="R11" i="3"/>
  <c r="E11" i="3" s="1"/>
  <c r="R49" i="3"/>
  <c r="E49" i="3" s="1"/>
  <c r="R37" i="3"/>
  <c r="E37" i="3" s="1"/>
  <c r="R25" i="3"/>
  <c r="E25" i="3" s="1"/>
  <c r="E2" i="3"/>
  <c r="R7" i="3"/>
  <c r="E7" i="3" s="1"/>
  <c r="R56" i="3"/>
  <c r="E56" i="3" s="1"/>
  <c r="R44" i="3"/>
  <c r="E44" i="3" s="1"/>
  <c r="R32" i="3"/>
  <c r="E32" i="3" s="1"/>
  <c r="R20" i="3"/>
  <c r="E20" i="3" s="1"/>
  <c r="R8" i="3"/>
  <c r="E8" i="3" s="1"/>
  <c r="R51" i="3"/>
  <c r="R39" i="3"/>
  <c r="R27" i="3"/>
  <c r="E27" i="3" s="1"/>
  <c r="R15" i="3"/>
  <c r="R10" i="3"/>
  <c r="E10" i="3" s="1"/>
  <c r="R35" i="3"/>
  <c r="E35" i="3" s="1"/>
  <c r="R58" i="3"/>
  <c r="E58" i="3" s="1"/>
  <c r="R46" i="3"/>
  <c r="E46" i="3" s="1"/>
  <c r="R34" i="3"/>
  <c r="E34" i="3" s="1"/>
  <c r="R22" i="3"/>
  <c r="E22" i="3" s="1"/>
  <c r="R53" i="3"/>
  <c r="E53" i="3" s="1"/>
  <c r="R41" i="3"/>
  <c r="E41" i="3" s="1"/>
  <c r="R29" i="3"/>
  <c r="E29" i="3" s="1"/>
  <c r="R17" i="3"/>
  <c r="E17" i="3" s="1"/>
  <c r="R5" i="3"/>
  <c r="E5" i="3" s="1"/>
  <c r="R3" i="3"/>
  <c r="E3" i="3" s="1"/>
  <c r="R9" i="3"/>
  <c r="E9" i="3" s="1"/>
  <c r="R47" i="3"/>
  <c r="E47" i="3" s="1"/>
  <c r="R60" i="3"/>
  <c r="E60" i="3" s="1"/>
  <c r="R48" i="3"/>
  <c r="E48" i="3" s="1"/>
  <c r="R36" i="3"/>
  <c r="E36" i="3" s="1"/>
  <c r="R24" i="3"/>
  <c r="E24" i="3" s="1"/>
  <c r="R12" i="3"/>
  <c r="E12" i="3" s="1"/>
  <c r="R55" i="3"/>
  <c r="E55" i="3" s="1"/>
  <c r="R43" i="3"/>
  <c r="E43" i="3" s="1"/>
  <c r="R31" i="3"/>
  <c r="E31" i="3" s="1"/>
  <c r="R19" i="3"/>
  <c r="E19" i="3" s="1"/>
  <c r="R23" i="3"/>
  <c r="E23" i="3" s="1"/>
  <c r="R50" i="3"/>
  <c r="E50" i="3" s="1"/>
  <c r="R38" i="3"/>
  <c r="E38" i="3" s="1"/>
  <c r="R26" i="3"/>
  <c r="E26" i="3" s="1"/>
  <c r="R14" i="3"/>
  <c r="E14" i="3" s="1"/>
  <c r="R57" i="3"/>
  <c r="E57" i="3" s="1"/>
  <c r="R45" i="3"/>
  <c r="E45" i="3" s="1"/>
  <c r="R33" i="3"/>
  <c r="E33" i="3" s="1"/>
  <c r="R21" i="3"/>
  <c r="E21" i="3" s="1"/>
  <c r="R52" i="3"/>
  <c r="E52" i="3" s="1"/>
  <c r="R40" i="3"/>
  <c r="E40" i="3" s="1"/>
  <c r="R28" i="3"/>
  <c r="E28" i="3" s="1"/>
  <c r="R16" i="3"/>
  <c r="E16" i="3" s="1"/>
  <c r="R4" i="3"/>
  <c r="E4" i="3" s="1"/>
  <c r="R59" i="3"/>
  <c r="E59" i="3" s="1"/>
  <c r="T151" i="3"/>
  <c r="R273" i="3"/>
  <c r="E273" i="3" s="1"/>
  <c r="U248" i="3"/>
  <c r="L2" i="7"/>
  <c r="U218" i="3"/>
  <c r="T107" i="3"/>
  <c r="H4" i="7"/>
  <c r="I7" i="7"/>
  <c r="M11" i="7"/>
  <c r="E236" i="3"/>
  <c r="R240" i="3"/>
  <c r="R236" i="3"/>
  <c r="U206" i="3"/>
  <c r="T133" i="3"/>
  <c r="T40" i="3"/>
  <c r="N11" i="7"/>
  <c r="U259" i="3"/>
  <c r="U155" i="3"/>
  <c r="T42" i="3"/>
  <c r="O3" i="7"/>
  <c r="U127" i="3"/>
  <c r="U64" i="3"/>
  <c r="T53" i="3"/>
  <c r="U31" i="3"/>
  <c r="U18" i="3"/>
  <c r="U15" i="3"/>
  <c r="U81" i="3"/>
  <c r="R115" i="3"/>
  <c r="T115" i="3" s="1"/>
  <c r="R119" i="3"/>
  <c r="E119" i="3" s="1"/>
  <c r="R157" i="3"/>
  <c r="T157" i="3" s="1"/>
  <c r="R70" i="3"/>
  <c r="E70" i="3" s="1"/>
  <c r="R73" i="3"/>
  <c r="E73" i="3" s="1"/>
  <c r="R140" i="3"/>
  <c r="E140" i="3" s="1"/>
  <c r="R141" i="3"/>
  <c r="T141" i="3" s="1"/>
  <c r="R130" i="3"/>
  <c r="E130" i="3" s="1"/>
  <c r="J33" i="7"/>
  <c r="U327" i="3"/>
  <c r="U306" i="3"/>
  <c r="T282" i="3"/>
  <c r="E142" i="3"/>
  <c r="R284" i="3"/>
  <c r="U150" i="3"/>
  <c r="L11" i="7"/>
  <c r="R255" i="3"/>
  <c r="E255" i="3" s="1"/>
  <c r="R261" i="3"/>
  <c r="E261" i="3" s="1"/>
  <c r="U217" i="3"/>
  <c r="H3" i="7"/>
  <c r="U215" i="3"/>
  <c r="R178" i="3"/>
  <c r="E178" i="3" s="1"/>
  <c r="R166" i="3"/>
  <c r="T166" i="3" s="1"/>
  <c r="E159" i="3"/>
  <c r="R185" i="3"/>
  <c r="E185" i="3" s="1"/>
  <c r="R173" i="3"/>
  <c r="E173" i="3" s="1"/>
  <c r="R161" i="3"/>
  <c r="E161" i="3" s="1"/>
  <c r="R182" i="3"/>
  <c r="E182" i="3" s="1"/>
  <c r="R170" i="3"/>
  <c r="E170" i="3" s="1"/>
  <c r="R177" i="3"/>
  <c r="E177" i="3" s="1"/>
  <c r="R165" i="3"/>
  <c r="E165" i="3" s="1"/>
  <c r="R184" i="3"/>
  <c r="E184" i="3" s="1"/>
  <c r="R172" i="3"/>
  <c r="E172" i="3" s="1"/>
  <c r="R160" i="3"/>
  <c r="T160" i="3" s="1"/>
  <c r="R179" i="3"/>
  <c r="R167" i="3"/>
  <c r="R186" i="3"/>
  <c r="E186" i="3" s="1"/>
  <c r="R174" i="3"/>
  <c r="E174" i="3" s="1"/>
  <c r="R162" i="3"/>
  <c r="E162" i="3" s="1"/>
  <c r="R188" i="3"/>
  <c r="R176" i="3"/>
  <c r="E176" i="3" s="1"/>
  <c r="R164" i="3"/>
  <c r="E164" i="3" s="1"/>
  <c r="R183" i="3"/>
  <c r="T183" i="3" s="1"/>
  <c r="R171" i="3"/>
  <c r="T171" i="3" s="1"/>
  <c r="R159" i="3"/>
  <c r="T159" i="3" s="1"/>
  <c r="R181" i="3"/>
  <c r="T181" i="3" s="1"/>
  <c r="R180" i="3"/>
  <c r="R169" i="3"/>
  <c r="R187" i="3"/>
  <c r="R168" i="3"/>
  <c r="E168" i="3" s="1"/>
  <c r="R175" i="3"/>
  <c r="E175" i="3" s="1"/>
  <c r="R163" i="3"/>
  <c r="E163" i="3" s="1"/>
  <c r="I6" i="7"/>
  <c r="M10" i="7"/>
  <c r="U212" i="3"/>
  <c r="T95" i="3"/>
  <c r="U239" i="3"/>
  <c r="T116" i="3"/>
  <c r="U266" i="3"/>
  <c r="R241" i="3"/>
  <c r="T241" i="3" s="1"/>
  <c r="U205" i="3"/>
  <c r="T28" i="3"/>
  <c r="N10" i="7"/>
  <c r="U258" i="3"/>
  <c r="U146" i="3"/>
  <c r="T30" i="3"/>
  <c r="O2" i="7"/>
  <c r="E223" i="3"/>
  <c r="U52" i="3"/>
  <c r="U51" i="3"/>
  <c r="U30" i="3"/>
  <c r="T17" i="3"/>
  <c r="U14" i="3"/>
  <c r="R132" i="3"/>
  <c r="E132" i="3" s="1"/>
  <c r="R124" i="3"/>
  <c r="T124" i="3" s="1"/>
  <c r="R72" i="3"/>
  <c r="E72" i="3" s="1"/>
  <c r="R82" i="3"/>
  <c r="E82" i="3" s="1"/>
  <c r="R85" i="3"/>
  <c r="E85" i="3" s="1"/>
  <c r="R152" i="3"/>
  <c r="R153" i="3"/>
  <c r="E153" i="3" s="1"/>
  <c r="R142" i="3"/>
  <c r="T142" i="3" s="1"/>
  <c r="E305" i="3"/>
  <c r="E279" i="3"/>
  <c r="U278" i="3"/>
  <c r="E151" i="3"/>
  <c r="U247" i="3"/>
  <c r="R267" i="3"/>
  <c r="E267" i="3" s="1"/>
  <c r="R254" i="3"/>
  <c r="T254" i="3" s="1"/>
  <c r="H2" i="7"/>
  <c r="R2" i="7" s="1"/>
  <c r="B3" i="7" s="1"/>
  <c r="T214" i="3"/>
  <c r="T130" i="3"/>
  <c r="I5" i="7"/>
  <c r="M9" i="7"/>
  <c r="T211" i="3"/>
  <c r="E87" i="3"/>
  <c r="T238" i="3"/>
  <c r="T109" i="3"/>
  <c r="U265" i="3"/>
  <c r="U139" i="3"/>
  <c r="R234" i="3"/>
  <c r="T204" i="3"/>
  <c r="T128" i="3"/>
  <c r="T16" i="3"/>
  <c r="N9" i="7"/>
  <c r="U145" i="3"/>
  <c r="U200" i="3"/>
  <c r="T144" i="3"/>
  <c r="T18" i="3"/>
  <c r="O11" i="7"/>
  <c r="U50" i="3"/>
  <c r="U16" i="3"/>
  <c r="U12" i="3"/>
  <c r="R144" i="3"/>
  <c r="E144" i="3" s="1"/>
  <c r="R133" i="3"/>
  <c r="E133" i="3" s="1"/>
  <c r="R84" i="3"/>
  <c r="E84" i="3" s="1"/>
  <c r="R99" i="3"/>
  <c r="E99" i="3" s="1"/>
  <c r="R88" i="3"/>
  <c r="E88" i="3" s="1"/>
  <c r="R150" i="3"/>
  <c r="E150" i="3" s="1"/>
  <c r="R122" i="3"/>
  <c r="T122" i="3" s="1"/>
  <c r="R154" i="3"/>
  <c r="E154" i="3" s="1"/>
  <c r="E325" i="3"/>
  <c r="E288" i="3"/>
  <c r="E299" i="3"/>
  <c r="E122" i="3"/>
  <c r="U143" i="3"/>
  <c r="R269" i="3"/>
  <c r="E269" i="3" s="1"/>
  <c r="U246" i="3"/>
  <c r="E136" i="3"/>
  <c r="R248" i="3"/>
  <c r="T248" i="3" s="1"/>
  <c r="R266" i="3"/>
  <c r="T266" i="3" s="1"/>
  <c r="J2" i="7"/>
  <c r="E110" i="3"/>
  <c r="I4" i="7"/>
  <c r="M8" i="7"/>
  <c r="U211" i="3"/>
  <c r="E98" i="3"/>
  <c r="T264" i="3"/>
  <c r="R239" i="3"/>
  <c r="E239" i="3" s="1"/>
  <c r="E124" i="3"/>
  <c r="T4" i="3"/>
  <c r="N8" i="7"/>
  <c r="T199" i="3"/>
  <c r="T132" i="3"/>
  <c r="T6" i="3"/>
  <c r="O10" i="7"/>
  <c r="U48" i="3"/>
  <c r="U28" i="3"/>
  <c r="U11" i="3"/>
  <c r="U78" i="3"/>
  <c r="R138" i="3"/>
  <c r="E138" i="3" s="1"/>
  <c r="R87" i="3"/>
  <c r="T87" i="3" s="1"/>
  <c r="R107" i="3"/>
  <c r="E107" i="3" s="1"/>
  <c r="R102" i="3"/>
  <c r="E102" i="3" s="1"/>
  <c r="R131" i="3"/>
  <c r="R134" i="3"/>
  <c r="T134" i="3" s="1"/>
  <c r="U142" i="3"/>
  <c r="R281" i="3"/>
  <c r="T281" i="3" s="1"/>
  <c r="R260" i="3"/>
  <c r="E260" i="3" s="1"/>
  <c r="R247" i="3"/>
  <c r="E212" i="3"/>
  <c r="I3" i="7"/>
  <c r="M7" i="7"/>
  <c r="U210" i="3"/>
  <c r="T31" i="3"/>
  <c r="E208" i="3"/>
  <c r="U134" i="3"/>
  <c r="R244" i="3"/>
  <c r="E244" i="3" s="1"/>
  <c r="N6" i="7"/>
  <c r="U128" i="3"/>
  <c r="U199" i="3"/>
  <c r="E118" i="3"/>
  <c r="T2" i="3"/>
  <c r="O9" i="7"/>
  <c r="U75" i="3"/>
  <c r="U45" i="3"/>
  <c r="T8" i="3"/>
  <c r="T3" i="3"/>
  <c r="U116" i="3"/>
  <c r="R76" i="3"/>
  <c r="E76" i="3" s="1"/>
  <c r="R74" i="3"/>
  <c r="E74" i="3" s="1"/>
  <c r="R95" i="3"/>
  <c r="E95" i="3" s="1"/>
  <c r="R121" i="3"/>
  <c r="T121" i="3" s="1"/>
  <c r="R114" i="3"/>
  <c r="E114" i="3" s="1"/>
  <c r="R143" i="3"/>
  <c r="T143" i="3" s="1"/>
  <c r="R146" i="3"/>
  <c r="T146" i="3" s="1"/>
  <c r="R274" i="3"/>
  <c r="E274" i="3" s="1"/>
  <c r="M5" i="7"/>
  <c r="U186" i="3"/>
  <c r="T19" i="3"/>
  <c r="E207" i="3"/>
  <c r="T62" i="3"/>
  <c r="E263" i="3"/>
  <c r="U176" i="3"/>
  <c r="R237" i="3"/>
  <c r="E237" i="3" s="1"/>
  <c r="U174" i="3"/>
  <c r="U119" i="3"/>
  <c r="T296" i="3"/>
  <c r="U2" i="3"/>
  <c r="U198" i="3"/>
  <c r="U115" i="3"/>
  <c r="O7" i="7"/>
  <c r="U74" i="3"/>
  <c r="U63" i="3"/>
  <c r="T44" i="3"/>
  <c r="U7" i="3"/>
  <c r="T111" i="3"/>
  <c r="U76" i="3"/>
  <c r="R97" i="3"/>
  <c r="E97" i="3" s="1"/>
  <c r="R89" i="3"/>
  <c r="E89" i="3" s="1"/>
  <c r="R101" i="3"/>
  <c r="E101" i="3" s="1"/>
  <c r="R75" i="3"/>
  <c r="E75" i="3" s="1"/>
  <c r="R78" i="3"/>
  <c r="E78" i="3" s="1"/>
  <c r="R155" i="3"/>
  <c r="T155" i="3" s="1"/>
  <c r="R158" i="3"/>
  <c r="T158" i="3" s="1"/>
  <c r="R286" i="3"/>
  <c r="E286" i="3" s="1"/>
  <c r="L6" i="7"/>
  <c r="R265" i="3"/>
  <c r="T265" i="3" s="1"/>
  <c r="R245" i="3"/>
  <c r="E245" i="3" s="1"/>
  <c r="U170" i="3"/>
  <c r="U188" i="3"/>
  <c r="T7" i="3"/>
  <c r="E166" i="3"/>
  <c r="T50" i="3"/>
  <c r="T175" i="3"/>
  <c r="R242" i="3"/>
  <c r="T242" i="3" s="1"/>
  <c r="U103" i="3"/>
  <c r="U296" i="3"/>
  <c r="U203" i="3"/>
  <c r="E183" i="3"/>
  <c r="E115" i="3"/>
  <c r="U72" i="3"/>
  <c r="U62" i="3"/>
  <c r="U43" i="3"/>
  <c r="U27" i="3"/>
  <c r="U6" i="3"/>
  <c r="T110" i="3"/>
  <c r="R145" i="3"/>
  <c r="T145" i="3" s="1"/>
  <c r="R109" i="3"/>
  <c r="E109" i="3" s="1"/>
  <c r="R120" i="3"/>
  <c r="E120" i="3" s="1"/>
  <c r="R90" i="3"/>
  <c r="R108" i="3"/>
  <c r="E108" i="3" s="1"/>
  <c r="R136" i="3"/>
  <c r="T136" i="3" s="1"/>
  <c r="R125" i="3"/>
  <c r="E125" i="3" s="1"/>
  <c r="R246" i="3"/>
  <c r="T246" i="3" s="1"/>
  <c r="R257" i="3"/>
  <c r="E257" i="3" s="1"/>
  <c r="H9" i="7"/>
  <c r="R9" i="7" s="1"/>
  <c r="B10" i="7" s="1"/>
  <c r="U158" i="3"/>
  <c r="U175" i="3"/>
  <c r="U263" i="3"/>
  <c r="R235" i="3"/>
  <c r="E235" i="3" s="1"/>
  <c r="T97" i="3"/>
  <c r="N7" i="7"/>
  <c r="T202" i="3"/>
  <c r="T164" i="3"/>
  <c r="U108" i="3"/>
  <c r="E254" i="3"/>
  <c r="U69" i="3"/>
  <c r="U60" i="3"/>
  <c r="U42" i="3"/>
  <c r="U26" i="3"/>
  <c r="T5" i="3"/>
  <c r="U109" i="3"/>
  <c r="U93" i="3"/>
  <c r="R69" i="3"/>
  <c r="E69" i="3" s="1"/>
  <c r="B20" i="9" s="1"/>
  <c r="B4" i="9" s="1"/>
  <c r="R139" i="3"/>
  <c r="E139" i="3" s="1"/>
  <c r="R135" i="3"/>
  <c r="E135" i="3" s="1"/>
  <c r="R80" i="3"/>
  <c r="E80" i="3" s="1"/>
  <c r="R123" i="3"/>
  <c r="E123" i="3" s="1"/>
  <c r="R148" i="3"/>
  <c r="T148" i="3" s="1"/>
  <c r="R285" i="3"/>
  <c r="U191" i="3"/>
  <c r="U276" i="3"/>
  <c r="R258" i="3"/>
  <c r="T258" i="3" s="1"/>
  <c r="R250" i="3"/>
  <c r="T250" i="3" s="1"/>
  <c r="E169" i="3"/>
  <c r="H8" i="7"/>
  <c r="U270" i="3"/>
  <c r="U187" i="3"/>
  <c r="I11" i="7"/>
  <c r="R11" i="7" s="1"/>
  <c r="B12" i="7" s="1"/>
  <c r="M6" i="7"/>
  <c r="U242" i="3"/>
  <c r="E158" i="3"/>
  <c r="E266" i="3"/>
  <c r="U157" i="3"/>
  <c r="T26" i="3"/>
  <c r="U236" i="3"/>
  <c r="T262" i="3"/>
  <c r="R233" i="3"/>
  <c r="E233" i="3" s="1"/>
  <c r="N5" i="7"/>
  <c r="U230" i="3"/>
  <c r="U164" i="3"/>
  <c r="U91" i="3"/>
  <c r="O8" i="7"/>
  <c r="E253" i="3"/>
  <c r="U162" i="3"/>
  <c r="T68" i="3"/>
  <c r="U57" i="3"/>
  <c r="T41" i="3"/>
  <c r="U39" i="3"/>
  <c r="U24" i="3"/>
  <c r="U4" i="3"/>
  <c r="U106" i="3"/>
  <c r="T92" i="3"/>
  <c r="R71" i="3"/>
  <c r="E71" i="3" s="1"/>
  <c r="R81" i="3"/>
  <c r="E81" i="3" s="1"/>
  <c r="R156" i="3"/>
  <c r="E156" i="3" s="1"/>
  <c r="R77" i="3"/>
  <c r="E77" i="3" s="1"/>
  <c r="R96" i="3"/>
  <c r="R127" i="3"/>
  <c r="E127" i="3" s="1"/>
  <c r="R93" i="3"/>
  <c r="R149" i="3"/>
  <c r="E149" i="3" s="1"/>
  <c r="R226" i="3"/>
  <c r="E226" i="3" s="1"/>
  <c r="R221" i="3"/>
  <c r="E221" i="3" s="1"/>
  <c r="R223" i="3"/>
  <c r="R230" i="3"/>
  <c r="E230" i="3" s="1"/>
  <c r="R225" i="3"/>
  <c r="E225" i="3" s="1"/>
  <c r="R232" i="3"/>
  <c r="E232" i="3" s="1"/>
  <c r="R220" i="3"/>
  <c r="T220" i="3" s="1"/>
  <c r="R227" i="3"/>
  <c r="R222" i="3"/>
  <c r="R229" i="3"/>
  <c r="E229" i="3" s="1"/>
  <c r="R224" i="3"/>
  <c r="E224" i="3" s="1"/>
  <c r="R231" i="3"/>
  <c r="E231" i="3" s="1"/>
  <c r="R228" i="3"/>
  <c r="E228" i="3" s="1"/>
  <c r="E171" i="3"/>
  <c r="U122" i="3"/>
  <c r="R275" i="3"/>
  <c r="R278" i="3"/>
  <c r="T278" i="3" s="1"/>
  <c r="T274" i="3"/>
  <c r="R251" i="3"/>
  <c r="T251" i="3" s="1"/>
  <c r="R262" i="3"/>
  <c r="E262" i="3" s="1"/>
  <c r="H7" i="7"/>
  <c r="J9" i="7"/>
  <c r="E242" i="3"/>
  <c r="I10" i="7"/>
  <c r="R10" i="7" s="1"/>
  <c r="B11" i="7" s="1"/>
  <c r="M4" i="7"/>
  <c r="U241" i="3"/>
  <c r="E265" i="3"/>
  <c r="E157" i="3"/>
  <c r="T14" i="3"/>
  <c r="U167" i="3"/>
  <c r="E259" i="3"/>
  <c r="R238" i="3"/>
  <c r="E238" i="3" s="1"/>
  <c r="E146" i="3"/>
  <c r="T76" i="3"/>
  <c r="N4" i="7"/>
  <c r="U229" i="3"/>
  <c r="O6" i="7"/>
  <c r="E250" i="3"/>
  <c r="T154" i="3"/>
  <c r="T67" i="3"/>
  <c r="T56" i="3"/>
  <c r="U40" i="3"/>
  <c r="U38" i="3"/>
  <c r="U23" i="3"/>
  <c r="U87" i="3"/>
  <c r="R83" i="3"/>
  <c r="E83" i="3" s="1"/>
  <c r="R86" i="3"/>
  <c r="T86" i="3" s="1"/>
  <c r="R79" i="3"/>
  <c r="E79" i="3" s="1"/>
  <c r="R104" i="3"/>
  <c r="E104" i="3" s="1"/>
  <c r="R111" i="3"/>
  <c r="E111" i="3" s="1"/>
  <c r="R147" i="3"/>
  <c r="T147" i="3" s="1"/>
  <c r="R105" i="3"/>
  <c r="E105" i="3" s="1"/>
  <c r="R94" i="3"/>
  <c r="E94" i="3" s="1"/>
  <c r="E281" i="3" l="1"/>
  <c r="R4" i="7"/>
  <c r="B5" i="7" s="1"/>
  <c r="E39" i="3"/>
  <c r="T39" i="3"/>
  <c r="E309" i="3"/>
  <c r="T309" i="3"/>
  <c r="E121" i="3"/>
  <c r="T59" i="3"/>
  <c r="T135" i="3"/>
  <c r="T218" i="3"/>
  <c r="T149" i="3"/>
  <c r="T221" i="3"/>
  <c r="T244" i="3"/>
  <c r="T298" i="3"/>
  <c r="R31" i="7"/>
  <c r="C9" i="7" s="1"/>
  <c r="R32" i="7"/>
  <c r="C10" i="7" s="1"/>
  <c r="R33" i="7"/>
  <c r="C11" i="7" s="1"/>
  <c r="R34" i="7"/>
  <c r="C12" i="7" s="1"/>
  <c r="E320" i="3"/>
  <c r="E2" i="5"/>
  <c r="D30" i="9"/>
  <c r="D14" i="9" s="1"/>
  <c r="T2" i="5"/>
  <c r="T291" i="4"/>
  <c r="E173" i="4"/>
  <c r="T173" i="4"/>
  <c r="E5" i="5"/>
  <c r="E118" i="4"/>
  <c r="T66" i="5"/>
  <c r="E66" i="5"/>
  <c r="E319" i="4"/>
  <c r="T319" i="4"/>
  <c r="T147" i="4"/>
  <c r="T252" i="4"/>
  <c r="T20" i="4"/>
  <c r="T164" i="4"/>
  <c r="T86" i="4"/>
  <c r="E207" i="4"/>
  <c r="T207" i="4"/>
  <c r="E216" i="4"/>
  <c r="T216" i="4"/>
  <c r="O55" i="7"/>
  <c r="E234" i="4"/>
  <c r="T109" i="5"/>
  <c r="E135" i="5"/>
  <c r="T135" i="5"/>
  <c r="T320" i="5"/>
  <c r="E320" i="5"/>
  <c r="E333" i="5"/>
  <c r="T305" i="5"/>
  <c r="E305" i="5"/>
  <c r="E332" i="4"/>
  <c r="E86" i="3"/>
  <c r="T80" i="3"/>
  <c r="E51" i="3"/>
  <c r="T51" i="3"/>
  <c r="E321" i="3"/>
  <c r="T321" i="3"/>
  <c r="T228" i="3"/>
  <c r="E20" i="9"/>
  <c r="E4" i="9" s="1"/>
  <c r="T182" i="3"/>
  <c r="T140" i="3"/>
  <c r="T82" i="3"/>
  <c r="T256" i="3"/>
  <c r="E300" i="3"/>
  <c r="T49" i="5"/>
  <c r="E49" i="5"/>
  <c r="E140" i="4"/>
  <c r="T140" i="4"/>
  <c r="E117" i="4"/>
  <c r="T117" i="4"/>
  <c r="E158" i="4"/>
  <c r="T158" i="4"/>
  <c r="E221" i="4"/>
  <c r="T221" i="4"/>
  <c r="T2" i="4"/>
  <c r="E39" i="5"/>
  <c r="T39" i="5"/>
  <c r="E115" i="4"/>
  <c r="O50" i="7"/>
  <c r="H54" i="7"/>
  <c r="R54" i="7" s="1"/>
  <c r="D9" i="7" s="1"/>
  <c r="T6" i="4"/>
  <c r="T41" i="4"/>
  <c r="T12" i="4"/>
  <c r="T178" i="4"/>
  <c r="T145" i="4"/>
  <c r="T13" i="4"/>
  <c r="T132" i="4"/>
  <c r="T7" i="4"/>
  <c r="T122" i="4"/>
  <c r="T18" i="4"/>
  <c r="T76" i="4"/>
  <c r="T44" i="4"/>
  <c r="T170" i="4"/>
  <c r="E176" i="4"/>
  <c r="N49" i="7"/>
  <c r="E94" i="5"/>
  <c r="T94" i="5"/>
  <c r="T110" i="5"/>
  <c r="E110" i="5"/>
  <c r="T92" i="5"/>
  <c r="E92" i="5"/>
  <c r="O52" i="7"/>
  <c r="E220" i="4"/>
  <c r="T220" i="4"/>
  <c r="E192" i="5"/>
  <c r="D23" i="9" s="1"/>
  <c r="D7" i="9" s="1"/>
  <c r="T192" i="5"/>
  <c r="T323" i="5"/>
  <c r="E323" i="5"/>
  <c r="L52" i="7"/>
  <c r="T165" i="5"/>
  <c r="E165" i="5"/>
  <c r="E188" i="3"/>
  <c r="T188" i="3"/>
  <c r="E333" i="3"/>
  <c r="T333" i="3"/>
  <c r="E324" i="3"/>
  <c r="T324" i="3"/>
  <c r="T52" i="3"/>
  <c r="T73" i="3"/>
  <c r="T83" i="3"/>
  <c r="T45" i="3"/>
  <c r="T13" i="3"/>
  <c r="T99" i="3"/>
  <c r="T161" i="3"/>
  <c r="E22" i="9" s="1"/>
  <c r="E6" i="9" s="1"/>
  <c r="T268" i="3"/>
  <c r="T331" i="3"/>
  <c r="T310" i="3"/>
  <c r="T337" i="3"/>
  <c r="E148" i="3"/>
  <c r="T302" i="3"/>
  <c r="E191" i="3"/>
  <c r="T191" i="3"/>
  <c r="E23" i="9" s="1"/>
  <c r="E7" i="9" s="1"/>
  <c r="E205" i="3"/>
  <c r="T205" i="3"/>
  <c r="G21" i="9"/>
  <c r="G5" i="9" s="1"/>
  <c r="T20" i="5"/>
  <c r="E20" i="5"/>
  <c r="E335" i="4"/>
  <c r="T335" i="4"/>
  <c r="E305" i="4"/>
  <c r="E63" i="5"/>
  <c r="T63" i="5"/>
  <c r="E18" i="5"/>
  <c r="T18" i="5"/>
  <c r="T161" i="4"/>
  <c r="T74" i="4"/>
  <c r="T79" i="4"/>
  <c r="T33" i="4"/>
  <c r="T23" i="4"/>
  <c r="T292" i="4"/>
  <c r="T31" i="4"/>
  <c r="E209" i="4"/>
  <c r="T209" i="4"/>
  <c r="E204" i="4"/>
  <c r="T204" i="4"/>
  <c r="E231" i="4"/>
  <c r="T231" i="4"/>
  <c r="E280" i="4"/>
  <c r="T294" i="4"/>
  <c r="E294" i="4"/>
  <c r="T259" i="4"/>
  <c r="E259" i="4"/>
  <c r="E244" i="4"/>
  <c r="T244" i="4"/>
  <c r="E78" i="5"/>
  <c r="T78" i="5"/>
  <c r="E138" i="5"/>
  <c r="T138" i="5"/>
  <c r="E310" i="4"/>
  <c r="T310" i="4"/>
  <c r="E215" i="5"/>
  <c r="L50" i="7"/>
  <c r="K56" i="7"/>
  <c r="T332" i="5"/>
  <c r="E332" i="5"/>
  <c r="T337" i="5"/>
  <c r="E337" i="5"/>
  <c r="T118" i="5"/>
  <c r="T17" i="5"/>
  <c r="E17" i="5"/>
  <c r="T247" i="3"/>
  <c r="E247" i="3"/>
  <c r="B25" i="9" s="1"/>
  <c r="B9" i="9" s="1"/>
  <c r="T77" i="3"/>
  <c r="T119" i="3"/>
  <c r="R7" i="7"/>
  <c r="B8" i="7" s="1"/>
  <c r="E93" i="3"/>
  <c r="T93" i="3"/>
  <c r="R8" i="7"/>
  <c r="B9" i="7" s="1"/>
  <c r="T178" i="3"/>
  <c r="E29" i="9"/>
  <c r="E13" i="9" s="1"/>
  <c r="E258" i="3"/>
  <c r="E336" i="3"/>
  <c r="T336" i="3"/>
  <c r="T123" i="3"/>
  <c r="T57" i="3"/>
  <c r="T84" i="3"/>
  <c r="T200" i="3"/>
  <c r="T318" i="3"/>
  <c r="T330" i="3"/>
  <c r="E3" i="5"/>
  <c r="T3" i="5"/>
  <c r="E313" i="4"/>
  <c r="E314" i="4"/>
  <c r="T314" i="4"/>
  <c r="T12" i="5"/>
  <c r="T142" i="4"/>
  <c r="T190" i="4"/>
  <c r="F29" i="9"/>
  <c r="F13" i="9" s="1"/>
  <c r="T10" i="4"/>
  <c r="T107" i="4"/>
  <c r="T144" i="4"/>
  <c r="T51" i="4"/>
  <c r="T290" i="4"/>
  <c r="T90" i="4"/>
  <c r="E219" i="4"/>
  <c r="T219" i="4"/>
  <c r="E192" i="4"/>
  <c r="C23" i="9" s="1"/>
  <c r="C7" i="9" s="1"/>
  <c r="T192" i="4"/>
  <c r="P50" i="7"/>
  <c r="E212" i="4"/>
  <c r="E246" i="4"/>
  <c r="T139" i="5"/>
  <c r="E139" i="5"/>
  <c r="E116" i="5"/>
  <c r="T116" i="5"/>
  <c r="E299" i="4"/>
  <c r="T299" i="4"/>
  <c r="E133" i="5"/>
  <c r="M52" i="7"/>
  <c r="R52" i="7" s="1"/>
  <c r="D7" i="7" s="1"/>
  <c r="E167" i="5"/>
  <c r="T167" i="5"/>
  <c r="T334" i="5"/>
  <c r="E334" i="5"/>
  <c r="T158" i="5"/>
  <c r="T108" i="3"/>
  <c r="E147" i="3"/>
  <c r="E327" i="3"/>
  <c r="T327" i="3"/>
  <c r="T156" i="3"/>
  <c r="T85" i="3"/>
  <c r="T69" i="3"/>
  <c r="E21" i="9" s="1"/>
  <c r="E5" i="9" s="1"/>
  <c r="T173" i="3"/>
  <c r="T195" i="3"/>
  <c r="T267" i="3"/>
  <c r="T138" i="3"/>
  <c r="R25" i="7"/>
  <c r="C3" i="7" s="1"/>
  <c r="R26" i="7"/>
  <c r="C4" i="7" s="1"/>
  <c r="E216" i="3"/>
  <c r="T216" i="3"/>
  <c r="R29" i="7"/>
  <c r="C7" i="7" s="1"/>
  <c r="E21" i="5"/>
  <c r="T21" i="5"/>
  <c r="E320" i="4"/>
  <c r="E171" i="4"/>
  <c r="T171" i="4"/>
  <c r="K55" i="7"/>
  <c r="T333" i="4"/>
  <c r="E333" i="4"/>
  <c r="R48" i="7"/>
  <c r="D3" i="7" s="1"/>
  <c r="I49" i="7"/>
  <c r="T39" i="4"/>
  <c r="T35" i="4"/>
  <c r="T95" i="4"/>
  <c r="T8" i="4"/>
  <c r="T29" i="4"/>
  <c r="T179" i="4"/>
  <c r="T52" i="4"/>
  <c r="E208" i="4"/>
  <c r="T208" i="4"/>
  <c r="E293" i="4"/>
  <c r="K52" i="7"/>
  <c r="E297" i="4"/>
  <c r="T297" i="4"/>
  <c r="E256" i="4"/>
  <c r="T256" i="4"/>
  <c r="E222" i="4"/>
  <c r="E126" i="5"/>
  <c r="T126" i="5"/>
  <c r="E102" i="5"/>
  <c r="T102" i="5"/>
  <c r="T89" i="5"/>
  <c r="E89" i="5"/>
  <c r="L53" i="7"/>
  <c r="Q56" i="7"/>
  <c r="Q53" i="7"/>
  <c r="M53" i="7"/>
  <c r="E308" i="5"/>
  <c r="T308" i="5"/>
  <c r="E160" i="3"/>
  <c r="E222" i="3"/>
  <c r="T222" i="3"/>
  <c r="E24" i="9" s="1"/>
  <c r="E8" i="9" s="1"/>
  <c r="T235" i="3"/>
  <c r="E220" i="3"/>
  <c r="E96" i="3"/>
  <c r="T96" i="3"/>
  <c r="T176" i="3"/>
  <c r="T43" i="3"/>
  <c r="E187" i="3"/>
  <c r="T187" i="3"/>
  <c r="E284" i="3"/>
  <c r="T284" i="3"/>
  <c r="T226" i="3"/>
  <c r="E134" i="3"/>
  <c r="T314" i="3"/>
  <c r="E314" i="3"/>
  <c r="E143" i="3"/>
  <c r="T88" i="3"/>
  <c r="T100" i="3"/>
  <c r="T34" i="3"/>
  <c r="T22" i="3"/>
  <c r="T150" i="3"/>
  <c r="T261" i="3"/>
  <c r="T292" i="3"/>
  <c r="E203" i="3"/>
  <c r="T203" i="3"/>
  <c r="T262" i="5"/>
  <c r="E105" i="4"/>
  <c r="T105" i="4"/>
  <c r="E157" i="4"/>
  <c r="T157" i="4"/>
  <c r="E264" i="5"/>
  <c r="T264" i="5"/>
  <c r="T336" i="4"/>
  <c r="E336" i="4"/>
  <c r="T30" i="4"/>
  <c r="E183" i="4"/>
  <c r="T183" i="4"/>
  <c r="E159" i="4"/>
  <c r="T159" i="4"/>
  <c r="T148" i="4"/>
  <c r="T9" i="5"/>
  <c r="E246" i="5"/>
  <c r="D26" i="9" s="1"/>
  <c r="D10" i="9" s="1"/>
  <c r="T131" i="4"/>
  <c r="T40" i="4"/>
  <c r="T47" i="4"/>
  <c r="T53" i="4"/>
  <c r="T116" i="4"/>
  <c r="T163" i="4"/>
  <c r="T135" i="4"/>
  <c r="T186" i="4"/>
  <c r="T22" i="4"/>
  <c r="T46" i="4"/>
  <c r="T162" i="4"/>
  <c r="T309" i="4"/>
  <c r="T123" i="4"/>
  <c r="E195" i="4"/>
  <c r="T195" i="4"/>
  <c r="K54" i="7"/>
  <c r="E100" i="5"/>
  <c r="E267" i="5"/>
  <c r="T267" i="5"/>
  <c r="T153" i="5"/>
  <c r="E153" i="5"/>
  <c r="E203" i="5"/>
  <c r="Q55" i="7"/>
  <c r="R55" i="7" s="1"/>
  <c r="D10" i="7" s="1"/>
  <c r="E319" i="5"/>
  <c r="T319" i="5"/>
  <c r="E175" i="5"/>
  <c r="E90" i="3"/>
  <c r="T90" i="3"/>
  <c r="T74" i="3"/>
  <c r="T79" i="3"/>
  <c r="T139" i="3"/>
  <c r="T167" i="3"/>
  <c r="E167" i="3"/>
  <c r="B22" i="9" s="1"/>
  <c r="B6" i="9" s="1"/>
  <c r="E240" i="3"/>
  <c r="T240" i="3"/>
  <c r="E308" i="3"/>
  <c r="T308" i="3"/>
  <c r="E326" i="3"/>
  <c r="T326" i="3"/>
  <c r="T102" i="3"/>
  <c r="T289" i="3"/>
  <c r="E28" i="9" s="1"/>
  <c r="E12" i="9" s="1"/>
  <c r="T103" i="3"/>
  <c r="T12" i="3"/>
  <c r="T185" i="3"/>
  <c r="T257" i="3"/>
  <c r="T162" i="3"/>
  <c r="T172" i="3"/>
  <c r="T334" i="3"/>
  <c r="T304" i="3"/>
  <c r="E141" i="3"/>
  <c r="E192" i="3"/>
  <c r="T192" i="3"/>
  <c r="E80" i="4"/>
  <c r="C21" i="9" s="1"/>
  <c r="C5" i="9" s="1"/>
  <c r="E32" i="5"/>
  <c r="T32" i="5"/>
  <c r="G29" i="9"/>
  <c r="G13" i="9" s="1"/>
  <c r="T331" i="4"/>
  <c r="E331" i="4"/>
  <c r="E166" i="4"/>
  <c r="T166" i="4"/>
  <c r="E228" i="4"/>
  <c r="E30" i="5"/>
  <c r="T30" i="5"/>
  <c r="E312" i="4"/>
  <c r="T312" i="4"/>
  <c r="T50" i="5"/>
  <c r="E295" i="4"/>
  <c r="I57" i="7"/>
  <c r="R57" i="7" s="1"/>
  <c r="D12" i="7" s="1"/>
  <c r="T34" i="4"/>
  <c r="T182" i="4"/>
  <c r="T119" i="4"/>
  <c r="T54" i="4"/>
  <c r="T16" i="4"/>
  <c r="T32" i="4"/>
  <c r="T5" i="4"/>
  <c r="T167" i="4"/>
  <c r="E311" i="4"/>
  <c r="T311" i="4"/>
  <c r="E64" i="5"/>
  <c r="E61" i="5"/>
  <c r="T61" i="5"/>
  <c r="G20" i="9" s="1"/>
  <c r="G4" i="9" s="1"/>
  <c r="E302" i="4"/>
  <c r="E155" i="5"/>
  <c r="T155" i="5"/>
  <c r="E154" i="5"/>
  <c r="T154" i="5"/>
  <c r="E179" i="5"/>
  <c r="T179" i="5"/>
  <c r="T299" i="5"/>
  <c r="E299" i="5"/>
  <c r="E316" i="5"/>
  <c r="T316" i="5"/>
  <c r="E235" i="5"/>
  <c r="D25" i="9" s="1"/>
  <c r="D9" i="9" s="1"/>
  <c r="M54" i="7"/>
  <c r="T227" i="5"/>
  <c r="E227" i="5"/>
  <c r="T327" i="5"/>
  <c r="E131" i="3"/>
  <c r="T131" i="3"/>
  <c r="E278" i="3"/>
  <c r="B27" i="9" s="1"/>
  <c r="B11" i="9" s="1"/>
  <c r="E152" i="3"/>
  <c r="T152" i="3"/>
  <c r="T180" i="3"/>
  <c r="E180" i="3"/>
  <c r="E179" i="3"/>
  <c r="T179" i="3"/>
  <c r="E248" i="3"/>
  <c r="T120" i="3"/>
  <c r="T127" i="3"/>
  <c r="E280" i="3"/>
  <c r="T280" i="3"/>
  <c r="T105" i="3"/>
  <c r="T106" i="3"/>
  <c r="T177" i="3"/>
  <c r="T46" i="3"/>
  <c r="T286" i="3"/>
  <c r="T174" i="3"/>
  <c r="T184" i="3"/>
  <c r="T201" i="3"/>
  <c r="T273" i="3"/>
  <c r="T303" i="3"/>
  <c r="T316" i="3"/>
  <c r="E241" i="3"/>
  <c r="E193" i="3"/>
  <c r="B23" i="9" s="1"/>
  <c r="B7" i="9" s="1"/>
  <c r="G23" i="9"/>
  <c r="G7" i="9" s="1"/>
  <c r="E112" i="4"/>
  <c r="E227" i="4"/>
  <c r="T227" i="4"/>
  <c r="T60" i="4"/>
  <c r="T50" i="4"/>
  <c r="T153" i="4"/>
  <c r="T77" i="4"/>
  <c r="T114" i="4"/>
  <c r="T83" i="4"/>
  <c r="T55" i="4"/>
  <c r="T19" i="4"/>
  <c r="T11" i="4"/>
  <c r="T78" i="4"/>
  <c r="T45" i="4"/>
  <c r="T6" i="5"/>
  <c r="J51" i="7"/>
  <c r="R51" i="7" s="1"/>
  <c r="D6" i="7" s="1"/>
  <c r="E245" i="4"/>
  <c r="C26" i="9" s="1"/>
  <c r="C10" i="9" s="1"/>
  <c r="T245" i="4"/>
  <c r="K53" i="7"/>
  <c r="R53" i="7" s="1"/>
  <c r="D8" i="7" s="1"/>
  <c r="I54" i="7"/>
  <c r="T145" i="5"/>
  <c r="E145" i="5"/>
  <c r="T88" i="5"/>
  <c r="E88" i="5"/>
  <c r="E307" i="4"/>
  <c r="T307" i="4"/>
  <c r="E292" i="5"/>
  <c r="T292" i="5"/>
  <c r="T249" i="5"/>
  <c r="Q54" i="7"/>
  <c r="E159" i="5"/>
  <c r="T303" i="5"/>
  <c r="E303" i="5"/>
  <c r="E227" i="3"/>
  <c r="T227" i="3"/>
  <c r="E252" i="3"/>
  <c r="B26" i="9" s="1"/>
  <c r="B10" i="9" s="1"/>
  <c r="T252" i="3"/>
  <c r="E26" i="9" s="1"/>
  <c r="E10" i="9" s="1"/>
  <c r="T101" i="3"/>
  <c r="T153" i="3"/>
  <c r="R6" i="7"/>
  <c r="B7" i="7" s="1"/>
  <c r="E181" i="3"/>
  <c r="E217" i="3"/>
  <c r="T217" i="3"/>
  <c r="E215" i="3"/>
  <c r="T215" i="3"/>
  <c r="E291" i="3"/>
  <c r="T33" i="5"/>
  <c r="E33" i="5"/>
  <c r="E329" i="4"/>
  <c r="T329" i="4"/>
  <c r="E174" i="4"/>
  <c r="T174" i="4"/>
  <c r="E323" i="4"/>
  <c r="T323" i="4"/>
  <c r="T59" i="4"/>
  <c r="T36" i="4"/>
  <c r="T93" i="4"/>
  <c r="T28" i="4"/>
  <c r="T134" i="4"/>
  <c r="T26" i="4"/>
  <c r="T70" i="4"/>
  <c r="T165" i="4"/>
  <c r="E187" i="4"/>
  <c r="E197" i="4"/>
  <c r="T197" i="4"/>
  <c r="E206" i="4"/>
  <c r="T206" i="4"/>
  <c r="T19" i="5"/>
  <c r="E287" i="4"/>
  <c r="T287" i="4"/>
  <c r="F28" i="9" s="1"/>
  <c r="F12" i="9" s="1"/>
  <c r="E296" i="5"/>
  <c r="T296" i="5"/>
  <c r="E326" i="5"/>
  <c r="T326" i="5"/>
  <c r="T78" i="3"/>
  <c r="T81" i="3"/>
  <c r="B19" i="9"/>
  <c r="B3" i="9" s="1"/>
  <c r="T163" i="3"/>
  <c r="E155" i="3"/>
  <c r="B21" i="9"/>
  <c r="B5" i="9" s="1"/>
  <c r="E285" i="3"/>
  <c r="T285" i="3"/>
  <c r="T38" i="3"/>
  <c r="E145" i="3"/>
  <c r="T29" i="3"/>
  <c r="E19" i="9" s="1"/>
  <c r="E3" i="9" s="1"/>
  <c r="E234" i="3"/>
  <c r="T234" i="3"/>
  <c r="E25" i="9" s="1"/>
  <c r="E9" i="9" s="1"/>
  <c r="E335" i="3"/>
  <c r="T335" i="3"/>
  <c r="E246" i="3"/>
  <c r="T114" i="3"/>
  <c r="T23" i="3"/>
  <c r="T165" i="3"/>
  <c r="T48" i="3"/>
  <c r="T58" i="3"/>
  <c r="T198" i="3"/>
  <c r="T307" i="3"/>
  <c r="T312" i="3"/>
  <c r="E317" i="3"/>
  <c r="T311" i="3"/>
  <c r="E136" i="4"/>
  <c r="T47" i="5"/>
  <c r="G25" i="9"/>
  <c r="G9" i="9" s="1"/>
  <c r="E68" i="5"/>
  <c r="T68" i="5"/>
  <c r="E141" i="4"/>
  <c r="T141" i="4"/>
  <c r="E155" i="4"/>
  <c r="T155" i="4"/>
  <c r="E129" i="4"/>
  <c r="T129" i="4"/>
  <c r="E38" i="5"/>
  <c r="T38" i="5"/>
  <c r="E172" i="4"/>
  <c r="T172" i="4"/>
  <c r="E84" i="4"/>
  <c r="E317" i="4"/>
  <c r="J49" i="7"/>
  <c r="R49" i="7" s="1"/>
  <c r="D4" i="7" s="1"/>
  <c r="T4" i="4"/>
  <c r="T168" i="4"/>
  <c r="T58" i="4"/>
  <c r="T177" i="4"/>
  <c r="T273" i="4"/>
  <c r="T56" i="4"/>
  <c r="E196" i="4"/>
  <c r="T196" i="4"/>
  <c r="E327" i="4"/>
  <c r="P49" i="7"/>
  <c r="E257" i="4"/>
  <c r="T257" i="4"/>
  <c r="E200" i="4"/>
  <c r="E326" i="4"/>
  <c r="T31" i="5"/>
  <c r="T114" i="5"/>
  <c r="E114" i="5"/>
  <c r="T112" i="5"/>
  <c r="E112" i="5"/>
  <c r="K57" i="7"/>
  <c r="T156" i="5"/>
  <c r="E228" i="5"/>
  <c r="D24" i="9" s="1"/>
  <c r="D8" i="9" s="1"/>
  <c r="T228" i="5"/>
  <c r="M51" i="7"/>
  <c r="T332" i="3"/>
  <c r="E332" i="3"/>
  <c r="T275" i="3"/>
  <c r="E275" i="3"/>
  <c r="R3" i="7"/>
  <c r="B4" i="7" s="1"/>
  <c r="E15" i="3"/>
  <c r="T15" i="3"/>
  <c r="E251" i="3"/>
  <c r="T54" i="3"/>
  <c r="T35" i="3"/>
  <c r="T25" i="3"/>
  <c r="T125" i="3"/>
  <c r="T170" i="3"/>
  <c r="T231" i="3"/>
  <c r="T210" i="3"/>
  <c r="E323" i="3"/>
  <c r="G26" i="9"/>
  <c r="G10" i="9" s="1"/>
  <c r="E103" i="4"/>
  <c r="T103" i="4"/>
  <c r="E139" i="4"/>
  <c r="T139" i="4"/>
  <c r="E37" i="5"/>
  <c r="T37" i="5"/>
  <c r="E268" i="4"/>
  <c r="C27" i="9" s="1"/>
  <c r="C11" i="9" s="1"/>
  <c r="T268" i="4"/>
  <c r="F27" i="9" s="1"/>
  <c r="F11" i="9" s="1"/>
  <c r="T35" i="5"/>
  <c r="E247" i="5"/>
  <c r="T146" i="4"/>
  <c r="T48" i="4"/>
  <c r="T150" i="4"/>
  <c r="T308" i="4"/>
  <c r="T210" i="4"/>
  <c r="T69" i="4"/>
  <c r="F23" i="9"/>
  <c r="F7" i="9" s="1"/>
  <c r="T3" i="4"/>
  <c r="T38" i="4"/>
  <c r="E251" i="5"/>
  <c r="L51" i="7"/>
  <c r="T103" i="5"/>
  <c r="E103" i="5"/>
  <c r="E74" i="5"/>
  <c r="T74" i="5"/>
  <c r="E150" i="5"/>
  <c r="T150" i="5"/>
  <c r="T124" i="5"/>
  <c r="E124" i="5"/>
  <c r="T137" i="4"/>
  <c r="T313" i="5"/>
  <c r="E313" i="5"/>
  <c r="T171" i="5"/>
  <c r="E171" i="5"/>
  <c r="E315" i="5"/>
  <c r="T315" i="5"/>
  <c r="E322" i="5"/>
  <c r="T322" i="5"/>
  <c r="E330" i="5"/>
  <c r="N57" i="7"/>
  <c r="B24" i="9"/>
  <c r="B8" i="9" s="1"/>
  <c r="T104" i="3"/>
  <c r="T168" i="3"/>
  <c r="E315" i="3"/>
  <c r="E297" i="3"/>
  <c r="B28" i="9" s="1"/>
  <c r="B12" i="9" s="1"/>
  <c r="T297" i="3"/>
  <c r="R5" i="7"/>
  <c r="B6" i="7" s="1"/>
  <c r="T137" i="3"/>
  <c r="T47" i="3"/>
  <c r="T60" i="3"/>
  <c r="T70" i="3"/>
  <c r="T329" i="3"/>
  <c r="T301" i="3"/>
  <c r="G24" i="9"/>
  <c r="G8" i="9" s="1"/>
  <c r="T124" i="4"/>
  <c r="E124" i="4"/>
  <c r="E185" i="4"/>
  <c r="T185" i="4"/>
  <c r="F20" i="9"/>
  <c r="F4" i="9" s="1"/>
  <c r="E300" i="4"/>
  <c r="T300" i="4"/>
  <c r="T14" i="4"/>
  <c r="T15" i="4"/>
  <c r="T57" i="4"/>
  <c r="T274" i="4"/>
  <c r="T88" i="4"/>
  <c r="T106" i="4"/>
  <c r="T43" i="4"/>
  <c r="T284" i="4"/>
  <c r="T143" i="4"/>
  <c r="T278" i="4"/>
  <c r="R56" i="7"/>
  <c r="D11" i="7" s="1"/>
  <c r="E204" i="5"/>
  <c r="E52" i="5"/>
  <c r="T52" i="5"/>
  <c r="E243" i="4"/>
  <c r="C25" i="9" s="1"/>
  <c r="C9" i="9" s="1"/>
  <c r="T243" i="4"/>
  <c r="F25" i="9" s="1"/>
  <c r="F9" i="9" s="1"/>
  <c r="E130" i="5"/>
  <c r="T130" i="5"/>
  <c r="T136" i="5"/>
  <c r="E136" i="5"/>
  <c r="E70" i="5"/>
  <c r="D21" i="9" s="1"/>
  <c r="D5" i="9" s="1"/>
  <c r="I50" i="7"/>
  <c r="R50" i="7" s="1"/>
  <c r="D5" i="7" s="1"/>
  <c r="E219" i="5"/>
  <c r="T219" i="5"/>
  <c r="E291" i="5"/>
  <c r="D28" i="9" s="1"/>
  <c r="D12" i="9" s="1"/>
  <c r="T291" i="5"/>
  <c r="G28" i="9" s="1"/>
  <c r="G12" i="9" s="1"/>
  <c r="T318" i="5"/>
  <c r="E318" i="5"/>
  <c r="G22" i="9"/>
  <c r="G6" i="9" s="1"/>
  <c r="T306" i="5"/>
  <c r="E306" i="5"/>
  <c r="E311" i="5"/>
  <c r="T311" i="5"/>
  <c r="Q50" i="7"/>
  <c r="H9" i="9" l="1"/>
  <c r="F21" i="9"/>
  <c r="F5" i="9" s="1"/>
  <c r="H5" i="9" s="1"/>
  <c r="D22" i="9"/>
  <c r="D6" i="9" s="1"/>
  <c r="F26" i="9"/>
  <c r="F10" i="9" s="1"/>
  <c r="H10" i="9" s="1"/>
  <c r="E27" i="9"/>
  <c r="E11" i="9" s="1"/>
  <c r="H11" i="9" s="1"/>
  <c r="F24" i="9"/>
  <c r="F8" i="9" s="1"/>
  <c r="C24" i="9"/>
  <c r="C8" i="9" s="1"/>
  <c r="H8" i="9" s="1"/>
  <c r="G19" i="9"/>
  <c r="G3" i="9" s="1"/>
  <c r="D20" i="9"/>
  <c r="D4" i="9" s="1"/>
  <c r="H4" i="9" s="1"/>
  <c r="D19" i="9"/>
  <c r="D3" i="9" s="1"/>
  <c r="H3" i="9" s="1"/>
  <c r="F22" i="9"/>
  <c r="F6" i="9" s="1"/>
  <c r="C22" i="9"/>
  <c r="C6" i="9" s="1"/>
  <c r="H6" i="9" s="1"/>
  <c r="H13" i="9"/>
  <c r="H7" i="9"/>
  <c r="C28" i="9"/>
  <c r="C12" i="9" s="1"/>
  <c r="H12" i="9" s="1"/>
  <c r="F19" i="9"/>
  <c r="F3" i="9" s="1"/>
</calcChain>
</file>

<file path=xl/sharedStrings.xml><?xml version="1.0" encoding="utf-8"?>
<sst xmlns="http://schemas.openxmlformats.org/spreadsheetml/2006/main" count="5656" uniqueCount="800">
  <si>
    <t>MADE-FEA/USP &amp; OBSERVATÓRIO DE POLÍTICA FISCAL</t>
  </si>
  <si>
    <t>A TRIBUTAÇÃO DA RENDA CORPORATIVA NO BRASIL: ESTIMATIVAS DA CARGA TRIBUTÁRIA EFETIVA A PARTIR DAS DEMONSTRAÇÕES DE RESULTADO NO PERÍODO 2012-2022
ANEXO I - DADOS E CONSTRUÇÃO DAS MEDIDAS</t>
  </si>
  <si>
    <t>Autores: Manoel Pires, Pedro Romero Marques e José Bergamin.</t>
  </si>
  <si>
    <t>Link de acesso à NPE</t>
  </si>
  <si>
    <t>ÍNDICE</t>
  </si>
  <si>
    <t xml:space="preserve">1. Dados em Painel de IRPJ/CSLL e LAIR para as Empresas listadas na B3 entre 2012 e 2022 </t>
  </si>
  <si>
    <t>Fonte: Plataforma Economatica</t>
  </si>
  <si>
    <t>Data de coleta: 14/03/2024</t>
  </si>
  <si>
    <t>2. Indicadores de tributação efetiva para a amostra sem diferimentos nem valores negativos de LAIR (Medidas 1 e 1A)</t>
  </si>
  <si>
    <t>3. Indicadores de tributação efetiva para a amostra com diferimentos e sem valores negativos de LAIR (Medidas 2 e 2A)</t>
  </si>
  <si>
    <t>4. Indicadores de tributação efetiva para a amostra com diferimentos e com valores negativos de LAIR (Medidas 3 e 3A)</t>
  </si>
  <si>
    <t>5. Série Histórica de cada medida entre 2012 e 2022</t>
  </si>
  <si>
    <t>6. Variação acumulada no período por setor econômico</t>
  </si>
  <si>
    <t>7. Dados Internacionais de Tributação Efetiva</t>
  </si>
  <si>
    <t>Fonte: Repositório digital de dados do professor Aswath Damodaran (NYU): "Damodaram online"</t>
  </si>
  <si>
    <t>Data de coleta: 21/07/2023</t>
  </si>
  <si>
    <t>8. Sintese das medidas nacionais (Medidas 1, 2, 3, 1A, 2A, 3A)</t>
  </si>
  <si>
    <t>Como citar</t>
  </si>
  <si>
    <t>Pires; M., Marques, P. R., Bergamin; J. A tributação da renda corporativa no Brasil: estimativas da carga tributária efetiva a partir das demonstrações de resultado no período 2012-2022 - ANEXO I - Dados e Construção das Medidas. Nota de Política Econômica n.0XX, Made-FEA/USP;</t>
  </si>
  <si>
    <t>Código</t>
  </si>
  <si>
    <t>Nome</t>
  </si>
  <si>
    <t>Tipo de Ativo</t>
  </si>
  <si>
    <t>Setor Econômico Bovespa</t>
  </si>
  <si>
    <t>IRPJ e Contribuições Sociais pagas 2022</t>
  </si>
  <si>
    <t>IRPJ e Contribuições Sociais pagas 2021</t>
  </si>
  <si>
    <t>IRPJ e Contribuições Sociais pagas 2020</t>
  </si>
  <si>
    <t>IRPJ e Contribuições Sociais pagas 2019</t>
  </si>
  <si>
    <t>IRPJ e Contribuições Sociais pagas 2018</t>
  </si>
  <si>
    <t>IRPJ e Contribuições Sociais pagas 2017</t>
  </si>
  <si>
    <t>IRPJ e Contribuições Sociais pagas 2016</t>
  </si>
  <si>
    <t>IRPJ e Contribuições Sociais pagas 2015</t>
  </si>
  <si>
    <t>IRPJ e Contribuições Sociais pagas 2014</t>
  </si>
  <si>
    <t>IRPJ e Contribuições Sociais pagas 2013</t>
  </si>
  <si>
    <t>IRPJ e Contribuições Sociais pagas 2012</t>
  </si>
  <si>
    <t>LAIR 2022</t>
  </si>
  <si>
    <t>LAIR 2021</t>
  </si>
  <si>
    <t>LAIR 2020</t>
  </si>
  <si>
    <t>LAIR 2019</t>
  </si>
  <si>
    <t>LAIR 2018</t>
  </si>
  <si>
    <t>LAIR 2017</t>
  </si>
  <si>
    <t>LAIR 2016</t>
  </si>
  <si>
    <t>LAIR 2015</t>
  </si>
  <si>
    <t>LAIR 2014</t>
  </si>
  <si>
    <t>LAIR 2013</t>
  </si>
  <si>
    <t>LAIR 2012</t>
  </si>
  <si>
    <t>IR Diferido 2022</t>
  </si>
  <si>
    <t>IR Diferido 2021</t>
  </si>
  <si>
    <t>IR Diferido 2020</t>
  </si>
  <si>
    <t>IR Diferido 2019</t>
  </si>
  <si>
    <t>IR Diferido 2018</t>
  </si>
  <si>
    <t>IR Diferido 2017</t>
  </si>
  <si>
    <t>IR Diferido 2016</t>
  </si>
  <si>
    <t>IR Diferido 2015</t>
  </si>
  <si>
    <t>IR Diferido 2014</t>
  </si>
  <si>
    <t>IR Diferido 2013</t>
  </si>
  <si>
    <t>IR Diferido 2012</t>
  </si>
  <si>
    <t>EALT4&lt;XBSP&gt;</t>
  </si>
  <si>
    <t>Aco Altona</t>
  </si>
  <si>
    <t>Ação</t>
  </si>
  <si>
    <t>Bens industriais</t>
  </si>
  <si>
    <t>AERI3&lt;XBSP&gt;</t>
  </si>
  <si>
    <t>Aeris</t>
  </si>
  <si>
    <t>FRRN3B&lt;XBSP&gt;</t>
  </si>
  <si>
    <t>All Norte</t>
  </si>
  <si>
    <t>ARML3&lt;XBSP&gt;</t>
  </si>
  <si>
    <t>Armac</t>
  </si>
  <si>
    <t>ATMP3&lt;XBSP&gt;</t>
  </si>
  <si>
    <t>Atmasa</t>
  </si>
  <si>
    <t>AZEV4&lt;XBSP&gt;</t>
  </si>
  <si>
    <t>Azevedo</t>
  </si>
  <si>
    <t>AZUL4&lt;XBSP&gt;</t>
  </si>
  <si>
    <t>Azul</t>
  </si>
  <si>
    <t>##############</t>
  </si>
  <si>
    <t>BDLL4&lt;XBSP&gt;</t>
  </si>
  <si>
    <t>Bardella</t>
  </si>
  <si>
    <t>BBML3&lt;XBSP&gt;</t>
  </si>
  <si>
    <t>Bbmlogistica</t>
  </si>
  <si>
    <t>CCRO3&lt;XBSP&gt;</t>
  </si>
  <si>
    <t>CCR SA</t>
  </si>
  <si>
    <t>CRTE3B&lt;XBSP&gt;</t>
  </si>
  <si>
    <t>Conc Rio Ter</t>
  </si>
  <si>
    <t>DTCY3&lt;XBSP&gt;</t>
  </si>
  <si>
    <t>Dtcom Direct</t>
  </si>
  <si>
    <t>ECOR3&lt;XBSP&gt;</t>
  </si>
  <si>
    <t>Ecorodovias</t>
  </si>
  <si>
    <t>EPAR3&lt;XBSP&gt;</t>
  </si>
  <si>
    <t>Embpar S/A</t>
  </si>
  <si>
    <t>EMBR3&lt;XBSP&gt;</t>
  </si>
  <si>
    <t>Embraer</t>
  </si>
  <si>
    <t>ALPK3&lt;XBSP&gt;</t>
  </si>
  <si>
    <t>Estapar</t>
  </si>
  <si>
    <t>ETER3&lt;XBSP&gt;</t>
  </si>
  <si>
    <t>Eternit</t>
  </si>
  <si>
    <t>FLEX3&lt;XBSP&gt;</t>
  </si>
  <si>
    <t>Flex S/A</t>
  </si>
  <si>
    <t>FRAS3&lt;XBSP&gt;</t>
  </si>
  <si>
    <t>Fras-Le</t>
  </si>
  <si>
    <t>GOLL4&lt;XBSP&gt;</t>
  </si>
  <si>
    <t>Gol</t>
  </si>
  <si>
    <t>GGPS3&lt;XBSP&gt;</t>
  </si>
  <si>
    <t>Gps</t>
  </si>
  <si>
    <t>HAGA3&lt;XBSP&gt;</t>
  </si>
  <si>
    <t>Haga S/A</t>
  </si>
  <si>
    <t>HBSA3&lt;XBSP&gt;</t>
  </si>
  <si>
    <t>Hidrovias</t>
  </si>
  <si>
    <t>HMOB3&lt;XBSP&gt;</t>
  </si>
  <si>
    <t>Hmobi S/A</t>
  </si>
  <si>
    <t>INEP3&lt;XBSP&gt;</t>
  </si>
  <si>
    <t>Inepar</t>
  </si>
  <si>
    <t>IVPR3B&lt;XBSP&gt;</t>
  </si>
  <si>
    <t>Invepar</t>
  </si>
  <si>
    <t>JSLG3&lt;XBSP&gt;</t>
  </si>
  <si>
    <t>JSL</t>
  </si>
  <si>
    <t>KEPL3&lt;XBSP&gt;</t>
  </si>
  <si>
    <t>Kepler Weber</t>
  </si>
  <si>
    <t>LOGN3&lt;XBSP&gt;</t>
  </si>
  <si>
    <t>Log-In</t>
  </si>
  <si>
    <t>POMO4&lt;XBSP&gt;</t>
  </si>
  <si>
    <t>Marcopolo</t>
  </si>
  <si>
    <t>FRIO3&lt;XBSP&gt;</t>
  </si>
  <si>
    <t>Metalfrio</t>
  </si>
  <si>
    <t>MTSA4&lt;XBSP&gt;</t>
  </si>
  <si>
    <t>Metisa</t>
  </si>
  <si>
    <t>MILS3&lt;XBSP&gt;</t>
  </si>
  <si>
    <t>Mills</t>
  </si>
  <si>
    <t>MMAQ4&lt;XBSP&gt;</t>
  </si>
  <si>
    <t>Minasmaquina</t>
  </si>
  <si>
    <t>MRSA6B&lt;XBSP&gt;</t>
  </si>
  <si>
    <t>Mrs Logist</t>
  </si>
  <si>
    <t>NORD3&lt;XBSP&gt;</t>
  </si>
  <si>
    <t>Nordon Met</t>
  </si>
  <si>
    <t>PTBL3&lt;XBSP&gt;</t>
  </si>
  <si>
    <t>Portobello</t>
  </si>
  <si>
    <t>PTCA3&lt;XBSP&gt;</t>
  </si>
  <si>
    <t>Pratica</t>
  </si>
  <si>
    <t>PRNR3&lt;XBSP&gt;</t>
  </si>
  <si>
    <t>Priner</t>
  </si>
  <si>
    <t>RAPT4&lt;XBSP&gt;</t>
  </si>
  <si>
    <t>Randon Part</t>
  </si>
  <si>
    <t>RCSL3&lt;XBSP&gt;</t>
  </si>
  <si>
    <t>Recrusul</t>
  </si>
  <si>
    <t>RSUL4&lt;XBSP&gt;</t>
  </si>
  <si>
    <t>Riosulense</t>
  </si>
  <si>
    <t>RBNS11&lt;XBSP&gt;</t>
  </si>
  <si>
    <t>Rodobens</t>
  </si>
  <si>
    <t>ROMI3&lt;XBSP&gt;</t>
  </si>
  <si>
    <t>Romi</t>
  </si>
  <si>
    <t>RAIL3&lt;XBSP&gt;</t>
  </si>
  <si>
    <t>Rumo S.A.</t>
  </si>
  <si>
    <t>STBP3&lt;XBSP&gt;</t>
  </si>
  <si>
    <t>Santos Brp</t>
  </si>
  <si>
    <t>SHUL4&lt;XBSP&gt;</t>
  </si>
  <si>
    <t>Schulz</t>
  </si>
  <si>
    <t>SEQL3&lt;XBSP&gt;</t>
  </si>
  <si>
    <t>Sequoia Log</t>
  </si>
  <si>
    <t>SOND6&lt;XBSP&gt;</t>
  </si>
  <si>
    <t>Sondotecnica</t>
  </si>
  <si>
    <t>TASA4&lt;XBSP&gt;</t>
  </si>
  <si>
    <t>Taurus Armas</t>
  </si>
  <si>
    <t>TGMA3&lt;XBSP&gt;</t>
  </si>
  <si>
    <t>Tegma</t>
  </si>
  <si>
    <t>LUXM4&lt;XBSP&gt;</t>
  </si>
  <si>
    <t>Trevisa</t>
  </si>
  <si>
    <t>TPIS3&lt;XBSP&gt;</t>
  </si>
  <si>
    <t>Triunfo Part</t>
  </si>
  <si>
    <t>TUPY3&lt;XBSP&gt;</t>
  </si>
  <si>
    <t>Tupy</t>
  </si>
  <si>
    <t>VLID3&lt;XBSP&gt;</t>
  </si>
  <si>
    <t>Valid</t>
  </si>
  <si>
    <t>WEGE3&lt;XBSP&gt;</t>
  </si>
  <si>
    <t>Weg</t>
  </si>
  <si>
    <t>MWET4&lt;XBSP&gt;</t>
  </si>
  <si>
    <t>Wetzel S/A</t>
  </si>
  <si>
    <t>PORT3&lt;XBSP&gt;</t>
  </si>
  <si>
    <t>Wilson Sons</t>
  </si>
  <si>
    <t>WLMM4&lt;XBSP&gt;</t>
  </si>
  <si>
    <t>Wlm Ind Com</t>
  </si>
  <si>
    <t>BRIT3&lt;XBSP&gt;</t>
  </si>
  <si>
    <t>Brisanet</t>
  </si>
  <si>
    <t>Comunicações</t>
  </si>
  <si>
    <t>DESK3&lt;XBSP&gt;</t>
  </si>
  <si>
    <t>Desktopsigma</t>
  </si>
  <si>
    <t>ELMD3&lt;XBSP&gt;</t>
  </si>
  <si>
    <t>Eletromidia</t>
  </si>
  <si>
    <t>OIBR3&lt;XBSP&gt;</t>
  </si>
  <si>
    <t>Oi</t>
  </si>
  <si>
    <t>TELB4&lt;XBSP&gt;</t>
  </si>
  <si>
    <t>Telebras</t>
  </si>
  <si>
    <t>VIVT3&lt;XBSP&gt;</t>
  </si>
  <si>
    <t>Telef Brasil</t>
  </si>
  <si>
    <t>TIMS3&lt;XBSP&gt;</t>
  </si>
  <si>
    <t>Tim</t>
  </si>
  <si>
    <t>FIQE3&lt;XBSP&gt;</t>
  </si>
  <si>
    <t>Unifique</t>
  </si>
  <si>
    <t>ALLD3&lt;XBSP&gt;</t>
  </si>
  <si>
    <t>Allied</t>
  </si>
  <si>
    <t>Consumo cíclico</t>
  </si>
  <si>
    <t>ALPA4&lt;XBSP&gt;</t>
  </si>
  <si>
    <t>Alpargatas</t>
  </si>
  <si>
    <t>AVLL3&lt;XBSP&gt;</t>
  </si>
  <si>
    <t>Alphaville</t>
  </si>
  <si>
    <t>AMER3&lt;XBSP&gt;</t>
  </si>
  <si>
    <t>Americanas</t>
  </si>
  <si>
    <t>ANIM3&lt;XBSP&gt;</t>
  </si>
  <si>
    <t>Anima</t>
  </si>
  <si>
    <t>ARZZ3&lt;XBSP&gt;</t>
  </si>
  <si>
    <t>Arezzo Co</t>
  </si>
  <si>
    <t>BAHI3&lt;XBSP&gt;</t>
  </si>
  <si>
    <t>Bahema</t>
  </si>
  <si>
    <t>BMKS3&lt;XBSP&gt;</t>
  </si>
  <si>
    <t>Bic Monark</t>
  </si>
  <si>
    <t>CAMB3&lt;XBSP&gt;</t>
  </si>
  <si>
    <t>Cambuci</t>
  </si>
  <si>
    <t>CEAB3&lt;XBSP&gt;</t>
  </si>
  <si>
    <t>Cea Modas</t>
  </si>
  <si>
    <t>CEDO4&lt;XBSP&gt;</t>
  </si>
  <si>
    <t>Cedro</t>
  </si>
  <si>
    <t>COGN3&lt;XBSP&gt;</t>
  </si>
  <si>
    <t>Cogna ON</t>
  </si>
  <si>
    <t>CALI3&lt;XBSP&gt;</t>
  </si>
  <si>
    <t>Const A Lind</t>
  </si>
  <si>
    <t>CTNM4&lt;XBSP&gt;</t>
  </si>
  <si>
    <t>Coteminas</t>
  </si>
  <si>
    <t>CSED3&lt;XBSP&gt;</t>
  </si>
  <si>
    <t>Cruzeiro Edu</t>
  </si>
  <si>
    <t>CURY3&lt;XBSP&gt;</t>
  </si>
  <si>
    <t>Cury S/A</t>
  </si>
  <si>
    <t>CVCB3&lt;XBSP&gt;</t>
  </si>
  <si>
    <t>Cvc Brasil</t>
  </si>
  <si>
    <t>CYRE3&lt;XBSP&gt;</t>
  </si>
  <si>
    <t>Cyrela Realt</t>
  </si>
  <si>
    <t>DIRR3&lt;XBSP&gt;</t>
  </si>
  <si>
    <t>Direcional</t>
  </si>
  <si>
    <t>DOHL4&lt;XBSP&gt;</t>
  </si>
  <si>
    <t>Dohler</t>
  </si>
  <si>
    <t>DOTZ3&lt;XBSP&gt;</t>
  </si>
  <si>
    <t>Dotz SA</t>
  </si>
  <si>
    <t>ESPA3&lt;XBSP&gt;</t>
  </si>
  <si>
    <t>Espacolaser</t>
  </si>
  <si>
    <t>ESTR4&lt;XBSP&gt;</t>
  </si>
  <si>
    <t>Estrela</t>
  </si>
  <si>
    <t>EVEN3&lt;XBSP&gt;</t>
  </si>
  <si>
    <t>Even</t>
  </si>
  <si>
    <t>EZTC3&lt;XBSP&gt;</t>
  </si>
  <si>
    <t>Eztec</t>
  </si>
  <si>
    <t>FIEI3&lt;XBSP&gt;</t>
  </si>
  <si>
    <t>Fica</t>
  </si>
  <si>
    <t>GFSA3&lt;XBSP&gt;</t>
  </si>
  <si>
    <t>Gafisa</t>
  </si>
  <si>
    <t>CGRA3&lt;XBSP&gt;</t>
  </si>
  <si>
    <t>Grazziotin</t>
  </si>
  <si>
    <t>GRND3&lt;XBSP&gt;</t>
  </si>
  <si>
    <t>Grendene</t>
  </si>
  <si>
    <t>SBFG3&lt;XBSP&gt;</t>
  </si>
  <si>
    <t>Grupo Sbf</t>
  </si>
  <si>
    <t>SOMA3&lt;XBSP&gt;</t>
  </si>
  <si>
    <t>Grupo Soma</t>
  </si>
  <si>
    <t>GUAR3&lt;XBSP&gt;</t>
  </si>
  <si>
    <t>Guararapes</t>
  </si>
  <si>
    <t>HBOR3&lt;XBSP&gt;</t>
  </si>
  <si>
    <t>Helbor</t>
  </si>
  <si>
    <t>HETA4&lt;XBSP&gt;</t>
  </si>
  <si>
    <t>Hercules</t>
  </si>
  <si>
    <t>HOOT4&lt;XBSP&gt;</t>
  </si>
  <si>
    <t>Hoteis Othon</t>
  </si>
  <si>
    <t>MEAL3&lt;XBSP&gt;</t>
  </si>
  <si>
    <t>Imc S/A</t>
  </si>
  <si>
    <t>CATA3&lt;XBSP&gt;</t>
  </si>
  <si>
    <t>Ind Cataguas</t>
  </si>
  <si>
    <t>INNT3&lt;XBSP&gt;</t>
  </si>
  <si>
    <t>Inter SA</t>
  </si>
  <si>
    <t>MYPK3&lt;XBSP&gt;</t>
  </si>
  <si>
    <t>Iochp-Maxion</t>
  </si>
  <si>
    <t>JHSF3&lt;XBSP&gt;</t>
  </si>
  <si>
    <t>JHSF Part</t>
  </si>
  <si>
    <t>JFEN3&lt;XBSP&gt;</t>
  </si>
  <si>
    <t>Joao Fortes</t>
  </si>
  <si>
    <t>KLAS3&lt;XBSP&gt;</t>
  </si>
  <si>
    <t>Kallas</t>
  </si>
  <si>
    <t>CTKA4&lt;XBSP&gt;</t>
  </si>
  <si>
    <t>Karsten</t>
  </si>
  <si>
    <t>LAVV3&lt;XBSP&gt;</t>
  </si>
  <si>
    <t>Lavvi</t>
  </si>
  <si>
    <t>LLBI3&lt;XBSP&gt;</t>
  </si>
  <si>
    <t>Le Biscuit</t>
  </si>
  <si>
    <t>RENT3&lt;XBSP&gt;</t>
  </si>
  <si>
    <t>Localiza</t>
  </si>
  <si>
    <t>AMAR3&lt;XBSP&gt;</t>
  </si>
  <si>
    <t>Lojas Marisa</t>
  </si>
  <si>
    <t>LREN3&lt;XBSP&gt;</t>
  </si>
  <si>
    <t>Lojas Renner</t>
  </si>
  <si>
    <t>MSRO3&lt;XBSP&gt;</t>
  </si>
  <si>
    <t>Maestroloc</t>
  </si>
  <si>
    <t>MGLU3&lt;XBSP&gt;</t>
  </si>
  <si>
    <t>Magaz Luiza</t>
  </si>
  <si>
    <t>MELK3&lt;XBSP&gt;</t>
  </si>
  <si>
    <t>Melnick</t>
  </si>
  <si>
    <t>LEVE3&lt;XBSP&gt;</t>
  </si>
  <si>
    <t>Metal Leve</t>
  </si>
  <si>
    <t>MTRE3&lt;XBSP&gt;</t>
  </si>
  <si>
    <t>Mitre Realty</t>
  </si>
  <si>
    <t>MDNE3&lt;XBSP&gt;</t>
  </si>
  <si>
    <t>Moura Dubeux</t>
  </si>
  <si>
    <t>MOVI3&lt;XBSP&gt;</t>
  </si>
  <si>
    <t>Movida</t>
  </si>
  <si>
    <t>MRVE3&lt;XBSP&gt;</t>
  </si>
  <si>
    <t>MRV</t>
  </si>
  <si>
    <t>MNDL3&lt;XBSP&gt;</t>
  </si>
  <si>
    <t>Mundial</t>
  </si>
  <si>
    <t>PDGR3&lt;XBSP&gt;</t>
  </si>
  <si>
    <t>PDG Realt</t>
  </si>
  <si>
    <t>PTNT4&lt;XBSP&gt;</t>
  </si>
  <si>
    <t>Pettenati</t>
  </si>
  <si>
    <t>PETZ3&lt;XBSP&gt;</t>
  </si>
  <si>
    <t>Petz</t>
  </si>
  <si>
    <t>PLPL3&lt;XBSP&gt;</t>
  </si>
  <si>
    <t>Planoeplano</t>
  </si>
  <si>
    <t>PLAS3&lt;XBSP&gt;</t>
  </si>
  <si>
    <t>Plascar Part</t>
  </si>
  <si>
    <t>LJQQ3&lt;XBSP&gt;</t>
  </si>
  <si>
    <t>Quero-Quero</t>
  </si>
  <si>
    <t>RDNI3&lt;XBSP&gt;</t>
  </si>
  <si>
    <t>Rni</t>
  </si>
  <si>
    <t>RSID3&lt;XBSP&gt;</t>
  </si>
  <si>
    <t>Rossi Resid</t>
  </si>
  <si>
    <t>CTSA4&lt;XBSP&gt;</t>
  </si>
  <si>
    <t>Santanense</t>
  </si>
  <si>
    <t>SLED4&lt;XBSP&gt;</t>
  </si>
  <si>
    <t>Saraiva Livr</t>
  </si>
  <si>
    <t>SEER3&lt;XBSP&gt;</t>
  </si>
  <si>
    <t>Ser Educa</t>
  </si>
  <si>
    <t>SMFT3&lt;XBSP&gt;</t>
  </si>
  <si>
    <t>Smart Fit</t>
  </si>
  <si>
    <t>SGPS3&lt;XBSP&gt;</t>
  </si>
  <si>
    <t>Springs</t>
  </si>
  <si>
    <t>AHEB3&lt;XBSP&gt;</t>
  </si>
  <si>
    <t>SPturis</t>
  </si>
  <si>
    <t>TECN3&lt;XBSP&gt;</t>
  </si>
  <si>
    <t>Technos</t>
  </si>
  <si>
    <t>TCSA3&lt;XBSP&gt;</t>
  </si>
  <si>
    <t>Tecnisa</t>
  </si>
  <si>
    <t>TEGA3&lt;XBSP&gt;</t>
  </si>
  <si>
    <t>Tegra Incorp</t>
  </si>
  <si>
    <t>TEKA4&lt;XBSP&gt;</t>
  </si>
  <si>
    <t>Teka</t>
  </si>
  <si>
    <t>TEND3&lt;XBSP&gt;</t>
  </si>
  <si>
    <t>Tenda</t>
  </si>
  <si>
    <t>TXRX4&lt;XBSP&gt;</t>
  </si>
  <si>
    <t>Tex Renaux</t>
  </si>
  <si>
    <t>SHOW3&lt;XBSP&gt;</t>
  </si>
  <si>
    <t>Time For Fun</t>
  </si>
  <si>
    <t>TFCO4&lt;XBSP&gt;</t>
  </si>
  <si>
    <t>Track Field</t>
  </si>
  <si>
    <t>TRIS3&lt;XBSP&gt;</t>
  </si>
  <si>
    <t>Trisul</t>
  </si>
  <si>
    <t>UCAS3&lt;XBSP&gt;</t>
  </si>
  <si>
    <t>Unicasa</t>
  </si>
  <si>
    <t>VAMO3&lt;XBSP&gt;</t>
  </si>
  <si>
    <t>Vamos</t>
  </si>
  <si>
    <t>VSTE3&lt;XBSP&gt;</t>
  </si>
  <si>
    <t>Veste</t>
  </si>
  <si>
    <t>VIIA3&lt;XBSP&gt;</t>
  </si>
  <si>
    <t>Via</t>
  </si>
  <si>
    <t>VIVA3&lt;XBSP&gt;</t>
  </si>
  <si>
    <t>Vivara S.A.</t>
  </si>
  <si>
    <t>VIVR3&lt;XBSP&gt;</t>
  </si>
  <si>
    <t>Viver</t>
  </si>
  <si>
    <t>VULC3&lt;XBSP&gt;</t>
  </si>
  <si>
    <t>Vulcabras</t>
  </si>
  <si>
    <t>WHRL4&lt;XBSP&gt;</t>
  </si>
  <si>
    <t>Whirlpool</t>
  </si>
  <si>
    <t>YDUQ3&lt;XBSP&gt;</t>
  </si>
  <si>
    <t>Yduqs Part</t>
  </si>
  <si>
    <t>ZAMP3&lt;XBSP&gt;</t>
  </si>
  <si>
    <t>Zamp S.A.</t>
  </si>
  <si>
    <t>TTEN3&lt;XBSP&gt;</t>
  </si>
  <si>
    <t>3tentos</t>
  </si>
  <si>
    <t>Consumo não cíclico</t>
  </si>
  <si>
    <t>GRAO3&lt;XBSP&gt;</t>
  </si>
  <si>
    <t>Agribrasil</t>
  </si>
  <si>
    <t>AGXY3&lt;XBSP&gt;</t>
  </si>
  <si>
    <t>Agrogalaxy</t>
  </si>
  <si>
    <t>APTI4&lt;XBSP&gt;</t>
  </si>
  <si>
    <t>Aliperti</t>
  </si>
  <si>
    <t>ABEV3&lt;XBSP&gt;</t>
  </si>
  <si>
    <t>Ambev S/A</t>
  </si>
  <si>
    <t>ASAI3&lt;XBSP&gt;</t>
  </si>
  <si>
    <t>Assai</t>
  </si>
  <si>
    <t>SOJA3&lt;XBSP&gt;</t>
  </si>
  <si>
    <t>Boa Safra</t>
  </si>
  <si>
    <t>BOBR4&lt;XBSP&gt;</t>
  </si>
  <si>
    <t>Bombril</t>
  </si>
  <si>
    <t>AGRO3&lt;XBSP&gt;</t>
  </si>
  <si>
    <t>Brasilagro</t>
  </si>
  <si>
    <t>BRFS3&lt;XBSP&gt;</t>
  </si>
  <si>
    <t>BRF SA</t>
  </si>
  <si>
    <t>CAML3&lt;XBSP&gt;</t>
  </si>
  <si>
    <t>Camil</t>
  </si>
  <si>
    <t>CRFB3&lt;XBSP&gt;</t>
  </si>
  <si>
    <t>Carrefour BR</t>
  </si>
  <si>
    <t>CTCA3&lt;XBSP&gt;</t>
  </si>
  <si>
    <t>Ctc S.A.</t>
  </si>
  <si>
    <t>BAUH4&lt;XBSP&gt;</t>
  </si>
  <si>
    <t>Excelsior</t>
  </si>
  <si>
    <t>GMAT3&lt;XBSP&gt;</t>
  </si>
  <si>
    <t>Grupo Mateus</t>
  </si>
  <si>
    <t>NTCO3&lt;XBSP&gt;</t>
  </si>
  <si>
    <t>Grupo Natura</t>
  </si>
  <si>
    <t>JALL3&lt;XBSP&gt;</t>
  </si>
  <si>
    <t>Jallesmachad</t>
  </si>
  <si>
    <t>JBSS3&lt;XBSP&gt;</t>
  </si>
  <si>
    <t>JBS</t>
  </si>
  <si>
    <t>JOPA3&lt;XBSP&gt;</t>
  </si>
  <si>
    <t>Josapar</t>
  </si>
  <si>
    <t>MDIA3&lt;XBSP&gt;</t>
  </si>
  <si>
    <t>M.Diasbranco</t>
  </si>
  <si>
    <t>MRFG3&lt;XBSP&gt;</t>
  </si>
  <si>
    <t>Marfrig</t>
  </si>
  <si>
    <t>BEEF3&lt;XBSP&gt;</t>
  </si>
  <si>
    <t>Minerva</t>
  </si>
  <si>
    <t>MNPR3&lt;XBSP&gt;</t>
  </si>
  <si>
    <t>Minupar</t>
  </si>
  <si>
    <t>ODER4&lt;XBSP&gt;</t>
  </si>
  <si>
    <t>Oderich</t>
  </si>
  <si>
    <t>PCAR3&lt;XBSP&gt;</t>
  </si>
  <si>
    <t>P.Acucar-Cbd</t>
  </si>
  <si>
    <t>FRTA3&lt;XBSP&gt;</t>
  </si>
  <si>
    <t>Pomifrutas</t>
  </si>
  <si>
    <t>RAIZ4&lt;XBSP&gt;</t>
  </si>
  <si>
    <t>Raizen</t>
  </si>
  <si>
    <t>SMTO3&lt;XBSP&gt;</t>
  </si>
  <si>
    <t>Sao Martinho</t>
  </si>
  <si>
    <t>SLCE3&lt;XBSP&gt;</t>
  </si>
  <si>
    <t>SLC Agricola</t>
  </si>
  <si>
    <t>LAND3&lt;XBSP&gt;</t>
  </si>
  <si>
    <t>Terrasantapa</t>
  </si>
  <si>
    <t>AURA33&lt;XBSP&gt;</t>
  </si>
  <si>
    <t>Aura 360</t>
  </si>
  <si>
    <t>Materiais básicos</t>
  </si>
  <si>
    <t>BRAP4&lt;XBSP&gt;</t>
  </si>
  <si>
    <t>Bradespar</t>
  </si>
  <si>
    <t>BRKM5&lt;XBSP&gt;</t>
  </si>
  <si>
    <t>Braskem</t>
  </si>
  <si>
    <t>CBAV3&lt;XBSP&gt;</t>
  </si>
  <si>
    <t>Cba</t>
  </si>
  <si>
    <t>CRPG5&lt;XBSP&gt;</t>
  </si>
  <si>
    <t>Cristal</t>
  </si>
  <si>
    <t>CMIN3&lt;XBSP&gt;</t>
  </si>
  <si>
    <t>Csn Mineracao</t>
  </si>
  <si>
    <t>DXCO3&lt;XBSP&gt;</t>
  </si>
  <si>
    <t>Dexco</t>
  </si>
  <si>
    <t>DEXP3&lt;XBSP&gt;</t>
  </si>
  <si>
    <t>Dexxos Par</t>
  </si>
  <si>
    <t>EUCA4&lt;XBSP&gt;</t>
  </si>
  <si>
    <t>Eucatex</t>
  </si>
  <si>
    <t>FHER3&lt;XBSP&gt;</t>
  </si>
  <si>
    <t>Fer Heringer</t>
  </si>
  <si>
    <t>FESA4&lt;XBSP&gt;</t>
  </si>
  <si>
    <t>Ferbasa</t>
  </si>
  <si>
    <t>GGBR4&lt;XBSP&gt;</t>
  </si>
  <si>
    <t>Gerdau</t>
  </si>
  <si>
    <t>GOAU4&lt;XBSP&gt;</t>
  </si>
  <si>
    <t>Gerdau Met</t>
  </si>
  <si>
    <t>RANI3&lt;XBSP&gt;</t>
  </si>
  <si>
    <t>Irani</t>
  </si>
  <si>
    <t>KLBN11&lt;XBSP&gt;</t>
  </si>
  <si>
    <t>Klabin S/A</t>
  </si>
  <si>
    <t>LTEL3B&lt;XBSP&gt;</t>
  </si>
  <si>
    <t>Litel</t>
  </si>
  <si>
    <t>LTLA3B&lt;XBSP&gt;</t>
  </si>
  <si>
    <t>Litela</t>
  </si>
  <si>
    <t>MGEL4&lt;XBSP&gt;</t>
  </si>
  <si>
    <t>Mangels Indl</t>
  </si>
  <si>
    <t>MSPA4&lt;XBSP&gt;</t>
  </si>
  <si>
    <t>Melhor SP</t>
  </si>
  <si>
    <t>NUTR3&lt;XBSP&gt;</t>
  </si>
  <si>
    <t>Nutriplant</t>
  </si>
  <si>
    <t>PATI3&lt;XBSP&gt;</t>
  </si>
  <si>
    <t>Panatlantica</t>
  </si>
  <si>
    <t>PMAM3&lt;XBSP&gt;</t>
  </si>
  <si>
    <t>Paranapanema</t>
  </si>
  <si>
    <t>SNSY5&lt;XBSP&gt;</t>
  </si>
  <si>
    <t>Sansuy</t>
  </si>
  <si>
    <t>CSNA3&lt;XBSP&gt;</t>
  </si>
  <si>
    <t>Sid Nacional</t>
  </si>
  <si>
    <t>NEMO5&lt;XBSP&gt;</t>
  </si>
  <si>
    <t>Suzano Hold</t>
  </si>
  <si>
    <t>SUZB3&lt;XBSP&gt;</t>
  </si>
  <si>
    <t>Suzano S.A.</t>
  </si>
  <si>
    <t>TKNO4&lt;XBSP&gt;</t>
  </si>
  <si>
    <t>Tekno</t>
  </si>
  <si>
    <t>UNIP6&lt;XBSP&gt;</t>
  </si>
  <si>
    <t>Unipar</t>
  </si>
  <si>
    <t>USIM5&lt;XBSP&gt;</t>
  </si>
  <si>
    <t>Usiminas</t>
  </si>
  <si>
    <t>VALE3&lt;XBSP&gt;</t>
  </si>
  <si>
    <t>Vale</t>
  </si>
  <si>
    <t>VITT3&lt;XBSP&gt;</t>
  </si>
  <si>
    <t>Vittia</t>
  </si>
  <si>
    <t>QVQP3B&lt;XBSP&gt;</t>
  </si>
  <si>
    <t>524 Particip</t>
  </si>
  <si>
    <t>Outros</t>
  </si>
  <si>
    <t>ATOM3&lt;XBSP&gt;</t>
  </si>
  <si>
    <t>Atompar</t>
  </si>
  <si>
    <t>BETP3B&lt;XBSP&gt;</t>
  </si>
  <si>
    <t>Betapart</t>
  </si>
  <si>
    <t>CABI3B&lt;XBSP&gt;</t>
  </si>
  <si>
    <t>Cabinda Part</t>
  </si>
  <si>
    <t>MAPT3&lt;XBSP&gt;</t>
  </si>
  <si>
    <t>Cemepe</t>
  </si>
  <si>
    <t>CMSA3&lt;XBSP&gt;</t>
  </si>
  <si>
    <t>Cims</t>
  </si>
  <si>
    <t>OPGM3B&lt;XBSP&gt;</t>
  </si>
  <si>
    <t>Gama Part</t>
  </si>
  <si>
    <t>FIGE3&lt;XBSP&gt;</t>
  </si>
  <si>
    <t>Invest Bemge</t>
  </si>
  <si>
    <t>PPAR3&lt;XBSP&gt;</t>
  </si>
  <si>
    <t>Polpar</t>
  </si>
  <si>
    <t>PRPT3B&lt;XBSP&gt;</t>
  </si>
  <si>
    <t>Prompt Part</t>
  </si>
  <si>
    <t>OPSE3B&lt;XBSP&gt;</t>
  </si>
  <si>
    <t>Sudeste S/A</t>
  </si>
  <si>
    <t>OPTS3B&lt;XBSP&gt;</t>
  </si>
  <si>
    <t>Sul 116 Part</t>
  </si>
  <si>
    <t>YBRA3&lt;XBSP&gt;</t>
  </si>
  <si>
    <t>Ybyra S/A</t>
  </si>
  <si>
    <t>RRRP3&lt;XBSP&gt;</t>
  </si>
  <si>
    <t>3r Petroleum</t>
  </si>
  <si>
    <t>Petróleo gás e biocombustíveis</t>
  </si>
  <si>
    <t>CSAN3&lt;XBSP&gt;</t>
  </si>
  <si>
    <t>Cosan</t>
  </si>
  <si>
    <t>ENAT3&lt;XBSP&gt;</t>
  </si>
  <si>
    <t>Enauta Part</t>
  </si>
  <si>
    <t>LUPA3&lt;XBSP&gt;</t>
  </si>
  <si>
    <t>Lupatech</t>
  </si>
  <si>
    <t>OPCT3&lt;XBSP&gt;</t>
  </si>
  <si>
    <t>Oceanpact</t>
  </si>
  <si>
    <t>OSXB3&lt;XBSP&gt;</t>
  </si>
  <si>
    <t>OSX Brasil</t>
  </si>
  <si>
    <t>RPMG3&lt;XBSP&gt;</t>
  </si>
  <si>
    <t>Pet Manguinh</t>
  </si>
  <si>
    <t>PETR4&lt;XBSP&gt;</t>
  </si>
  <si>
    <t>Petrobras</t>
  </si>
  <si>
    <t>RECV3&lt;XBSP&gt;</t>
  </si>
  <si>
    <t>Petrorecsa</t>
  </si>
  <si>
    <t>PRIO3&lt;XBSP&gt;</t>
  </si>
  <si>
    <t>Petrorio</t>
  </si>
  <si>
    <t>UGPA3&lt;XBSP&gt;</t>
  </si>
  <si>
    <t>Ultrapar</t>
  </si>
  <si>
    <t>VBBR3&lt;XBSP&gt;</t>
  </si>
  <si>
    <t>Vibra</t>
  </si>
  <si>
    <t>AALR3&lt;XBSP&gt;</t>
  </si>
  <si>
    <t>Alliar</t>
  </si>
  <si>
    <t>Saúde</t>
  </si>
  <si>
    <t>BALM3&lt;XBSP&gt;</t>
  </si>
  <si>
    <t>Baumer</t>
  </si>
  <si>
    <t>BIOM3&lt;XBSP&gt;</t>
  </si>
  <si>
    <t>Biomm</t>
  </si>
  <si>
    <t>BLAU3&lt;XBSP&gt;</t>
  </si>
  <si>
    <t>Blau</t>
  </si>
  <si>
    <t>DMVF3&lt;XBSP&gt;</t>
  </si>
  <si>
    <t>D1000vfarma</t>
  </si>
  <si>
    <t>DASA3&lt;XBSP&gt;</t>
  </si>
  <si>
    <t>Dasa</t>
  </si>
  <si>
    <t>PNVL3&lt;XBSP&gt;</t>
  </si>
  <si>
    <t>Dimed</t>
  </si>
  <si>
    <t>FLRY3&lt;XBSP&gt;</t>
  </si>
  <si>
    <t>Fleury</t>
  </si>
  <si>
    <t>HAPV3&lt;XBSP&gt;</t>
  </si>
  <si>
    <t>Hapvida</t>
  </si>
  <si>
    <t>HYPE3&lt;XBSP&gt;</t>
  </si>
  <si>
    <t>Hypera</t>
  </si>
  <si>
    <t>KRSA3&lt;XBSP&gt;</t>
  </si>
  <si>
    <t>Kora Saude</t>
  </si>
  <si>
    <t>LMED3&lt;XBSP&gt;</t>
  </si>
  <si>
    <t>Lifemed</t>
  </si>
  <si>
    <t>MATD3&lt;XBSP&gt;</t>
  </si>
  <si>
    <t>Mater Dei</t>
  </si>
  <si>
    <t>NRTQ3&lt;XBSP&gt;</t>
  </si>
  <si>
    <t>Nortcquimica</t>
  </si>
  <si>
    <t>ODPV3&lt;XBSP&gt;</t>
  </si>
  <si>
    <t>Odontoprev</t>
  </si>
  <si>
    <t>ONCO3&lt;XBSP&gt;</t>
  </si>
  <si>
    <t>Oncoclinicas</t>
  </si>
  <si>
    <t>OFSA3&lt;XBSP&gt;</t>
  </si>
  <si>
    <t>Ourofino S/A</t>
  </si>
  <si>
    <t>PGMN3&lt;XBSP&gt;</t>
  </si>
  <si>
    <t>Pague Menos</t>
  </si>
  <si>
    <t>PFRM3&lt;XBSP&gt;</t>
  </si>
  <si>
    <t>Profarma</t>
  </si>
  <si>
    <t>QUAL3&lt;XBSP&gt;</t>
  </si>
  <si>
    <t>Qualicorp</t>
  </si>
  <si>
    <t>RADL3&lt;XBSP&gt;</t>
  </si>
  <si>
    <t>RaiaDrogasil</t>
  </si>
  <si>
    <t>RDOR3&lt;XBSP&gt;</t>
  </si>
  <si>
    <t>Rede D Or</t>
  </si>
  <si>
    <t>VVEO3&lt;XBSP&gt;</t>
  </si>
  <si>
    <t>Viveo</t>
  </si>
  <si>
    <t>BMOB3&lt;XBSP&gt;</t>
  </si>
  <si>
    <t>Bemobi Tech</t>
  </si>
  <si>
    <t>Tecnologia da informação</t>
  </si>
  <si>
    <t>BRQB3&lt;XBSP&gt;</t>
  </si>
  <si>
    <t>Brq</t>
  </si>
  <si>
    <t>ENJU3&lt;XBSP&gt;</t>
  </si>
  <si>
    <t>Enjoei</t>
  </si>
  <si>
    <t>NINJ3&lt;XBSP&gt;</t>
  </si>
  <si>
    <t>Getninjas</t>
  </si>
  <si>
    <t>IFCM3&lt;XBSP&gt;</t>
  </si>
  <si>
    <t>Infracomm</t>
  </si>
  <si>
    <t>INTB3&lt;XBSP&gt;</t>
  </si>
  <si>
    <t>Intelbras</t>
  </si>
  <si>
    <t>LWSA3&lt;XBSP&gt;</t>
  </si>
  <si>
    <t>Locaweb</t>
  </si>
  <si>
    <t>CASH3&lt;XBSP&gt;</t>
  </si>
  <si>
    <t>Meliuz</t>
  </si>
  <si>
    <t>MBLY3&lt;XBSP&gt;</t>
  </si>
  <si>
    <t>Mobly</t>
  </si>
  <si>
    <t>MLAS3&lt;XBSP&gt;</t>
  </si>
  <si>
    <t>Multilaser</t>
  </si>
  <si>
    <t>NGRD3&lt;XBSP&gt;</t>
  </si>
  <si>
    <t>Neogrid</t>
  </si>
  <si>
    <t>PDTC3&lt;XBSP&gt;</t>
  </si>
  <si>
    <t>Padtec</t>
  </si>
  <si>
    <t>POSI3&lt;XBSP&gt;</t>
  </si>
  <si>
    <t>Positivo Tec</t>
  </si>
  <si>
    <t>QUSW3&lt;XBSP&gt;</t>
  </si>
  <si>
    <t>Quality Soft</t>
  </si>
  <si>
    <t>SQIA3&lt;XBSP&gt;</t>
  </si>
  <si>
    <t>Sinqia</t>
  </si>
  <si>
    <t>TRAD3&lt;XBSP&gt;</t>
  </si>
  <si>
    <t>TC</t>
  </si>
  <si>
    <t>TOTS3&lt;XBSP&gt;</t>
  </si>
  <si>
    <t>Totvs</t>
  </si>
  <si>
    <t>LVTC3&lt;XBSP&gt;</t>
  </si>
  <si>
    <t>Wdc Networks</t>
  </si>
  <si>
    <t>WEST3&lt;XBSP&gt;</t>
  </si>
  <si>
    <t>Westwing</t>
  </si>
  <si>
    <t>AESB3&lt;XBSP&gt;</t>
  </si>
  <si>
    <t>AES Brasil</t>
  </si>
  <si>
    <t>Utilidade pública</t>
  </si>
  <si>
    <t>AESO3&lt;XBSP&gt;</t>
  </si>
  <si>
    <t>Aesoperacoes</t>
  </si>
  <si>
    <t>AFLT3&lt;XBSP&gt;</t>
  </si>
  <si>
    <t>Afluente T</t>
  </si>
  <si>
    <t>ALUP11&lt;XBSP&gt;</t>
  </si>
  <si>
    <t>Alupar</t>
  </si>
  <si>
    <t>AMBP3&lt;XBSP&gt;</t>
  </si>
  <si>
    <t>Ambipar</t>
  </si>
  <si>
    <t>CBEE3&lt;XBSP&gt;</t>
  </si>
  <si>
    <t>Ampla Energ</t>
  </si>
  <si>
    <t>AURE3&lt;XBSP&gt;</t>
  </si>
  <si>
    <t>Auren</t>
  </si>
  <si>
    <t>CASN3&lt;XBSP&gt;</t>
  </si>
  <si>
    <t>Casan</t>
  </si>
  <si>
    <t>CEBR6&lt;XBSP&gt;</t>
  </si>
  <si>
    <t>Ceb</t>
  </si>
  <si>
    <t>CEED3&lt;XBSP&gt;</t>
  </si>
  <si>
    <t>Ceee-D</t>
  </si>
  <si>
    <t>CGEE3&lt;XBSP&gt;</t>
  </si>
  <si>
    <t>Ceee-G</t>
  </si>
  <si>
    <t>CEGR3&lt;XBSP&gt;</t>
  </si>
  <si>
    <t>Ceg</t>
  </si>
  <si>
    <t>CLSC4&lt;XBSP&gt;</t>
  </si>
  <si>
    <t>Celesc</t>
  </si>
  <si>
    <t>GPAR3&lt;XBSP&gt;</t>
  </si>
  <si>
    <t>Celgpar</t>
  </si>
  <si>
    <t>CMIG4&lt;XBSP&gt;</t>
  </si>
  <si>
    <t>Cemig</t>
  </si>
  <si>
    <t>CEEB3&lt;XBSP&gt;</t>
  </si>
  <si>
    <t>Coelba</t>
  </si>
  <si>
    <t>COCE5&lt;XBSP&gt;</t>
  </si>
  <si>
    <t>Coelce</t>
  </si>
  <si>
    <t>COMR3&lt;XBSP&gt;</t>
  </si>
  <si>
    <t>Comerc</t>
  </si>
  <si>
    <t>CGAS5&lt;XBSP&gt;</t>
  </si>
  <si>
    <t>Comgas</t>
  </si>
  <si>
    <t>PASS3&lt;XBSP&gt;</t>
  </si>
  <si>
    <t>Compass Gas</t>
  </si>
  <si>
    <t>CSMG3&lt;XBSP&gt;</t>
  </si>
  <si>
    <t>Copasa</t>
  </si>
  <si>
    <t>CPLE6&lt;XBSP&gt;</t>
  </si>
  <si>
    <t>Copel</t>
  </si>
  <si>
    <t>CSRN3&lt;XBSP&gt;</t>
  </si>
  <si>
    <t>Cosern</t>
  </si>
  <si>
    <t>CPFE3&lt;XBSP&gt;</t>
  </si>
  <si>
    <t>CPFL Energia</t>
  </si>
  <si>
    <t>EKTR4&lt;XBSP&gt;</t>
  </si>
  <si>
    <t>Elektro</t>
  </si>
  <si>
    <t>ELET3&lt;XBSP&gt;</t>
  </si>
  <si>
    <t>Eletrobras</t>
  </si>
  <si>
    <t>LIPR3&lt;XBSP&gt;</t>
  </si>
  <si>
    <t>Eletropar</t>
  </si>
  <si>
    <t>EMAE4&lt;XBSP&gt;</t>
  </si>
  <si>
    <t>Emae</t>
  </si>
  <si>
    <t>ENBR3&lt;XBSP&gt;</t>
  </si>
  <si>
    <t>Energias BR</t>
  </si>
  <si>
    <t>ENGI11&lt;XBSP&gt;</t>
  </si>
  <si>
    <t>Energisa</t>
  </si>
  <si>
    <t>ENMT3&lt;XBSP&gt;</t>
  </si>
  <si>
    <t>Energisa Mt</t>
  </si>
  <si>
    <t>ENEV3&lt;XBSP&gt;</t>
  </si>
  <si>
    <t>Eneva</t>
  </si>
  <si>
    <t>EGIE3&lt;XBSP&gt;</t>
  </si>
  <si>
    <t>Engie Brasil</t>
  </si>
  <si>
    <t>EQMA3B&lt;XBSP&gt;</t>
  </si>
  <si>
    <t>Eqtl Maranhao</t>
  </si>
  <si>
    <t>EQPA3&lt;XBSP&gt;</t>
  </si>
  <si>
    <t>Eqtl Para</t>
  </si>
  <si>
    <t>EQTL3&lt;XBSP&gt;</t>
  </si>
  <si>
    <t>Equatorial</t>
  </si>
  <si>
    <t>GEPA4&lt;XBSP&gt;</t>
  </si>
  <si>
    <t>Ger Paranap</t>
  </si>
  <si>
    <t>IGSN3&lt;XBSP&gt;</t>
  </si>
  <si>
    <t>Igua SA</t>
  </si>
  <si>
    <t>LIGT3&lt;XBSP&gt;</t>
  </si>
  <si>
    <t>Light S/A</t>
  </si>
  <si>
    <t>NEOE3&lt;XBSP&gt;</t>
  </si>
  <si>
    <t>Neoenergia</t>
  </si>
  <si>
    <t>MEGA3&lt;XBSP&gt;</t>
  </si>
  <si>
    <t>Omegaenergia</t>
  </si>
  <si>
    <t>ORVR3&lt;XBSP&gt;</t>
  </si>
  <si>
    <t>Orizon</t>
  </si>
  <si>
    <t>REDE3&lt;XBSP&gt;</t>
  </si>
  <si>
    <t>Rede Energia</t>
  </si>
  <si>
    <t>RNEW3&lt;XBSP&gt;</t>
  </si>
  <si>
    <t>Renova</t>
  </si>
  <si>
    <t>SBSP3&lt;XBSP&gt;</t>
  </si>
  <si>
    <t>Sabesp</t>
  </si>
  <si>
    <t>SAEN3&lt;XBSP&gt;</t>
  </si>
  <si>
    <t>Safira Energ</t>
  </si>
  <si>
    <t>SAPR11&lt;XBSP&gt;</t>
  </si>
  <si>
    <t>Sanepar</t>
  </si>
  <si>
    <t>STKF3&lt;XBSP&gt;</t>
  </si>
  <si>
    <t>Statkraft</t>
  </si>
  <si>
    <t>TAEE11&lt;XBSP&gt;</t>
  </si>
  <si>
    <t>Taesa</t>
  </si>
  <si>
    <t>TRPL4&lt;XBSP&gt;</t>
  </si>
  <si>
    <t>Tran Paulist</t>
  </si>
  <si>
    <t>UPKP3B&lt;XBSP&gt;</t>
  </si>
  <si>
    <t>Uptick</t>
  </si>
  <si>
    <t>Tributação efetiva média 10 anos</t>
  </si>
  <si>
    <t>Número de Observações por Empresa</t>
  </si>
  <si>
    <t>Total de observações por setor</t>
  </si>
  <si>
    <t>ETRt Acumulada por Empresa</t>
  </si>
  <si>
    <t>ETRt Acumulada por Empresa (ponderada pelo peso setorial)</t>
  </si>
  <si>
    <t>ETRt Acumulada por Empresa (ponderada pelo nº de observações)</t>
  </si>
  <si>
    <t>Intervalo de valores harmonizados</t>
  </si>
  <si>
    <t>ETRt</t>
  </si>
  <si>
    <t>ETRt Acumulado</t>
  </si>
  <si>
    <t>Limite Superior</t>
  </si>
  <si>
    <t>Limite Inferior</t>
  </si>
  <si>
    <t>Média Anual ETRt - Medida 1</t>
  </si>
  <si>
    <t>Intervalo de valores harmonizados (por ano)</t>
  </si>
  <si>
    <t>Limite superior</t>
  </si>
  <si>
    <t>ETRc Acumulada por Empresa</t>
  </si>
  <si>
    <t>ETRc Acumulada por Empresa (ponderada pelo peso setorial)</t>
  </si>
  <si>
    <t>ETRc Acumulada por Empresa (ponderada pelo nº de observações)</t>
  </si>
  <si>
    <t>ETRc</t>
  </si>
  <si>
    <t>ETRc Acumulado</t>
  </si>
  <si>
    <t>Medida 1</t>
  </si>
  <si>
    <t>Medida 2</t>
  </si>
  <si>
    <t>Medida 3</t>
  </si>
  <si>
    <t>Variação acumulada média anual (2012-2022)</t>
  </si>
  <si>
    <t>Variação Anual - Medida 1</t>
  </si>
  <si>
    <t>Variação Acumulada - Medida 1</t>
  </si>
  <si>
    <t>Bens Industriais</t>
  </si>
  <si>
    <t>Variação Anual - Medida 2</t>
  </si>
  <si>
    <t>Variação Acumulada - Medida 2</t>
  </si>
  <si>
    <t>Variação Anual - Medida 3</t>
  </si>
  <si>
    <t>Variação Acumulada - Medida 3</t>
  </si>
  <si>
    <t>Estados Unidos</t>
  </si>
  <si>
    <t>Carga Tributária Efetiva (Competência)</t>
  </si>
  <si>
    <t>Europa</t>
  </si>
  <si>
    <t>Emergentes</t>
  </si>
  <si>
    <t>Média simples entre empresas</t>
  </si>
  <si>
    <t>Média entre empresas com lucro positivo</t>
  </si>
  <si>
    <t>Média acumulada de  todas as empresas</t>
  </si>
  <si>
    <t>Média</t>
  </si>
  <si>
    <t>Média (2016-18)</t>
  </si>
  <si>
    <t>Média (Ex-2020)</t>
  </si>
  <si>
    <t>Média (2019-21)</t>
  </si>
  <si>
    <t>Medidas de Carga Tributária Efetiva (%)</t>
  </si>
  <si>
    <t>Setores B3</t>
  </si>
  <si>
    <t>1A</t>
  </si>
  <si>
    <t>2A</t>
  </si>
  <si>
    <t>3A</t>
  </si>
  <si>
    <t xml:space="preserve">Média considerando todas as medidas </t>
  </si>
  <si>
    <t>Número total de empresas</t>
  </si>
  <si>
    <t>Geral</t>
  </si>
  <si>
    <t>Número de Observações</t>
  </si>
  <si>
    <t>ETRt (sem considerar diferimentos)</t>
  </si>
  <si>
    <t>ETRc (considerando diferimentos)</t>
  </si>
  <si>
    <t>ETRt Agregado</t>
  </si>
  <si>
    <t>ETRc Agregado</t>
  </si>
  <si>
    <t>Número de Empresas</t>
  </si>
  <si>
    <t>Setores Econômicos Bovespa</t>
  </si>
  <si>
    <t>Medida 1A</t>
  </si>
  <si>
    <t>Medida 2A</t>
  </si>
  <si>
    <t>Medida 3A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</si>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</sst>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R$ -416]#,##0.00"/>
    <numFmt numFmtId="165" formatCode="0.0000"/>
    <numFmt numFmtId="166" formatCode="0.0%"/>
  </numFmts>
  <fonts count="20">
    <font>
      <sz val="11"/>
      <color theme="1"/>
      <name val="Calibri"/>
      <scheme val="minor"/>
    </font>
    <font>
      <sz val="11"/>
      <color theme="1"/>
      <name val="Arial"/>
    </font>
    <font>
      <sz val="1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u/>
      <sz val="11"/>
      <color rgb="FF0000FF"/>
      <name val="Calibri"/>
    </font>
    <font>
      <sz val="10"/>
      <color theme="1"/>
      <name val="Arial"/>
    </font>
    <font>
      <b/>
      <sz val="11"/>
      <color rgb="FFDAE2DD"/>
      <name val="Calibri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  <scheme val="minor"/>
    </font>
    <font>
      <sz val="11"/>
      <color theme="1"/>
      <name val="&quot;Times New Roman&quot;"/>
    </font>
    <font>
      <sz val="11"/>
      <color theme="1"/>
      <name val="Times New Roman"/>
    </font>
    <font>
      <b/>
      <sz val="12"/>
      <color theme="1"/>
      <name val="&quot;Times New Roman&quot;"/>
    </font>
    <font>
      <sz val="12"/>
      <color theme="1"/>
      <name val="&quot;Times New Roman&quot;"/>
    </font>
    <font>
      <b/>
      <sz val="11"/>
      <color theme="1"/>
      <name val="&quot;Times New Roman&quot;"/>
    </font>
    <font>
      <b/>
      <sz val="12"/>
      <color theme="1"/>
      <name val="Times New Roman"/>
    </font>
    <font>
      <b/>
      <sz val="10"/>
      <color rgb="FFFFFFFF"/>
      <name val="Times New Roman"/>
    </font>
    <font>
      <b/>
      <i/>
      <sz val="11"/>
      <color theme="1"/>
      <name val="Calibri"/>
      <scheme val="minor"/>
    </font>
    <font>
      <b/>
      <i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8CBAD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n">
        <color rgb="FFF3F3F3"/>
      </left>
      <right style="thin">
        <color rgb="FFF3F3F3"/>
      </right>
      <top style="thin">
        <color rgb="FFF3F3F3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6">
    <xf numFmtId="0" fontId="0" fillId="0" borderId="0" xfId="0" applyFont="1" applyAlignment="1"/>
    <xf numFmtId="0" fontId="1" fillId="0" borderId="3" xfId="0" applyFont="1" applyBorder="1" applyAlignment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/>
    <xf numFmtId="4" fontId="8" fillId="0" borderId="0" xfId="0" applyNumberFormat="1" applyFont="1" applyAlignment="1"/>
    <xf numFmtId="4" fontId="8" fillId="0" borderId="0" xfId="0" applyNumberFormat="1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0" fontId="8" fillId="3" borderId="0" xfId="0" applyFont="1" applyFill="1" applyAlignment="1"/>
    <xf numFmtId="4" fontId="8" fillId="3" borderId="0" xfId="0" applyNumberFormat="1" applyFont="1" applyFill="1" applyAlignment="1"/>
    <xf numFmtId="4" fontId="8" fillId="3" borderId="0" xfId="0" applyNumberFormat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/>
    <xf numFmtId="0" fontId="8" fillId="4" borderId="0" xfId="0" applyFont="1" applyFill="1" applyAlignment="1"/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10" fontId="4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3" fillId="0" borderId="0" xfId="0" applyFont="1"/>
    <xf numFmtId="10" fontId="3" fillId="0" borderId="0" xfId="0" applyNumberFormat="1" applyFont="1" applyAlignment="1">
      <alignment horizontal="center"/>
    </xf>
    <xf numFmtId="10" fontId="10" fillId="0" borderId="0" xfId="0" applyNumberFormat="1" applyFont="1" applyAlignment="1">
      <alignment horizontal="center"/>
    </xf>
    <xf numFmtId="10" fontId="3" fillId="0" borderId="0" xfId="0" applyNumberFormat="1" applyFont="1"/>
    <xf numFmtId="0" fontId="7" fillId="2" borderId="6" xfId="0" applyFont="1" applyFill="1" applyBorder="1" applyAlignment="1">
      <alignment horizontal="left" vertical="center" wrapText="1"/>
    </xf>
    <xf numFmtId="10" fontId="3" fillId="0" borderId="7" xfId="0" applyNumberFormat="1" applyFont="1" applyBorder="1"/>
    <xf numFmtId="10" fontId="3" fillId="0" borderId="8" xfId="0" applyNumberFormat="1" applyFont="1" applyBorder="1"/>
    <xf numFmtId="0" fontId="7" fillId="2" borderId="9" xfId="0" applyFont="1" applyFill="1" applyBorder="1" applyAlignment="1">
      <alignment horizontal="left" vertical="center" wrapText="1"/>
    </xf>
    <xf numFmtId="10" fontId="10" fillId="0" borderId="8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0" fontId="10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9" fillId="0" borderId="0" xfId="0" applyFont="1" applyAlignment="1"/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164" fontId="3" fillId="0" borderId="0" xfId="0" applyNumberFormat="1" applyFont="1"/>
    <xf numFmtId="0" fontId="7" fillId="2" borderId="15" xfId="0" applyFont="1" applyFill="1" applyBorder="1" applyAlignment="1">
      <alignment wrapText="1"/>
    </xf>
    <xf numFmtId="10" fontId="8" fillId="0" borderId="0" xfId="0" applyNumberFormat="1" applyFont="1" applyAlignment="1">
      <alignment horizontal="center"/>
    </xf>
    <xf numFmtId="0" fontId="9" fillId="0" borderId="17" xfId="0" applyFont="1" applyBorder="1" applyAlignment="1"/>
    <xf numFmtId="0" fontId="7" fillId="2" borderId="10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0" fontId="12" fillId="0" borderId="3" xfId="0" applyFont="1" applyBorder="1"/>
    <xf numFmtId="166" fontId="11" fillId="0" borderId="18" xfId="0" applyNumberFormat="1" applyFont="1" applyBorder="1" applyAlignment="1">
      <alignment horizontal="center"/>
    </xf>
    <xf numFmtId="0" fontId="9" fillId="0" borderId="19" xfId="0" applyFont="1" applyBorder="1" applyAlignment="1"/>
    <xf numFmtId="9" fontId="9" fillId="0" borderId="19" xfId="0" applyNumberFormat="1" applyFont="1" applyBorder="1" applyAlignment="1">
      <alignment horizontal="center"/>
    </xf>
    <xf numFmtId="0" fontId="7" fillId="2" borderId="20" xfId="0" applyFont="1" applyFill="1" applyBorder="1" applyAlignment="1">
      <alignment wrapText="1"/>
    </xf>
    <xf numFmtId="0" fontId="7" fillId="2" borderId="17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0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14" fillId="5" borderId="18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166" fontId="14" fillId="5" borderId="18" xfId="0" applyNumberFormat="1" applyFont="1" applyFill="1" applyBorder="1" applyAlignment="1">
      <alignment horizontal="center" wrapText="1"/>
    </xf>
    <xf numFmtId="166" fontId="14" fillId="5" borderId="18" xfId="0" applyNumberFormat="1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166" fontId="14" fillId="5" borderId="23" xfId="0" applyNumberFormat="1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6" fontId="13" fillId="5" borderId="23" xfId="0" applyNumberFormat="1" applyFont="1" applyFill="1" applyBorder="1" applyAlignment="1">
      <alignment horizontal="center"/>
    </xf>
    <xf numFmtId="0" fontId="9" fillId="5" borderId="21" xfId="0" applyFont="1" applyFill="1" applyBorder="1" applyAlignment="1"/>
    <xf numFmtId="0" fontId="9" fillId="0" borderId="21" xfId="0" applyFont="1" applyBorder="1" applyAlignment="1"/>
    <xf numFmtId="0" fontId="13" fillId="5" borderId="18" xfId="0" applyFont="1" applyFill="1" applyBorder="1" applyAlignment="1">
      <alignment horizontal="left" vertical="center" wrapText="1"/>
    </xf>
    <xf numFmtId="0" fontId="13" fillId="5" borderId="21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4" fillId="5" borderId="21" xfId="0" applyFont="1" applyFill="1" applyBorder="1"/>
    <xf numFmtId="2" fontId="14" fillId="5" borderId="21" xfId="0" applyNumberFormat="1" applyFont="1" applyFill="1" applyBorder="1" applyAlignment="1">
      <alignment horizontal="center"/>
    </xf>
    <xf numFmtId="2" fontId="14" fillId="5" borderId="18" xfId="0" applyNumberFormat="1" applyFont="1" applyFill="1" applyBorder="1" applyAlignment="1">
      <alignment horizontal="center"/>
    </xf>
    <xf numFmtId="1" fontId="14" fillId="5" borderId="21" xfId="0" applyNumberFormat="1" applyFont="1" applyFill="1" applyBorder="1" applyAlignment="1">
      <alignment horizontal="center"/>
    </xf>
    <xf numFmtId="0" fontId="14" fillId="5" borderId="24" xfId="0" applyFont="1" applyFill="1" applyBorder="1"/>
    <xf numFmtId="2" fontId="14" fillId="5" borderId="24" xfId="0" applyNumberFormat="1" applyFont="1" applyFill="1" applyBorder="1" applyAlignment="1">
      <alignment horizontal="center"/>
    </xf>
    <xf numFmtId="2" fontId="14" fillId="5" borderId="23" xfId="0" applyNumberFormat="1" applyFont="1" applyFill="1" applyBorder="1" applyAlignment="1">
      <alignment horizontal="center"/>
    </xf>
    <xf numFmtId="1" fontId="14" fillId="5" borderId="24" xfId="0" applyNumberFormat="1" applyFont="1" applyFill="1" applyBorder="1" applyAlignment="1">
      <alignment horizontal="center"/>
    </xf>
    <xf numFmtId="0" fontId="13" fillId="5" borderId="24" xfId="0" applyFont="1" applyFill="1" applyBorder="1"/>
    <xf numFmtId="2" fontId="13" fillId="5" borderId="24" xfId="0" applyNumberFormat="1" applyFont="1" applyFill="1" applyBorder="1" applyAlignment="1">
      <alignment horizontal="center"/>
    </xf>
    <xf numFmtId="2" fontId="13" fillId="5" borderId="23" xfId="0" applyNumberFormat="1" applyFont="1" applyFill="1" applyBorder="1" applyAlignment="1">
      <alignment horizontal="center"/>
    </xf>
    <xf numFmtId="1" fontId="16" fillId="5" borderId="24" xfId="0" applyNumberFormat="1" applyFont="1" applyFill="1" applyBorder="1" applyAlignment="1">
      <alignment horizontal="center"/>
    </xf>
    <xf numFmtId="0" fontId="14" fillId="5" borderId="0" xfId="0" applyFont="1" applyFill="1"/>
    <xf numFmtId="1" fontId="14" fillId="5" borderId="0" xfId="0" applyNumberFormat="1" applyFont="1" applyFill="1" applyAlignment="1">
      <alignment horizontal="center"/>
    </xf>
    <xf numFmtId="10" fontId="17" fillId="2" borderId="25" xfId="0" applyNumberFormat="1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10" fontId="9" fillId="0" borderId="3" xfId="0" applyNumberFormat="1" applyFont="1" applyBorder="1" applyAlignment="1">
      <alignment horizontal="center" vertical="center"/>
    </xf>
    <xf numFmtId="10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0" fontId="0" fillId="0" borderId="0" xfId="0" applyNumberFormat="1" applyFont="1"/>
    <xf numFmtId="0" fontId="18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vertical="center"/>
    </xf>
    <xf numFmtId="10" fontId="4" fillId="5" borderId="8" xfId="0" applyNumberFormat="1" applyFont="1" applyFill="1" applyBorder="1" applyAlignment="1">
      <alignment horizontal="center" vertical="center"/>
    </xf>
    <xf numFmtId="10" fontId="4" fillId="0" borderId="8" xfId="0" applyNumberFormat="1" applyFont="1" applyBorder="1" applyAlignment="1">
      <alignment horizontal="center" vertical="center"/>
    </xf>
    <xf numFmtId="10" fontId="10" fillId="0" borderId="32" xfId="0" applyNumberFormat="1" applyFont="1" applyBorder="1" applyAlignment="1">
      <alignment horizontal="center" vertical="center"/>
    </xf>
    <xf numFmtId="10" fontId="10" fillId="0" borderId="36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9" fillId="0" borderId="37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7" fillId="2" borderId="11" xfId="0" applyFont="1" applyFill="1" applyBorder="1" applyAlignment="1">
      <alignment horizontal="left" vertical="center" wrapText="1"/>
    </xf>
    <xf numFmtId="0" fontId="2" fillId="0" borderId="12" xfId="0" applyFont="1" applyBorder="1"/>
    <xf numFmtId="0" fontId="9" fillId="0" borderId="1" xfId="0" applyFont="1" applyBorder="1"/>
    <xf numFmtId="0" fontId="11" fillId="0" borderId="16" xfId="0" applyFont="1" applyBorder="1" applyAlignment="1">
      <alignment horizontal="center" wrapText="1"/>
    </xf>
    <xf numFmtId="0" fontId="2" fillId="0" borderId="16" xfId="0" applyFont="1" applyBorder="1"/>
    <xf numFmtId="0" fontId="2" fillId="0" borderId="7" xfId="0" applyFont="1" applyBorder="1"/>
    <xf numFmtId="0" fontId="13" fillId="5" borderId="1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18" xfId="0" applyFont="1" applyBorder="1"/>
    <xf numFmtId="0" fontId="15" fillId="5" borderId="21" xfId="0" applyFont="1" applyFill="1" applyBorder="1" applyAlignment="1">
      <alignment horizontal="center" vertical="center"/>
    </xf>
    <xf numFmtId="10" fontId="17" fillId="2" borderId="26" xfId="0" applyNumberFormat="1" applyFont="1" applyFill="1" applyBorder="1" applyAlignment="1">
      <alignment horizontal="center" vertical="center" wrapText="1"/>
    </xf>
    <xf numFmtId="0" fontId="2" fillId="0" borderId="27" xfId="0" applyFont="1" applyBorder="1"/>
    <xf numFmtId="10" fontId="17" fillId="2" borderId="28" xfId="0" applyNumberFormat="1" applyFont="1" applyFill="1" applyBorder="1" applyAlignment="1">
      <alignment horizontal="center" vertical="center" wrapText="1"/>
    </xf>
    <xf numFmtId="0" fontId="2" fillId="0" borderId="30" xfId="0" applyFont="1" applyBorder="1"/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10312082852259055"/>
          <c:y val="9.3236714975845431E-2"/>
          <c:w val="0.87486243876054459"/>
          <c:h val="0.73555040569761554"/>
        </c:manualLayout>
      </c:layout>
      <c:lineChart>
        <c:grouping val="standard"/>
        <c:varyColors val="1"/>
        <c:ser>
          <c:idx val="0"/>
          <c:order val="0"/>
          <c:tx>
            <c:v>Medida 1</c:v>
          </c:tx>
          <c:spPr>
            <a:ln w="19050" cmpd="sng">
              <a:solidFill>
                <a:srgbClr val="000000">
                  <a:alpha val="100000"/>
                </a:srgbClr>
              </a:solidFill>
              <a:prstDash val="sysDot"/>
            </a:ln>
          </c:spPr>
          <c:marker>
            <c:symbol val="none"/>
          </c:marker>
          <c:cat>
            <c:numRef>
              <c:f>'5.Série Histórica (Medidas 1, 2'!$B$1:$L$1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'5.Série Histórica (Medidas 1, 2'!$B$2:$L$2</c:f>
              <c:numCache>
                <c:formatCode>0.00%</c:formatCode>
                <c:ptCount val="11"/>
                <c:pt idx="0">
                  <c:v>0.19749742913974005</c:v>
                </c:pt>
                <c:pt idx="1">
                  <c:v>0.19849441220252853</c:v>
                </c:pt>
                <c:pt idx="2">
                  <c:v>0.19648861403044263</c:v>
                </c:pt>
                <c:pt idx="3">
                  <c:v>0.20641208750399162</c:v>
                </c:pt>
                <c:pt idx="4">
                  <c:v>0.19773048058110995</c:v>
                </c:pt>
                <c:pt idx="5">
                  <c:v>0.17696350964488275</c:v>
                </c:pt>
                <c:pt idx="6">
                  <c:v>0.1807101786338759</c:v>
                </c:pt>
                <c:pt idx="7">
                  <c:v>0.20214858401164448</c:v>
                </c:pt>
                <c:pt idx="8">
                  <c:v>0.20359869378205053</c:v>
                </c:pt>
                <c:pt idx="9">
                  <c:v>0.17158859078191688</c:v>
                </c:pt>
                <c:pt idx="10">
                  <c:v>0.19711969473512447</c:v>
                </c:pt>
              </c:numCache>
            </c:numRef>
          </c:val>
          <c:smooth val="0"/>
        </c:ser>
        <c:ser>
          <c:idx val="1"/>
          <c:order val="1"/>
          <c:tx>
            <c:v>Medida 2</c:v>
          </c:tx>
          <c:spPr>
            <a:ln w="19050" cmpd="sng">
              <a:solidFill>
                <a:srgbClr val="000000">
                  <a:alpha val="100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'5.Série Histórica (Medidas 1, 2'!$B$1:$L$1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'5.Série Histórica (Medidas 1, 2'!$B$3:$L$3</c:f>
              <c:numCache>
                <c:formatCode>0.00%</c:formatCode>
                <c:ptCount val="11"/>
                <c:pt idx="0">
                  <c:v>0.2151890984622071</c:v>
                </c:pt>
                <c:pt idx="1">
                  <c:v>0.20494039191904845</c:v>
                </c:pt>
                <c:pt idx="2">
                  <c:v>0.20074909446452424</c:v>
                </c:pt>
                <c:pt idx="3">
                  <c:v>0.22326242703951493</c:v>
                </c:pt>
                <c:pt idx="4">
                  <c:v>0.20530819819072846</c:v>
                </c:pt>
                <c:pt idx="5">
                  <c:v>0.20979955404530573</c:v>
                </c:pt>
                <c:pt idx="6">
                  <c:v>0.19815876889347742</c:v>
                </c:pt>
                <c:pt idx="7">
                  <c:v>0.21166277842973635</c:v>
                </c:pt>
                <c:pt idx="8">
                  <c:v>0.20723260348945591</c:v>
                </c:pt>
                <c:pt idx="9">
                  <c:v>0.17454403495567888</c:v>
                </c:pt>
                <c:pt idx="10">
                  <c:v>0.18186857724137412</c:v>
                </c:pt>
              </c:numCache>
            </c:numRef>
          </c:val>
          <c:smooth val="0"/>
        </c:ser>
        <c:ser>
          <c:idx val="2"/>
          <c:order val="2"/>
          <c:tx>
            <c:v>Medida 3</c:v>
          </c:tx>
          <c:spPr>
            <a:ln w="19050" cmpd="sng">
              <a:solidFill>
                <a:srgbClr val="000000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'5.Série Histórica (Medidas 1, 2'!$B$1:$L$1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'5.Série Histórica (Medidas 1, 2'!$B$4:$L$4</c:f>
              <c:numCache>
                <c:formatCode>0.00%</c:formatCode>
                <c:ptCount val="11"/>
                <c:pt idx="0">
                  <c:v>0.17976209050077283</c:v>
                </c:pt>
                <c:pt idx="1">
                  <c:v>0.15757204072516259</c:v>
                </c:pt>
                <c:pt idx="2">
                  <c:v>0.15335173066354058</c:v>
                </c:pt>
                <c:pt idx="3">
                  <c:v>0.16005455575579081</c:v>
                </c:pt>
                <c:pt idx="4">
                  <c:v>0.14812189285525423</c:v>
                </c:pt>
                <c:pt idx="5">
                  <c:v>0.1646929982164462</c:v>
                </c:pt>
                <c:pt idx="6">
                  <c:v>0.15002613016815347</c:v>
                </c:pt>
                <c:pt idx="7">
                  <c:v>0.16267158047023855</c:v>
                </c:pt>
                <c:pt idx="8">
                  <c:v>0.1559195321951535</c:v>
                </c:pt>
                <c:pt idx="9">
                  <c:v>0.1469342145409458</c:v>
                </c:pt>
                <c:pt idx="10">
                  <c:v>0.14541820251511478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381680"/>
        <c:axId val="454382072"/>
      </c:lineChart>
      <c:catAx>
        <c:axId val="45438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pt-BR"/>
          </a:p>
        </c:txPr>
        <c:crossAx val="454382072"/>
        <c:crosses val="autoZero"/>
        <c:auto val="1"/>
        <c:lblAlgn val="ctr"/>
        <c:lblOffset val="100"/>
        <c:noMultiLvlLbl val="1"/>
      </c:catAx>
      <c:valAx>
        <c:axId val="454382072"/>
        <c:scaling>
          <c:orientation val="minMax"/>
          <c:max val="0.24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0.00%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Times New Roman"/>
              </a:defRPr>
            </a:pPr>
            <a:endParaRPr lang="pt-BR"/>
          </a:p>
        </c:txPr>
        <c:crossAx val="454381680"/>
        <c:crosses val="autoZero"/>
        <c:crossBetween val="between"/>
        <c:majorUnit val="0.02"/>
        <c:minorUnit val="6.6666666666666671E-3"/>
      </c:valAx>
    </c:plotArea>
    <c:legend>
      <c:legendPos val="b"/>
      <c:overlay val="0"/>
      <c:txPr>
        <a:bodyPr/>
        <a:lstStyle/>
        <a:p>
          <a:pPr lvl="0">
            <a:defRPr sz="1200" b="0" i="0">
              <a:solidFill>
                <a:srgbClr val="000000"/>
              </a:solidFill>
              <a:latin typeface="Times New Roman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66675</xdr:rowOff>
    </xdr:from>
    <xdr:ext cx="8039100" cy="3829050"/>
    <xdr:graphicFrame macro="">
      <xdr:nvGraphicFramePr>
        <xdr:cNvPr id="2144428515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6"/>
  <sheetViews>
    <sheetView tabSelected="1" workbookViewId="0">
      <selection sqref="A1:A3"/>
    </sheetView>
  </sheetViews>
  <sheetFormatPr defaultColWidth="14.44140625" defaultRowHeight="15" customHeight="1"/>
  <cols>
    <col min="1" max="1" width="102.88671875" customWidth="1"/>
    <col min="2" max="2" width="47.44140625" customWidth="1"/>
  </cols>
  <sheetData>
    <row r="1" spans="1:3">
      <c r="A1" s="113" t="s">
        <v>0</v>
      </c>
    </row>
    <row r="2" spans="1:3">
      <c r="A2" s="114"/>
    </row>
    <row r="3" spans="1:3">
      <c r="A3" s="115"/>
    </row>
    <row r="4" spans="1:3">
      <c r="A4" s="116" t="s">
        <v>1</v>
      </c>
    </row>
    <row r="5" spans="1:3">
      <c r="A5" s="114"/>
    </row>
    <row r="6" spans="1:3">
      <c r="A6" s="114"/>
    </row>
    <row r="7" spans="1:3">
      <c r="A7" s="114"/>
    </row>
    <row r="8" spans="1:3">
      <c r="A8" s="114"/>
    </row>
    <row r="9" spans="1:3">
      <c r="A9" s="115"/>
    </row>
    <row r="10" spans="1:3">
      <c r="A10" s="1" t="s">
        <v>2</v>
      </c>
    </row>
    <row r="11" spans="1:3">
      <c r="A11" s="2" t="s">
        <v>3</v>
      </c>
    </row>
    <row r="12" spans="1:3">
      <c r="A12" s="3"/>
    </row>
    <row r="13" spans="1:3">
      <c r="A13" s="4" t="s">
        <v>4</v>
      </c>
    </row>
    <row r="14" spans="1:3">
      <c r="A14" s="3"/>
    </row>
    <row r="15" spans="1:3">
      <c r="A15" s="5" t="s">
        <v>5</v>
      </c>
      <c r="B15" s="6" t="s">
        <v>6</v>
      </c>
      <c r="C15" s="7" t="s">
        <v>7</v>
      </c>
    </row>
    <row r="16" spans="1:3">
      <c r="A16" s="5" t="s">
        <v>8</v>
      </c>
      <c r="B16" s="8"/>
    </row>
    <row r="17" spans="1:3">
      <c r="A17" s="5" t="s">
        <v>9</v>
      </c>
      <c r="B17" s="8"/>
    </row>
    <row r="18" spans="1:3">
      <c r="A18" s="5" t="s">
        <v>10</v>
      </c>
      <c r="B18" s="8"/>
    </row>
    <row r="19" spans="1:3">
      <c r="A19" s="5" t="s">
        <v>11</v>
      </c>
      <c r="B19" s="8"/>
    </row>
    <row r="20" spans="1:3">
      <c r="A20" s="5" t="s">
        <v>12</v>
      </c>
      <c r="B20" s="8"/>
    </row>
    <row r="21" spans="1:3">
      <c r="A21" s="5" t="s">
        <v>13</v>
      </c>
      <c r="B21" s="6" t="s">
        <v>14</v>
      </c>
      <c r="C21" s="9" t="s">
        <v>15</v>
      </c>
    </row>
    <row r="22" spans="1:3">
      <c r="A22" s="5" t="s">
        <v>16</v>
      </c>
    </row>
    <row r="23" spans="1:3">
      <c r="A23" s="3"/>
    </row>
    <row r="25" spans="1:3">
      <c r="A25" s="7" t="s">
        <v>17</v>
      </c>
    </row>
    <row r="26" spans="1:3">
      <c r="A26" s="10" t="s">
        <v>18</v>
      </c>
    </row>
  </sheetData>
  <mergeCells count="2">
    <mergeCell ref="A1:A3"/>
    <mergeCell ref="A4:A9"/>
  </mergeCells>
  <hyperlinks>
    <hyperlink ref="A15" location="'1.DP 2012-2022 '!A1" display="1. Dados em Painel de IRPJ/CSLL e LAIR para as Empresas listadas na B3 entre 2012 e 2022 "/>
    <hyperlink ref="A16" location="'2.Cálculo - Medidas 1 e 1A'!A1" display="2. Indicadores de tributação efetiva para a amostra sem diferimentos nem valores negativos de LAIR (Medidas 1 e 1A)"/>
    <hyperlink ref="A17" location="'3.Cálculo - Medidas 2 e 2A'!A1" display="3. Indicadores de tributação efetiva para a amostra com diferimentos e sem valores negativos de LAIR (Medidas 2 e 2A)"/>
    <hyperlink ref="A18" location="'4.Cálculo - Medidas 3 e 3A'!A1" display="4. Indicadores de tributação efetiva para a amostra com diferimentos e com valores negativos de LAIR (Medidas 3 e 3A)"/>
    <hyperlink ref="A19" location="'5.Série Histórica (Medidas 1, 2'!A1" display="5. Série Histórica de cada medida entre 2012 e 2022"/>
    <hyperlink ref="A20" location="'6.Variação Acumulada Setorial'!A1" display="6. Variação acumulada no período por setor econômico"/>
    <hyperlink ref="A21" location="'7.Dados Internacionais'!A1" display="7. Dados Internacionais de Tributação Efetiva"/>
    <hyperlink ref="A22" location="'8.Síntese das Medidas'!A1" display="8. Sintese das medidas nacionais (Medidas 1, 2, 3, 1A, 2A, 3A)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9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" customHeight="1"/>
  <cols>
    <col min="1" max="37" width="18.6640625" customWidth="1"/>
  </cols>
  <sheetData>
    <row r="1" spans="1:37" ht="14.25" customHeight="1">
      <c r="A1" s="11" t="s">
        <v>19</v>
      </c>
      <c r="B1" s="11" t="s">
        <v>20</v>
      </c>
      <c r="C1" s="11" t="s">
        <v>21</v>
      </c>
      <c r="D1" s="11" t="s">
        <v>22</v>
      </c>
      <c r="E1" s="11" t="s">
        <v>23</v>
      </c>
      <c r="F1" s="11" t="s">
        <v>24</v>
      </c>
      <c r="G1" s="11" t="s">
        <v>25</v>
      </c>
      <c r="H1" s="11" t="s">
        <v>26</v>
      </c>
      <c r="I1" s="11" t="s">
        <v>27</v>
      </c>
      <c r="J1" s="11" t="s">
        <v>28</v>
      </c>
      <c r="K1" s="11" t="s">
        <v>29</v>
      </c>
      <c r="L1" s="11" t="s">
        <v>30</v>
      </c>
      <c r="M1" s="11" t="s">
        <v>31</v>
      </c>
      <c r="N1" s="11" t="s">
        <v>32</v>
      </c>
      <c r="O1" s="11" t="s">
        <v>33</v>
      </c>
      <c r="P1" s="11" t="s">
        <v>34</v>
      </c>
      <c r="Q1" s="11" t="s">
        <v>35</v>
      </c>
      <c r="R1" s="11" t="s">
        <v>36</v>
      </c>
      <c r="S1" s="11" t="s">
        <v>37</v>
      </c>
      <c r="T1" s="11" t="s">
        <v>38</v>
      </c>
      <c r="U1" s="11" t="s">
        <v>39</v>
      </c>
      <c r="V1" s="11" t="s">
        <v>40</v>
      </c>
      <c r="W1" s="11" t="s">
        <v>41</v>
      </c>
      <c r="X1" s="11" t="s">
        <v>42</v>
      </c>
      <c r="Y1" s="11" t="s">
        <v>43</v>
      </c>
      <c r="Z1" s="11" t="s">
        <v>44</v>
      </c>
      <c r="AA1" s="11" t="s">
        <v>45</v>
      </c>
      <c r="AB1" s="11" t="s">
        <v>46</v>
      </c>
      <c r="AC1" s="11" t="s">
        <v>47</v>
      </c>
      <c r="AD1" s="11" t="s">
        <v>48</v>
      </c>
      <c r="AE1" s="11" t="s">
        <v>49</v>
      </c>
      <c r="AF1" s="11" t="s">
        <v>50</v>
      </c>
      <c r="AG1" s="11" t="s">
        <v>51</v>
      </c>
      <c r="AH1" s="11" t="s">
        <v>52</v>
      </c>
      <c r="AI1" s="11" t="s">
        <v>53</v>
      </c>
      <c r="AJ1" s="11" t="s">
        <v>54</v>
      </c>
      <c r="AK1" s="11" t="s">
        <v>55</v>
      </c>
    </row>
    <row r="2" spans="1:37" ht="14.25" customHeight="1">
      <c r="A2" s="12" t="s">
        <v>56</v>
      </c>
      <c r="B2" s="12" t="s">
        <v>57</v>
      </c>
      <c r="C2" s="12" t="s">
        <v>58</v>
      </c>
      <c r="D2" s="13" t="s">
        <v>59</v>
      </c>
      <c r="E2" s="14">
        <v>3810337.09</v>
      </c>
      <c r="F2" s="14">
        <v>4444281.87</v>
      </c>
      <c r="G2" s="14">
        <v>6568209.2300000004</v>
      </c>
      <c r="H2" s="15"/>
      <c r="I2" s="15"/>
      <c r="J2" s="15"/>
      <c r="K2" s="15"/>
      <c r="L2" s="15"/>
      <c r="M2" s="15"/>
      <c r="N2" s="15"/>
      <c r="O2" s="15"/>
      <c r="P2" s="14">
        <v>44488565.909999996</v>
      </c>
      <c r="Q2" s="14">
        <v>44745343.25</v>
      </c>
      <c r="R2" s="14">
        <v>36492845.93</v>
      </c>
      <c r="S2" s="14">
        <v>24350178.449999999</v>
      </c>
      <c r="T2" s="14">
        <v>16057644.310000001</v>
      </c>
      <c r="U2" s="14">
        <v>57928843.600000001</v>
      </c>
      <c r="V2" s="14">
        <v>-4169681.65</v>
      </c>
      <c r="W2" s="14">
        <v>-1486678.64</v>
      </c>
      <c r="X2" s="14">
        <v>14870569.970000001</v>
      </c>
      <c r="Y2" s="14">
        <v>23669670.420000002</v>
      </c>
      <c r="Z2" s="14">
        <v>21556160.170000002</v>
      </c>
      <c r="AA2" s="14">
        <v>2613948.85</v>
      </c>
      <c r="AB2" s="14">
        <v>784605.1</v>
      </c>
      <c r="AC2" s="14">
        <v>-307809.95</v>
      </c>
      <c r="AD2" s="15"/>
      <c r="AE2" s="15"/>
      <c r="AF2" s="15"/>
      <c r="AG2" s="15"/>
      <c r="AH2" s="15"/>
      <c r="AI2" s="15"/>
      <c r="AJ2" s="15"/>
      <c r="AK2" s="15"/>
    </row>
    <row r="3" spans="1:37" ht="14.25" customHeight="1">
      <c r="A3" s="12" t="s">
        <v>60</v>
      </c>
      <c r="B3" s="12" t="s">
        <v>61</v>
      </c>
      <c r="C3" s="12" t="s">
        <v>58</v>
      </c>
      <c r="D3" s="13" t="s">
        <v>59</v>
      </c>
      <c r="E3" s="14">
        <v>1491627.64</v>
      </c>
      <c r="F3" s="14">
        <v>-1633415.05</v>
      </c>
      <c r="G3" s="14">
        <v>7352705.4100000001</v>
      </c>
      <c r="H3" s="14">
        <v>18705774.039999999</v>
      </c>
      <c r="I3" s="14">
        <v>16914191.280000001</v>
      </c>
      <c r="J3" s="14">
        <v>5192247.16</v>
      </c>
      <c r="K3" s="15"/>
      <c r="L3" s="15"/>
      <c r="M3" s="15"/>
      <c r="N3" s="15"/>
      <c r="O3" s="15"/>
      <c r="P3" s="14">
        <v>-111862814.66</v>
      </c>
      <c r="Q3" s="14">
        <v>85901743.900000006</v>
      </c>
      <c r="R3" s="14">
        <v>143833481.93000001</v>
      </c>
      <c r="S3" s="14">
        <v>129793761.70999999</v>
      </c>
      <c r="T3" s="14">
        <v>173472959.02000001</v>
      </c>
      <c r="U3" s="14">
        <v>72375834.450000003</v>
      </c>
      <c r="V3" s="15"/>
      <c r="W3" s="15"/>
      <c r="X3" s="15"/>
      <c r="Y3" s="15"/>
      <c r="Z3" s="15"/>
      <c r="AA3" s="14">
        <v>-17983885.800000001</v>
      </c>
      <c r="AB3" s="14">
        <v>12238098.4</v>
      </c>
      <c r="AC3" s="14">
        <v>901871.18</v>
      </c>
      <c r="AD3" s="14">
        <v>0</v>
      </c>
      <c r="AE3" s="14">
        <v>4247480.6399999997</v>
      </c>
      <c r="AF3" s="14">
        <v>3341840.27</v>
      </c>
      <c r="AG3" s="15"/>
      <c r="AH3" s="15"/>
      <c r="AI3" s="15"/>
      <c r="AJ3" s="15"/>
      <c r="AK3" s="15"/>
    </row>
    <row r="4" spans="1:37" ht="14.25" customHeight="1">
      <c r="A4" s="12" t="s">
        <v>62</v>
      </c>
      <c r="B4" s="12" t="s">
        <v>63</v>
      </c>
      <c r="C4" s="12" t="s">
        <v>58</v>
      </c>
      <c r="D4" s="13" t="s">
        <v>59</v>
      </c>
      <c r="E4" s="14">
        <v>270932043.67000002</v>
      </c>
      <c r="F4" s="14">
        <v>559363584.01999998</v>
      </c>
      <c r="G4" s="14">
        <v>163235090.5</v>
      </c>
      <c r="H4" s="14">
        <v>163150702.13999999</v>
      </c>
      <c r="I4" s="14">
        <v>28511523.920000002</v>
      </c>
      <c r="J4" s="14">
        <v>38525308.950000003</v>
      </c>
      <c r="K4" s="14">
        <v>40798731.170000002</v>
      </c>
      <c r="L4" s="14">
        <v>27529493.960000001</v>
      </c>
      <c r="M4" s="14">
        <v>56319515.520000003</v>
      </c>
      <c r="N4" s="14">
        <v>56056622.109999999</v>
      </c>
      <c r="O4" s="14">
        <v>71708434.010000005</v>
      </c>
      <c r="P4" s="14">
        <v>1687663517.3</v>
      </c>
      <c r="Q4" s="14">
        <v>1531458832.3</v>
      </c>
      <c r="R4" s="14">
        <v>1042504396.7</v>
      </c>
      <c r="S4" s="14">
        <v>1592029989.3</v>
      </c>
      <c r="T4" s="14">
        <v>1352865020.2</v>
      </c>
      <c r="U4" s="14">
        <v>831598053.38</v>
      </c>
      <c r="V4" s="14">
        <v>179558484.71000001</v>
      </c>
      <c r="W4" s="14">
        <v>286998643.08999997</v>
      </c>
      <c r="X4" s="14">
        <v>217599172.06</v>
      </c>
      <c r="Y4" s="14">
        <v>706693270.50999999</v>
      </c>
      <c r="Z4" s="14">
        <v>844241651.59000003</v>
      </c>
      <c r="AA4" s="14">
        <v>59471708.380000003</v>
      </c>
      <c r="AB4" s="14">
        <v>-288059981.55000001</v>
      </c>
      <c r="AC4" s="14">
        <v>38830764.32</v>
      </c>
      <c r="AD4" s="14">
        <v>71126505.730000004</v>
      </c>
      <c r="AE4" s="14">
        <v>342430766.48000002</v>
      </c>
      <c r="AF4" s="14">
        <v>120432228.97</v>
      </c>
      <c r="AG4" s="14">
        <v>-15003881.210000001</v>
      </c>
      <c r="AH4" s="14">
        <v>8828173.4800000004</v>
      </c>
      <c r="AI4" s="14">
        <v>-66019425.090000004</v>
      </c>
      <c r="AJ4" s="14">
        <v>52277504.380000003</v>
      </c>
      <c r="AK4" s="14">
        <v>74989924.939999998</v>
      </c>
    </row>
    <row r="5" spans="1:37" ht="14.25" customHeight="1">
      <c r="A5" s="12" t="s">
        <v>64</v>
      </c>
      <c r="B5" s="12" t="s">
        <v>65</v>
      </c>
      <c r="C5" s="12" t="s">
        <v>58</v>
      </c>
      <c r="D5" s="13" t="s">
        <v>59</v>
      </c>
      <c r="E5" s="14">
        <v>6254549</v>
      </c>
      <c r="F5" s="14">
        <v>3808762.62</v>
      </c>
      <c r="G5" s="14">
        <v>0</v>
      </c>
      <c r="H5" s="14">
        <v>132691.70000000001</v>
      </c>
      <c r="I5" s="14">
        <v>0</v>
      </c>
      <c r="J5" s="15"/>
      <c r="K5" s="15"/>
      <c r="L5" s="15"/>
      <c r="M5" s="15"/>
      <c r="N5" s="15"/>
      <c r="O5" s="15"/>
      <c r="P5" s="14">
        <v>172813806.18000001</v>
      </c>
      <c r="Q5" s="14">
        <v>97492352.659999996</v>
      </c>
      <c r="R5" s="14">
        <v>29318598.43</v>
      </c>
      <c r="S5" s="14">
        <v>18887286.27</v>
      </c>
      <c r="T5" s="14">
        <v>12604036.470000001</v>
      </c>
      <c r="U5" s="15"/>
      <c r="V5" s="15"/>
      <c r="W5" s="15"/>
      <c r="X5" s="15"/>
      <c r="Y5" s="15"/>
      <c r="Z5" s="15"/>
      <c r="AA5" s="14">
        <v>13701371.41</v>
      </c>
      <c r="AB5" s="14">
        <v>30497306.399999999</v>
      </c>
      <c r="AC5" s="14">
        <v>8319252.6100000003</v>
      </c>
      <c r="AD5" s="14">
        <v>7283021.71</v>
      </c>
      <c r="AE5" s="14">
        <v>4353243.3</v>
      </c>
      <c r="AF5" s="15"/>
      <c r="AG5" s="15"/>
      <c r="AH5" s="15"/>
      <c r="AI5" s="15"/>
      <c r="AJ5" s="15"/>
      <c r="AK5" s="15"/>
    </row>
    <row r="6" spans="1:37" ht="14.25" customHeight="1">
      <c r="A6" s="12" t="s">
        <v>66</v>
      </c>
      <c r="B6" s="12" t="s">
        <v>67</v>
      </c>
      <c r="C6" s="12" t="s">
        <v>58</v>
      </c>
      <c r="D6" s="13" t="s">
        <v>59</v>
      </c>
      <c r="E6" s="14">
        <v>0</v>
      </c>
      <c r="F6" s="14">
        <v>0</v>
      </c>
      <c r="G6" s="14">
        <v>0</v>
      </c>
      <c r="H6" s="14">
        <v>0</v>
      </c>
      <c r="I6" s="14">
        <v>24369805.940000001</v>
      </c>
      <c r="J6" s="14">
        <v>8084354.5599999996</v>
      </c>
      <c r="K6" s="14">
        <v>17483377.52</v>
      </c>
      <c r="L6" s="14">
        <v>55270947.100000001</v>
      </c>
      <c r="M6" s="14">
        <v>56066888.079999998</v>
      </c>
      <c r="N6" s="14">
        <v>84280434.870000005</v>
      </c>
      <c r="O6" s="14">
        <v>109971542.66</v>
      </c>
      <c r="P6" s="14">
        <v>-468310385.31</v>
      </c>
      <c r="Q6" s="14">
        <v>-212801008.63</v>
      </c>
      <c r="R6" s="14">
        <v>-271150624.45999998</v>
      </c>
      <c r="S6" s="14">
        <v>-488317967.94999999</v>
      </c>
      <c r="T6" s="14">
        <v>-145811453.52000001</v>
      </c>
      <c r="U6" s="14">
        <v>-189403910.78</v>
      </c>
      <c r="V6" s="14">
        <v>-436408084.95999998</v>
      </c>
      <c r="W6" s="14">
        <v>-436020760.87</v>
      </c>
      <c r="X6" s="14">
        <v>238567249.87</v>
      </c>
      <c r="Y6" s="14">
        <v>166986382.81999999</v>
      </c>
      <c r="Z6" s="14">
        <v>145957019.30000001</v>
      </c>
      <c r="AA6" s="14">
        <v>0</v>
      </c>
      <c r="AB6" s="14">
        <v>-64499762.630000003</v>
      </c>
      <c r="AC6" s="14">
        <v>-14013137.859999999</v>
      </c>
      <c r="AD6" s="14">
        <v>40464708.950000003</v>
      </c>
      <c r="AE6" s="14">
        <v>121560467.36</v>
      </c>
      <c r="AF6" s="14">
        <v>325912734.92000002</v>
      </c>
      <c r="AG6" s="14">
        <v>-161923102.06999999</v>
      </c>
      <c r="AH6" s="14">
        <v>-155154111.34999999</v>
      </c>
      <c r="AI6" s="14">
        <v>23958596.18</v>
      </c>
      <c r="AJ6" s="14">
        <v>-98168037.959999993</v>
      </c>
      <c r="AK6" s="14">
        <v>-56615424.439999998</v>
      </c>
    </row>
    <row r="7" spans="1:37" ht="14.25" customHeight="1">
      <c r="A7" s="12" t="s">
        <v>68</v>
      </c>
      <c r="B7" s="12" t="s">
        <v>69</v>
      </c>
      <c r="C7" s="12" t="s">
        <v>58</v>
      </c>
      <c r="D7" s="13" t="s">
        <v>59</v>
      </c>
      <c r="E7" s="14">
        <v>0</v>
      </c>
      <c r="F7" s="14">
        <v>91410.3</v>
      </c>
      <c r="G7" s="14">
        <v>0</v>
      </c>
      <c r="H7" s="14">
        <v>0</v>
      </c>
      <c r="I7" s="14">
        <v>198468.2</v>
      </c>
      <c r="J7" s="15"/>
      <c r="K7" s="15"/>
      <c r="L7" s="15"/>
      <c r="M7" s="15"/>
      <c r="N7" s="15"/>
      <c r="O7" s="15"/>
      <c r="P7" s="14">
        <v>-156755663.09999999</v>
      </c>
      <c r="Q7" s="14">
        <v>239204439.33000001</v>
      </c>
      <c r="R7" s="14">
        <v>-43964124.049999997</v>
      </c>
      <c r="S7" s="14">
        <v>-44220134.369999997</v>
      </c>
      <c r="T7" s="14">
        <v>-126054727.54000001</v>
      </c>
      <c r="U7" s="14">
        <v>-124695208.83</v>
      </c>
      <c r="V7" s="14">
        <v>-84813277.019999996</v>
      </c>
      <c r="W7" s="14">
        <v>3490656.24</v>
      </c>
      <c r="X7" s="14">
        <v>17191789.66</v>
      </c>
      <c r="Y7" s="14">
        <v>8760920.0500000007</v>
      </c>
      <c r="Z7" s="14">
        <v>11476899</v>
      </c>
      <c r="AA7" s="14">
        <v>-74487769.530000001</v>
      </c>
      <c r="AB7" s="14">
        <v>32203632.059999999</v>
      </c>
      <c r="AC7" s="14">
        <v>194028.06</v>
      </c>
      <c r="AD7" s="14">
        <v>573328.28</v>
      </c>
      <c r="AE7" s="14">
        <v>48018858.93</v>
      </c>
      <c r="AF7" s="15"/>
      <c r="AG7" s="15"/>
      <c r="AH7" s="15"/>
      <c r="AI7" s="15"/>
      <c r="AJ7" s="15"/>
      <c r="AK7" s="15"/>
    </row>
    <row r="8" spans="1:37" ht="14.25" customHeight="1">
      <c r="A8" s="12" t="s">
        <v>70</v>
      </c>
      <c r="B8" s="12" t="s">
        <v>71</v>
      </c>
      <c r="C8" s="12" t="s">
        <v>58</v>
      </c>
      <c r="D8" s="13" t="s">
        <v>59</v>
      </c>
      <c r="E8" s="14">
        <v>0</v>
      </c>
      <c r="F8" s="14">
        <v>0</v>
      </c>
      <c r="G8" s="14">
        <v>13174.74</v>
      </c>
      <c r="H8" s="14">
        <v>2789029.28</v>
      </c>
      <c r="I8" s="14">
        <v>14655309.779999999</v>
      </c>
      <c r="J8" s="14">
        <v>-3894524.02</v>
      </c>
      <c r="K8" s="14">
        <v>-12175749.310000001</v>
      </c>
      <c r="L8" s="15"/>
      <c r="M8" s="15"/>
      <c r="N8" s="15"/>
      <c r="O8" s="15"/>
      <c r="P8" s="14">
        <v>-743105230.21000004</v>
      </c>
      <c r="Q8" s="16" t="s">
        <v>72</v>
      </c>
      <c r="R8" s="14">
        <v>-13267224519</v>
      </c>
      <c r="S8" s="14">
        <v>-3174918021.4000001</v>
      </c>
      <c r="T8" s="14">
        <v>786175632.39999998</v>
      </c>
      <c r="U8" s="14">
        <v>809849676.61000001</v>
      </c>
      <c r="V8" s="14">
        <v>24635985.27</v>
      </c>
      <c r="W8" s="15"/>
      <c r="X8" s="15"/>
      <c r="Y8" s="15"/>
      <c r="Z8" s="15"/>
      <c r="AA8" s="14">
        <v>0</v>
      </c>
      <c r="AB8" s="14">
        <v>0</v>
      </c>
      <c r="AC8" s="14">
        <v>-290462405.20999998</v>
      </c>
      <c r="AD8" s="14">
        <v>-169503630.15000001</v>
      </c>
      <c r="AE8" s="14">
        <v>222759664.16</v>
      </c>
      <c r="AF8" s="14">
        <v>97098950.260000005</v>
      </c>
      <c r="AG8" s="14">
        <v>212961957.77000001</v>
      </c>
      <c r="AH8" s="15"/>
      <c r="AI8" s="15"/>
      <c r="AJ8" s="15"/>
      <c r="AK8" s="15"/>
    </row>
    <row r="9" spans="1:37" ht="14.25" customHeight="1">
      <c r="A9" s="12" t="s">
        <v>73</v>
      </c>
      <c r="B9" s="12" t="s">
        <v>74</v>
      </c>
      <c r="C9" s="12" t="s">
        <v>58</v>
      </c>
      <c r="D9" s="13" t="s">
        <v>59</v>
      </c>
      <c r="E9" s="14">
        <v>68923.48</v>
      </c>
      <c r="F9" s="14">
        <v>0</v>
      </c>
      <c r="G9" s="14">
        <v>58687.5</v>
      </c>
      <c r="H9" s="14">
        <v>0</v>
      </c>
      <c r="I9" s="14">
        <v>2244518.67</v>
      </c>
      <c r="J9" s="14">
        <v>5292488.82</v>
      </c>
      <c r="K9" s="14">
        <v>433702.67</v>
      </c>
      <c r="L9" s="14">
        <v>712953.57</v>
      </c>
      <c r="M9" s="14">
        <v>711950.07</v>
      </c>
      <c r="N9" s="14">
        <v>1228867.8400000001</v>
      </c>
      <c r="O9" s="14">
        <v>4703162.22</v>
      </c>
      <c r="P9" s="14">
        <v>-40156673.5</v>
      </c>
      <c r="Q9" s="14">
        <v>-36510798.469999999</v>
      </c>
      <c r="R9" s="14">
        <v>-90897356.540000007</v>
      </c>
      <c r="S9" s="14">
        <v>-312007003.31</v>
      </c>
      <c r="T9" s="14">
        <v>-128177815</v>
      </c>
      <c r="U9" s="14">
        <v>-156120969.81999999</v>
      </c>
      <c r="V9" s="14">
        <v>-175213090.72</v>
      </c>
      <c r="W9" s="14">
        <v>-14386543.279999999</v>
      </c>
      <c r="X9" s="14">
        <v>6980063.4500000002</v>
      </c>
      <c r="Y9" s="14">
        <v>-70377121.829999998</v>
      </c>
      <c r="Z9" s="14">
        <v>-61174385.93</v>
      </c>
      <c r="AA9" s="14">
        <v>-107801472.64</v>
      </c>
      <c r="AB9" s="14">
        <v>-17507249.43</v>
      </c>
      <c r="AC9" s="14">
        <v>-12560322.800000001</v>
      </c>
      <c r="AD9" s="14">
        <v>-56112314.880000003</v>
      </c>
      <c r="AE9" s="14">
        <v>-5254184.4800000004</v>
      </c>
      <c r="AF9" s="14">
        <v>-28992868.760000002</v>
      </c>
      <c r="AG9" s="14">
        <v>-34622303.079999998</v>
      </c>
      <c r="AH9" s="14">
        <v>-1821663.06</v>
      </c>
      <c r="AI9" s="14">
        <v>-5858003.9000000004</v>
      </c>
      <c r="AJ9" s="14">
        <v>-4180594.44</v>
      </c>
      <c r="AK9" s="14">
        <v>-16608965.949999999</v>
      </c>
    </row>
    <row r="10" spans="1:37" ht="14.25" customHeight="1">
      <c r="A10" s="12" t="s">
        <v>75</v>
      </c>
      <c r="B10" s="12" t="s">
        <v>76</v>
      </c>
      <c r="C10" s="12" t="s">
        <v>58</v>
      </c>
      <c r="D10" s="13" t="s">
        <v>59</v>
      </c>
      <c r="E10" s="14">
        <v>11906274.699999999</v>
      </c>
      <c r="F10" s="14">
        <v>-11580814.800000001</v>
      </c>
      <c r="G10" s="14">
        <v>13971218.220000001</v>
      </c>
      <c r="H10" s="14">
        <v>6116336.21</v>
      </c>
      <c r="I10" s="14">
        <v>0</v>
      </c>
      <c r="J10" s="14">
        <v>0</v>
      </c>
      <c r="K10" s="14">
        <v>779549.18</v>
      </c>
      <c r="L10" s="14">
        <v>1920972.6</v>
      </c>
      <c r="M10" s="15"/>
      <c r="N10" s="15"/>
      <c r="O10" s="15"/>
      <c r="P10" s="14">
        <v>-76708751.659999996</v>
      </c>
      <c r="Q10" s="14">
        <v>-28598366.18</v>
      </c>
      <c r="R10" s="14">
        <v>10325406.960000001</v>
      </c>
      <c r="S10" s="14">
        <v>5003478.47</v>
      </c>
      <c r="T10" s="14">
        <v>15032660.51</v>
      </c>
      <c r="U10" s="14">
        <v>-121915.53</v>
      </c>
      <c r="V10" s="14">
        <v>13528455.4</v>
      </c>
      <c r="W10" s="14">
        <v>6567769.7599999998</v>
      </c>
      <c r="X10" s="15"/>
      <c r="Y10" s="15"/>
      <c r="Z10" s="15"/>
      <c r="AA10" s="14">
        <v>-15474865.24</v>
      </c>
      <c r="AB10" s="14">
        <v>-30101195.09</v>
      </c>
      <c r="AC10" s="14">
        <v>-14304179.949999999</v>
      </c>
      <c r="AD10" s="14">
        <v>-18320217.030000001</v>
      </c>
      <c r="AE10" s="14">
        <v>7437334.6900000004</v>
      </c>
      <c r="AF10" s="14">
        <v>-4328001.4800000004</v>
      </c>
      <c r="AG10" s="14">
        <v>-344451.96</v>
      </c>
      <c r="AH10" s="14">
        <v>420953.87</v>
      </c>
      <c r="AI10" s="15"/>
      <c r="AJ10" s="15"/>
      <c r="AK10" s="15"/>
    </row>
    <row r="11" spans="1:37" ht="14.25" customHeight="1">
      <c r="A11" s="12" t="s">
        <v>77</v>
      </c>
      <c r="B11" s="12" t="s">
        <v>78</v>
      </c>
      <c r="C11" s="12" t="s">
        <v>58</v>
      </c>
      <c r="D11" s="13" t="s">
        <v>59</v>
      </c>
      <c r="E11" s="14">
        <v>1317681226.0999999</v>
      </c>
      <c r="F11" s="14">
        <v>757642324.88999999</v>
      </c>
      <c r="G11" s="14">
        <v>887249608.61000001</v>
      </c>
      <c r="H11" s="14">
        <v>1137510850.2</v>
      </c>
      <c r="I11" s="14">
        <v>1042570433.7</v>
      </c>
      <c r="J11" s="14">
        <v>1145036119.9000001</v>
      </c>
      <c r="K11" s="14">
        <v>1378017029.3</v>
      </c>
      <c r="L11" s="14">
        <v>971233965.91999996</v>
      </c>
      <c r="M11" s="14">
        <v>1216430668.3</v>
      </c>
      <c r="N11" s="14">
        <v>1367180062.7</v>
      </c>
      <c r="O11" s="14">
        <v>1237593507.7</v>
      </c>
      <c r="P11" s="14">
        <v>7206108681.6999998</v>
      </c>
      <c r="Q11" s="14">
        <v>2046111896</v>
      </c>
      <c r="R11" s="14">
        <v>816062868.28999996</v>
      </c>
      <c r="S11" s="14">
        <v>2888694517.3000002</v>
      </c>
      <c r="T11" s="14">
        <v>1788737749.4000001</v>
      </c>
      <c r="U11" s="14">
        <v>3672778630.5</v>
      </c>
      <c r="V11" s="14">
        <v>3440211878.5999999</v>
      </c>
      <c r="W11" s="14">
        <v>1802902453.9000001</v>
      </c>
      <c r="X11" s="14">
        <v>3227850373.4000001</v>
      </c>
      <c r="Y11" s="14">
        <v>3651786775.8000002</v>
      </c>
      <c r="Z11" s="14">
        <v>3376382408.5</v>
      </c>
      <c r="AA11" s="14">
        <v>1555321169.5</v>
      </c>
      <c r="AB11" s="14">
        <v>411805590.83999997</v>
      </c>
      <c r="AC11" s="14">
        <v>-174324632.66999999</v>
      </c>
      <c r="AD11" s="14">
        <v>-34461035.5</v>
      </c>
      <c r="AE11" s="14">
        <v>-84503059.400000006</v>
      </c>
      <c r="AF11" s="14">
        <v>112571386.22</v>
      </c>
      <c r="AG11" s="14">
        <v>-221294348.34</v>
      </c>
      <c r="AH11" s="14">
        <v>-334656846.89999998</v>
      </c>
      <c r="AI11" s="14">
        <v>-202667905.88</v>
      </c>
      <c r="AJ11" s="14">
        <v>-103104455.95</v>
      </c>
      <c r="AK11" s="14">
        <v>-65583600.509999998</v>
      </c>
    </row>
    <row r="12" spans="1:37" ht="14.25" customHeight="1">
      <c r="A12" s="12" t="s">
        <v>79</v>
      </c>
      <c r="B12" s="12" t="s">
        <v>80</v>
      </c>
      <c r="C12" s="12" t="s">
        <v>58</v>
      </c>
      <c r="D12" s="13" t="s">
        <v>59</v>
      </c>
      <c r="E12" s="14">
        <v>10854934.390000001</v>
      </c>
      <c r="F12" s="14">
        <v>29106563.940000001</v>
      </c>
      <c r="G12" s="14">
        <v>19801641.73</v>
      </c>
      <c r="H12" s="14">
        <v>33288090.960000001</v>
      </c>
      <c r="I12" s="14">
        <v>28204681.629999999</v>
      </c>
      <c r="J12" s="14">
        <v>30840566.41</v>
      </c>
      <c r="K12" s="14">
        <v>23751845.41</v>
      </c>
      <c r="L12" s="14">
        <v>29758770.809999999</v>
      </c>
      <c r="M12" s="14">
        <v>39808507.609999999</v>
      </c>
      <c r="N12" s="14">
        <v>45511749.030000001</v>
      </c>
      <c r="O12" s="14">
        <v>45988939.990000002</v>
      </c>
      <c r="P12" s="14">
        <v>51843833.240000002</v>
      </c>
      <c r="Q12" s="14">
        <v>100209632.73</v>
      </c>
      <c r="R12" s="14">
        <v>47624307.75</v>
      </c>
      <c r="S12" s="14">
        <v>90995209.840000004</v>
      </c>
      <c r="T12" s="14">
        <v>78375353.689999998</v>
      </c>
      <c r="U12" s="14">
        <v>86035792.799999997</v>
      </c>
      <c r="V12" s="14">
        <v>75487972.290000007</v>
      </c>
      <c r="W12" s="14">
        <v>70927763.159999996</v>
      </c>
      <c r="X12" s="14">
        <v>120857625.14</v>
      </c>
      <c r="Y12" s="14">
        <v>134210173.27</v>
      </c>
      <c r="Z12" s="14">
        <v>138414211.97</v>
      </c>
      <c r="AA12" s="14">
        <v>8222468.7800000003</v>
      </c>
      <c r="AB12" s="14">
        <v>3658588.55</v>
      </c>
      <c r="AC12" s="14">
        <v>-1807335.47</v>
      </c>
      <c r="AD12" s="14">
        <v>-2890425.77</v>
      </c>
      <c r="AE12" s="14">
        <v>-1391888.83</v>
      </c>
      <c r="AF12" s="14">
        <v>-1855825.36</v>
      </c>
      <c r="AG12" s="14">
        <v>1826850.49</v>
      </c>
      <c r="AH12" s="14">
        <v>-4345904.07</v>
      </c>
      <c r="AI12" s="14">
        <v>344491.97</v>
      </c>
      <c r="AJ12" s="14">
        <v>659818.25</v>
      </c>
      <c r="AK12" s="14">
        <v>2985694.57</v>
      </c>
    </row>
    <row r="13" spans="1:37" ht="14.25" customHeight="1">
      <c r="A13" s="12" t="s">
        <v>81</v>
      </c>
      <c r="B13" s="12" t="s">
        <v>82</v>
      </c>
      <c r="C13" s="12" t="s">
        <v>58</v>
      </c>
      <c r="D13" s="13" t="s">
        <v>59</v>
      </c>
      <c r="E13" s="14">
        <v>0</v>
      </c>
      <c r="F13" s="14">
        <v>0</v>
      </c>
      <c r="G13" s="14">
        <v>0</v>
      </c>
      <c r="H13" s="14">
        <v>0</v>
      </c>
      <c r="I13" s="15"/>
      <c r="J13" s="15"/>
      <c r="K13" s="15"/>
      <c r="L13" s="14">
        <v>0</v>
      </c>
      <c r="M13" s="14">
        <v>0</v>
      </c>
      <c r="N13" s="14">
        <v>0</v>
      </c>
      <c r="O13" s="14">
        <v>417812.37</v>
      </c>
      <c r="P13" s="14">
        <v>-279808.77</v>
      </c>
      <c r="Q13" s="14">
        <v>-6103814.1500000004</v>
      </c>
      <c r="R13" s="14">
        <v>279065.05</v>
      </c>
      <c r="S13" s="14">
        <v>-13598395.460000001</v>
      </c>
      <c r="T13" s="14">
        <v>3427493.6</v>
      </c>
      <c r="U13" s="14">
        <v>5925094.9800000004</v>
      </c>
      <c r="V13" s="14">
        <v>4183.63</v>
      </c>
      <c r="W13" s="14">
        <v>-646253.13</v>
      </c>
      <c r="X13" s="14">
        <v>-1804481.74</v>
      </c>
      <c r="Y13" s="14">
        <v>-2276198.39</v>
      </c>
      <c r="Z13" s="14">
        <v>427056</v>
      </c>
      <c r="AA13" s="14">
        <v>0</v>
      </c>
      <c r="AB13" s="14">
        <v>0</v>
      </c>
      <c r="AC13" s="14">
        <v>0</v>
      </c>
      <c r="AD13" s="14">
        <v>0</v>
      </c>
      <c r="AE13" s="15"/>
      <c r="AF13" s="15"/>
      <c r="AG13" s="15"/>
      <c r="AH13" s="14">
        <v>0</v>
      </c>
      <c r="AI13" s="14">
        <v>0</v>
      </c>
      <c r="AJ13" s="14">
        <v>0</v>
      </c>
      <c r="AK13" s="14">
        <v>0</v>
      </c>
    </row>
    <row r="14" spans="1:37" ht="14.25" customHeight="1">
      <c r="A14" s="12" t="s">
        <v>83</v>
      </c>
      <c r="B14" s="12" t="s">
        <v>84</v>
      </c>
      <c r="C14" s="12" t="s">
        <v>58</v>
      </c>
      <c r="D14" s="13" t="s">
        <v>59</v>
      </c>
      <c r="E14" s="14">
        <v>341074547.57999998</v>
      </c>
      <c r="F14" s="14">
        <v>312321799.44</v>
      </c>
      <c r="G14" s="14">
        <v>406437290</v>
      </c>
      <c r="H14" s="14">
        <v>414515095.69</v>
      </c>
      <c r="I14" s="14">
        <v>428155972.16000003</v>
      </c>
      <c r="J14" s="14">
        <v>443421700.30000001</v>
      </c>
      <c r="K14" s="14">
        <v>388971332.17000002</v>
      </c>
      <c r="L14" s="14">
        <v>326632043.13999999</v>
      </c>
      <c r="M14" s="14">
        <v>396067337.38</v>
      </c>
      <c r="N14" s="14">
        <v>371147763.5</v>
      </c>
      <c r="O14" s="14">
        <v>469354883.61000001</v>
      </c>
      <c r="P14" s="14">
        <v>524940800.22000003</v>
      </c>
      <c r="Q14" s="14">
        <v>710033880.37</v>
      </c>
      <c r="R14" s="14">
        <v>94704857.840000004</v>
      </c>
      <c r="S14" s="14">
        <v>119702933.59</v>
      </c>
      <c r="T14" s="14">
        <v>944760864.92999995</v>
      </c>
      <c r="U14" s="14">
        <v>1024427790.6</v>
      </c>
      <c r="V14" s="14">
        <v>306955507.12</v>
      </c>
      <c r="W14" s="14">
        <v>382020086.56</v>
      </c>
      <c r="X14" s="14">
        <v>1176043086.0999999</v>
      </c>
      <c r="Y14" s="14">
        <v>1106991734.3</v>
      </c>
      <c r="Z14" s="14">
        <v>1272111094.9000001</v>
      </c>
      <c r="AA14" s="14">
        <v>-64465060.5</v>
      </c>
      <c r="AB14" s="14">
        <v>-1948998.24</v>
      </c>
      <c r="AC14" s="14">
        <v>188893505.22999999</v>
      </c>
      <c r="AD14" s="14">
        <v>-62877087.880000003</v>
      </c>
      <c r="AE14" s="14">
        <v>-6515502.1200000001</v>
      </c>
      <c r="AF14" s="14">
        <v>12088602.57</v>
      </c>
      <c r="AG14" s="14">
        <v>280332299</v>
      </c>
      <c r="AH14" s="14">
        <v>-116212913.62</v>
      </c>
      <c r="AI14" s="14">
        <v>1998053.42</v>
      </c>
      <c r="AJ14" s="14">
        <v>38475433.289999999</v>
      </c>
      <c r="AK14" s="14">
        <v>13266467.01</v>
      </c>
    </row>
    <row r="15" spans="1:37" ht="14.25" customHeight="1">
      <c r="A15" s="12" t="s">
        <v>85</v>
      </c>
      <c r="B15" s="12" t="s">
        <v>86</v>
      </c>
      <c r="C15" s="12" t="s">
        <v>58</v>
      </c>
      <c r="D15" s="13" t="s">
        <v>59</v>
      </c>
      <c r="E15" s="14">
        <v>15803023.32</v>
      </c>
      <c r="F15" s="14">
        <v>17414750.91</v>
      </c>
      <c r="G15" s="14">
        <v>5317806.16</v>
      </c>
      <c r="H15" s="14">
        <v>2409731.31</v>
      </c>
      <c r="I15" s="14">
        <v>378656.44</v>
      </c>
      <c r="J15" s="14">
        <v>678663.14</v>
      </c>
      <c r="K15" s="14">
        <v>-2789.08</v>
      </c>
      <c r="L15" s="14">
        <v>19269.02</v>
      </c>
      <c r="M15" s="14">
        <v>-3389144.79</v>
      </c>
      <c r="N15" s="14">
        <v>1373748.57</v>
      </c>
      <c r="O15" s="14">
        <v>13355205.92</v>
      </c>
      <c r="P15" s="14">
        <v>91075697.609999999</v>
      </c>
      <c r="Q15" s="14">
        <v>80350744.439999998</v>
      </c>
      <c r="R15" s="14">
        <v>24357708.09</v>
      </c>
      <c r="S15" s="14">
        <v>14513467.460000001</v>
      </c>
      <c r="T15" s="14">
        <v>-15507939.619999999</v>
      </c>
      <c r="U15" s="14">
        <v>-31895813.100000001</v>
      </c>
      <c r="V15" s="14">
        <v>-9217924.9700000007</v>
      </c>
      <c r="W15" s="14">
        <v>102143567.97</v>
      </c>
      <c r="X15" s="14">
        <v>-44580541.590000004</v>
      </c>
      <c r="Y15" s="14">
        <v>-5503722.04</v>
      </c>
      <c r="Z15" s="14">
        <v>-75413283.489999995</v>
      </c>
      <c r="AA15" s="14">
        <v>10001106.15</v>
      </c>
      <c r="AB15" s="14">
        <v>-17476779.329999998</v>
      </c>
      <c r="AC15" s="14">
        <v>0</v>
      </c>
      <c r="AD15" s="14">
        <v>0</v>
      </c>
      <c r="AE15" s="14">
        <v>-2833394.71</v>
      </c>
      <c r="AF15" s="14">
        <v>-30737615.52</v>
      </c>
      <c r="AG15" s="14">
        <v>-12284523.619999999</v>
      </c>
      <c r="AH15" s="14">
        <v>26297759.219999999</v>
      </c>
      <c r="AI15" s="14">
        <v>4087971.36</v>
      </c>
      <c r="AJ15" s="14">
        <v>-54836482.020000003</v>
      </c>
      <c r="AK15" s="14">
        <v>-25566049.649999999</v>
      </c>
    </row>
    <row r="16" spans="1:37" ht="14.25" customHeight="1">
      <c r="A16" s="12" t="s">
        <v>87</v>
      </c>
      <c r="B16" s="12" t="s">
        <v>88</v>
      </c>
      <c r="C16" s="12" t="s">
        <v>58</v>
      </c>
      <c r="D16" s="13" t="s">
        <v>59</v>
      </c>
      <c r="E16" s="14">
        <v>452344826.01999998</v>
      </c>
      <c r="F16" s="14">
        <v>183730355.88</v>
      </c>
      <c r="G16" s="14">
        <v>-144195188.56999999</v>
      </c>
      <c r="H16" s="14">
        <v>191432811.00999999</v>
      </c>
      <c r="I16" s="14">
        <v>278074840.89999998</v>
      </c>
      <c r="J16" s="14">
        <v>179767165.06999999</v>
      </c>
      <c r="K16" s="14">
        <v>687616761.38999999</v>
      </c>
      <c r="L16" s="14">
        <v>652548168.25</v>
      </c>
      <c r="M16" s="14">
        <v>296847088.73000002</v>
      </c>
      <c r="N16" s="14">
        <v>244087366.78</v>
      </c>
      <c r="O16" s="14">
        <v>711933785.84000003</v>
      </c>
      <c r="P16" s="14">
        <v>-1093122342.7</v>
      </c>
      <c r="Q16" s="14">
        <v>132167327.54000001</v>
      </c>
      <c r="R16" s="14">
        <v>-3967007941.4000001</v>
      </c>
      <c r="S16" s="14">
        <v>-502478425.41000003</v>
      </c>
      <c r="T16" s="14">
        <v>-687931261.50999999</v>
      </c>
      <c r="U16" s="14">
        <v>1254812931.0999999</v>
      </c>
      <c r="V16" s="14">
        <v>775115926.99000001</v>
      </c>
      <c r="W16" s="14">
        <v>1633259525.2</v>
      </c>
      <c r="X16" s="14">
        <v>1970249634</v>
      </c>
      <c r="Y16" s="14">
        <v>2360492793.5999999</v>
      </c>
      <c r="Z16" s="14">
        <v>2260729103.9000001</v>
      </c>
      <c r="AA16" s="14">
        <v>-468190026.38999999</v>
      </c>
      <c r="AB16" s="14">
        <v>239663667.28</v>
      </c>
      <c r="AC16" s="14">
        <v>484410221.69999999</v>
      </c>
      <c r="AD16" s="14">
        <v>367195483.54000002</v>
      </c>
      <c r="AE16" s="14">
        <v>-125691739.64</v>
      </c>
      <c r="AF16" s="14">
        <v>-72824212.700000003</v>
      </c>
      <c r="AG16" s="14">
        <v>-737806340.78999996</v>
      </c>
      <c r="AH16" s="14">
        <v>563302982.67999995</v>
      </c>
      <c r="AI16" s="14">
        <v>317416540.12</v>
      </c>
      <c r="AJ16" s="14">
        <v>743686731.07000005</v>
      </c>
      <c r="AK16" s="14">
        <v>256520154.69999999</v>
      </c>
    </row>
    <row r="17" spans="1:37" ht="14.25" customHeight="1">
      <c r="A17" s="12" t="s">
        <v>89</v>
      </c>
      <c r="B17" s="12" t="s">
        <v>90</v>
      </c>
      <c r="C17" s="12" t="s">
        <v>58</v>
      </c>
      <c r="D17" s="13" t="s">
        <v>59</v>
      </c>
      <c r="E17" s="14">
        <v>4891509.95</v>
      </c>
      <c r="F17" s="14">
        <v>2777132.06</v>
      </c>
      <c r="G17" s="14">
        <v>1901954.1</v>
      </c>
      <c r="H17" s="14">
        <v>5715757.5</v>
      </c>
      <c r="I17" s="14">
        <v>3198994.03</v>
      </c>
      <c r="J17" s="14">
        <v>3939226.39</v>
      </c>
      <c r="K17" s="15"/>
      <c r="L17" s="15"/>
      <c r="M17" s="15"/>
      <c r="N17" s="15"/>
      <c r="O17" s="15"/>
      <c r="P17" s="14">
        <v>-157321452.88999999</v>
      </c>
      <c r="Q17" s="14">
        <v>-241168672.62</v>
      </c>
      <c r="R17" s="14">
        <v>-202509005.33000001</v>
      </c>
      <c r="S17" s="14">
        <v>-47646334.170000002</v>
      </c>
      <c r="T17" s="14">
        <v>-64652322.170000002</v>
      </c>
      <c r="U17" s="14">
        <v>-92833261.170000002</v>
      </c>
      <c r="V17" s="15"/>
      <c r="W17" s="15"/>
      <c r="X17" s="15"/>
      <c r="Y17" s="15"/>
      <c r="Z17" s="15"/>
      <c r="AA17" s="14">
        <v>0</v>
      </c>
      <c r="AB17" s="14">
        <v>0</v>
      </c>
      <c r="AC17" s="14">
        <v>0</v>
      </c>
      <c r="AD17" s="14">
        <v>0</v>
      </c>
      <c r="AE17" s="14">
        <v>-2091750.38</v>
      </c>
      <c r="AF17" s="14">
        <v>0</v>
      </c>
      <c r="AG17" s="15"/>
      <c r="AH17" s="15"/>
      <c r="AI17" s="15"/>
      <c r="AJ17" s="15"/>
      <c r="AK17" s="15"/>
    </row>
    <row r="18" spans="1:37" ht="14.25" customHeight="1">
      <c r="A18" s="12" t="s">
        <v>91</v>
      </c>
      <c r="B18" s="12" t="s">
        <v>92</v>
      </c>
      <c r="C18" s="12" t="s">
        <v>58</v>
      </c>
      <c r="D18" s="13" t="s">
        <v>59</v>
      </c>
      <c r="E18" s="14">
        <v>41961028.590000004</v>
      </c>
      <c r="F18" s="14">
        <v>86414294.530000001</v>
      </c>
      <c r="G18" s="14">
        <v>26896840.760000002</v>
      </c>
      <c r="H18" s="14">
        <v>20941503.98</v>
      </c>
      <c r="I18" s="14">
        <v>13860131.27</v>
      </c>
      <c r="J18" s="14">
        <v>5842463.3399999999</v>
      </c>
      <c r="K18" s="14">
        <v>24082351.949999999</v>
      </c>
      <c r="L18" s="14">
        <v>72408512.870000005</v>
      </c>
      <c r="M18" s="14">
        <v>67764851.060000002</v>
      </c>
      <c r="N18" s="14">
        <v>72421161.950000003</v>
      </c>
      <c r="O18" s="14">
        <v>81826518.450000003</v>
      </c>
      <c r="P18" s="14">
        <v>169741053.24000001</v>
      </c>
      <c r="Q18" s="14">
        <v>377637725.49000001</v>
      </c>
      <c r="R18" s="14">
        <v>231936594.83000001</v>
      </c>
      <c r="S18" s="14">
        <v>55629116.810000002</v>
      </c>
      <c r="T18" s="14">
        <v>-174080115.03</v>
      </c>
      <c r="U18" s="14">
        <v>-331808028.32999998</v>
      </c>
      <c r="V18" s="14">
        <v>-38666475.909999996</v>
      </c>
      <c r="W18" s="14">
        <v>101706309.55</v>
      </c>
      <c r="X18" s="14">
        <v>213394729.61000001</v>
      </c>
      <c r="Y18" s="14">
        <v>248267961.22</v>
      </c>
      <c r="Z18" s="14">
        <v>291732863.33999997</v>
      </c>
      <c r="AA18" s="14">
        <v>-13886538.98</v>
      </c>
      <c r="AB18" s="14">
        <v>-1992526.96</v>
      </c>
      <c r="AC18" s="14">
        <v>14924590.67</v>
      </c>
      <c r="AD18" s="14">
        <v>50492946.640000001</v>
      </c>
      <c r="AE18" s="14">
        <v>7090015.3399999999</v>
      </c>
      <c r="AF18" s="14">
        <v>36750760.609999999</v>
      </c>
      <c r="AG18" s="14">
        <v>-10199682.789999999</v>
      </c>
      <c r="AH18" s="14">
        <v>-14310949.449999999</v>
      </c>
      <c r="AI18" s="14">
        <v>5930183.1699999999</v>
      </c>
      <c r="AJ18" s="14">
        <v>-2646255.19</v>
      </c>
      <c r="AK18" s="14">
        <v>992766.55</v>
      </c>
    </row>
    <row r="19" spans="1:37" ht="14.25" customHeight="1">
      <c r="A19" s="12" t="s">
        <v>93</v>
      </c>
      <c r="B19" s="12" t="s">
        <v>94</v>
      </c>
      <c r="C19" s="12" t="s">
        <v>58</v>
      </c>
      <c r="D19" s="13" t="s">
        <v>59</v>
      </c>
      <c r="E19" s="14">
        <v>0</v>
      </c>
      <c r="F19" s="14">
        <v>32646.54</v>
      </c>
      <c r="G19" s="14">
        <v>316193.88</v>
      </c>
      <c r="H19" s="14">
        <v>925086.46</v>
      </c>
      <c r="I19" s="14">
        <v>117514.07</v>
      </c>
      <c r="J19" s="14">
        <v>100241.66</v>
      </c>
      <c r="K19" s="14">
        <v>8508102.9199999999</v>
      </c>
      <c r="L19" s="14">
        <v>6717475.1900000004</v>
      </c>
      <c r="M19" s="14">
        <v>3218539.25</v>
      </c>
      <c r="N19" s="15"/>
      <c r="O19" s="15"/>
      <c r="P19" s="14">
        <v>-348820724.22000003</v>
      </c>
      <c r="Q19" s="14">
        <v>-23970175.489999998</v>
      </c>
      <c r="R19" s="14">
        <v>-40475212.039999999</v>
      </c>
      <c r="S19" s="14">
        <v>-35337301.439999998</v>
      </c>
      <c r="T19" s="14">
        <v>-7241477.9100000001</v>
      </c>
      <c r="U19" s="14">
        <v>3633082.93</v>
      </c>
      <c r="V19" s="14">
        <v>15779246.76</v>
      </c>
      <c r="W19" s="14">
        <v>8275300.96</v>
      </c>
      <c r="X19" s="14">
        <v>9199575.9900000002</v>
      </c>
      <c r="Y19" s="15"/>
      <c r="Z19" s="15"/>
      <c r="AA19" s="14">
        <v>11785915.779999999</v>
      </c>
      <c r="AB19" s="14">
        <v>24737369.100000001</v>
      </c>
      <c r="AC19" s="14">
        <v>-12488460.550000001</v>
      </c>
      <c r="AD19" s="14">
        <v>-12447983.470000001</v>
      </c>
      <c r="AE19" s="14">
        <v>-2487381.0699999998</v>
      </c>
      <c r="AF19" s="14">
        <v>-10026875.42</v>
      </c>
      <c r="AG19" s="14">
        <v>-3242310.98</v>
      </c>
      <c r="AH19" s="14">
        <v>-4323670.59</v>
      </c>
      <c r="AI19" s="14">
        <v>0</v>
      </c>
      <c r="AJ19" s="15"/>
      <c r="AK19" s="15"/>
    </row>
    <row r="20" spans="1:37" ht="14.25" customHeight="1">
      <c r="A20" s="12" t="s">
        <v>95</v>
      </c>
      <c r="B20" s="12" t="s">
        <v>96</v>
      </c>
      <c r="C20" s="12" t="s">
        <v>58</v>
      </c>
      <c r="D20" s="13" t="s">
        <v>59</v>
      </c>
      <c r="E20" s="14">
        <v>51464239.729999997</v>
      </c>
      <c r="F20" s="14">
        <v>22644726.100000001</v>
      </c>
      <c r="G20" s="14">
        <v>101067061.97</v>
      </c>
      <c r="H20" s="14">
        <v>28519952.48</v>
      </c>
      <c r="I20" s="14">
        <v>-2940463.08</v>
      </c>
      <c r="J20" s="14">
        <v>23582528.25</v>
      </c>
      <c r="K20" s="15"/>
      <c r="L20" s="14">
        <v>45308866.18</v>
      </c>
      <c r="M20" s="15"/>
      <c r="N20" s="15"/>
      <c r="O20" s="15"/>
      <c r="P20" s="14">
        <v>255984906</v>
      </c>
      <c r="Q20" s="14">
        <v>245979683.91999999</v>
      </c>
      <c r="R20" s="14">
        <v>304879169.35000002</v>
      </c>
      <c r="S20" s="14">
        <v>88042193.650000006</v>
      </c>
      <c r="T20" s="14">
        <v>133540373.56</v>
      </c>
      <c r="U20" s="14">
        <v>113239212.43000001</v>
      </c>
      <c r="V20" s="14">
        <v>120322509.03</v>
      </c>
      <c r="W20" s="14">
        <v>99807570.430000007</v>
      </c>
      <c r="X20" s="14">
        <v>94681156.859999999</v>
      </c>
      <c r="Y20" s="14">
        <v>87378787.75</v>
      </c>
      <c r="Z20" s="14">
        <v>58136926.990000002</v>
      </c>
      <c r="AA20" s="14">
        <v>-4645648.57</v>
      </c>
      <c r="AB20" s="14">
        <v>-5867670.8700000001</v>
      </c>
      <c r="AC20" s="14">
        <v>-14225131.48</v>
      </c>
      <c r="AD20" s="14">
        <v>18456664.149999999</v>
      </c>
      <c r="AE20" s="14">
        <v>20845689.66</v>
      </c>
      <c r="AF20" s="14">
        <v>2744454.15</v>
      </c>
      <c r="AG20" s="15"/>
      <c r="AH20" s="14">
        <v>-23262148.190000001</v>
      </c>
      <c r="AI20" s="15"/>
      <c r="AJ20" s="15"/>
      <c r="AK20" s="15"/>
    </row>
    <row r="21" spans="1:37" ht="14.25" customHeight="1">
      <c r="A21" s="12" t="s">
        <v>97</v>
      </c>
      <c r="B21" s="12" t="s">
        <v>98</v>
      </c>
      <c r="C21" s="12" t="s">
        <v>58</v>
      </c>
      <c r="D21" s="13" t="s">
        <v>59</v>
      </c>
      <c r="E21" s="14">
        <v>9569048.4900000002</v>
      </c>
      <c r="F21" s="14">
        <v>53172502.600000001</v>
      </c>
      <c r="G21" s="14">
        <v>114425055.69</v>
      </c>
      <c r="H21" s="14">
        <v>223599281.58000001</v>
      </c>
      <c r="I21" s="14">
        <v>68078510.060000002</v>
      </c>
      <c r="J21" s="14">
        <v>324899481.36000001</v>
      </c>
      <c r="K21" s="14">
        <v>359713833.54000002</v>
      </c>
      <c r="L21" s="14">
        <v>290724974.20999998</v>
      </c>
      <c r="M21" s="14">
        <v>198138656.72</v>
      </c>
      <c r="N21" s="14">
        <v>168981547.52000001</v>
      </c>
      <c r="O21" s="14">
        <v>12114709.91</v>
      </c>
      <c r="P21" s="14">
        <v>-1561245503</v>
      </c>
      <c r="Q21" s="16" t="s">
        <v>72</v>
      </c>
      <c r="R21" s="14">
        <v>-6967395621.8000002</v>
      </c>
      <c r="S21" s="14">
        <v>486884647.24000001</v>
      </c>
      <c r="T21" s="14">
        <v>-630131315.12</v>
      </c>
      <c r="U21" s="14">
        <v>96172392.200000003</v>
      </c>
      <c r="V21" s="14">
        <v>1898560643.7</v>
      </c>
      <c r="W21" s="14">
        <v>-5109401746.6999998</v>
      </c>
      <c r="X21" s="14">
        <v>-1562812421.2</v>
      </c>
      <c r="Y21" s="14">
        <v>-1140240988.0999999</v>
      </c>
      <c r="Z21" s="14">
        <v>-2929903676.4000001</v>
      </c>
      <c r="AA21" s="14">
        <v>35486335.920000002</v>
      </c>
      <c r="AB21" s="14">
        <v>-262570653.88999999</v>
      </c>
      <c r="AC21" s="14">
        <v>-21054440.210000001</v>
      </c>
      <c r="AD21" s="14">
        <v>38788537.399999999</v>
      </c>
      <c r="AE21" s="14">
        <v>319885039.99000001</v>
      </c>
      <c r="AF21" s="14">
        <v>-741055449.64999998</v>
      </c>
      <c r="AG21" s="14">
        <v>1553520.18</v>
      </c>
      <c r="AH21" s="14">
        <v>960486302.05999994</v>
      </c>
      <c r="AI21" s="14">
        <v>71879069.430000007</v>
      </c>
      <c r="AJ21" s="14">
        <v>-44413797.5</v>
      </c>
      <c r="AK21" s="14">
        <v>-145051142.93000001</v>
      </c>
    </row>
    <row r="22" spans="1:37" ht="14.25" customHeight="1">
      <c r="A22" s="12" t="s">
        <v>99</v>
      </c>
      <c r="B22" s="12" t="s">
        <v>100</v>
      </c>
      <c r="C22" s="12" t="s">
        <v>58</v>
      </c>
      <c r="D22" s="13" t="s">
        <v>59</v>
      </c>
      <c r="E22" s="14">
        <v>288385115.76999998</v>
      </c>
      <c r="F22" s="14">
        <v>215460613.16</v>
      </c>
      <c r="G22" s="14">
        <v>182041440.12</v>
      </c>
      <c r="H22" s="14">
        <v>167125194.05000001</v>
      </c>
      <c r="I22" s="14">
        <v>135940271.94999999</v>
      </c>
      <c r="J22" s="15"/>
      <c r="K22" s="15"/>
      <c r="L22" s="15"/>
      <c r="M22" s="15"/>
      <c r="N22" s="15"/>
      <c r="O22" s="15"/>
      <c r="P22" s="14">
        <v>795884159.67999995</v>
      </c>
      <c r="Q22" s="14">
        <v>619705266.09000003</v>
      </c>
      <c r="R22" s="14">
        <v>498497617.20999998</v>
      </c>
      <c r="S22" s="14">
        <v>404126337.16000003</v>
      </c>
      <c r="T22" s="14">
        <v>407709830.32999998</v>
      </c>
      <c r="U22" s="15"/>
      <c r="V22" s="15"/>
      <c r="W22" s="15"/>
      <c r="X22" s="15"/>
      <c r="Y22" s="15"/>
      <c r="Z22" s="15"/>
      <c r="AA22" s="14">
        <v>-24376281.77</v>
      </c>
      <c r="AB22" s="14">
        <v>-30768272.66</v>
      </c>
      <c r="AC22" s="14">
        <v>-22070093.280000001</v>
      </c>
      <c r="AD22" s="14">
        <v>-28715234.600000001</v>
      </c>
      <c r="AE22" s="14">
        <v>9206574.2400000002</v>
      </c>
      <c r="AF22" s="15"/>
      <c r="AG22" s="15"/>
      <c r="AH22" s="15"/>
      <c r="AI22" s="15"/>
      <c r="AJ22" s="15"/>
      <c r="AK22" s="15"/>
    </row>
    <row r="23" spans="1:37" ht="14.25" customHeight="1">
      <c r="A23" s="12" t="s">
        <v>101</v>
      </c>
      <c r="B23" s="12" t="s">
        <v>102</v>
      </c>
      <c r="C23" s="12" t="s">
        <v>58</v>
      </c>
      <c r="D23" s="13" t="s">
        <v>59</v>
      </c>
      <c r="E23" s="14">
        <v>437978.91</v>
      </c>
      <c r="F23" s="14">
        <v>1273315.05</v>
      </c>
      <c r="G23" s="14">
        <v>1195845.25</v>
      </c>
      <c r="H23" s="14">
        <v>489982.87</v>
      </c>
      <c r="I23" s="14">
        <v>725396.05</v>
      </c>
      <c r="J23" s="14">
        <v>613195.86</v>
      </c>
      <c r="K23" s="14">
        <v>628106.06000000006</v>
      </c>
      <c r="L23" s="14">
        <v>771306.07</v>
      </c>
      <c r="M23" s="14">
        <v>931813.04</v>
      </c>
      <c r="N23" s="14">
        <v>5098183.43</v>
      </c>
      <c r="O23" s="14">
        <v>273582.06</v>
      </c>
      <c r="P23" s="14">
        <v>6143038.0099999998</v>
      </c>
      <c r="Q23" s="14">
        <v>10003141.529999999</v>
      </c>
      <c r="R23" s="14">
        <v>7876593.1600000001</v>
      </c>
      <c r="S23" s="14">
        <v>3624817.99</v>
      </c>
      <c r="T23" s="14">
        <v>8514734.9900000002</v>
      </c>
      <c r="U23" s="14">
        <v>-1290956.82</v>
      </c>
      <c r="V23" s="14">
        <v>5188912.21</v>
      </c>
      <c r="W23" s="14">
        <v>5435089.6100000003</v>
      </c>
      <c r="X23" s="14">
        <v>9102483.3900000006</v>
      </c>
      <c r="Y23" s="14">
        <v>10300539.59</v>
      </c>
      <c r="Z23" s="14">
        <v>22403781.289999999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4993837.6100000003</v>
      </c>
    </row>
    <row r="24" spans="1:37" ht="14.25" customHeight="1">
      <c r="A24" s="12" t="s">
        <v>103</v>
      </c>
      <c r="B24" s="12" t="s">
        <v>104</v>
      </c>
      <c r="C24" s="12" t="s">
        <v>58</v>
      </c>
      <c r="D24" s="13" t="s">
        <v>59</v>
      </c>
      <c r="E24" s="14">
        <v>83720430.269999996</v>
      </c>
      <c r="F24" s="14">
        <v>69941940.310000002</v>
      </c>
      <c r="G24" s="14">
        <v>81792410.049999997</v>
      </c>
      <c r="H24" s="14">
        <v>50665696.210000001</v>
      </c>
      <c r="I24" s="14">
        <v>15276828.619999999</v>
      </c>
      <c r="J24" s="14">
        <v>31389186.32</v>
      </c>
      <c r="K24" s="14">
        <v>3285541.79</v>
      </c>
      <c r="L24" s="14">
        <v>13860350.939999999</v>
      </c>
      <c r="M24" s="14">
        <v>2837957.64</v>
      </c>
      <c r="N24" s="14">
        <v>0</v>
      </c>
      <c r="O24" s="14">
        <v>0</v>
      </c>
      <c r="P24" s="14">
        <v>86149211.560000002</v>
      </c>
      <c r="Q24" s="14">
        <v>-329343703.69</v>
      </c>
      <c r="R24" s="14">
        <v>-57926958.340000004</v>
      </c>
      <c r="S24" s="14">
        <v>118265857.45999999</v>
      </c>
      <c r="T24" s="14">
        <v>238600560.30000001</v>
      </c>
      <c r="U24" s="14">
        <v>46357704.740000002</v>
      </c>
      <c r="V24" s="14">
        <v>-121136921.77</v>
      </c>
      <c r="W24" s="14">
        <v>-75168428.760000005</v>
      </c>
      <c r="X24" s="14">
        <v>-23889697.789999999</v>
      </c>
      <c r="Y24" s="14">
        <v>-50556391.18</v>
      </c>
      <c r="Z24" s="14">
        <v>-28719978.399999999</v>
      </c>
      <c r="AA24" s="14">
        <v>10826130.539999999</v>
      </c>
      <c r="AB24" s="14">
        <v>-25883262.539999999</v>
      </c>
      <c r="AC24" s="14">
        <v>-13307690.15</v>
      </c>
      <c r="AD24" s="14">
        <v>-5767081.6399999997</v>
      </c>
      <c r="AE24" s="14">
        <v>11646949.689999999</v>
      </c>
      <c r="AF24" s="14">
        <v>-871018.76</v>
      </c>
      <c r="AG24" s="14">
        <v>-446253.55</v>
      </c>
      <c r="AH24" s="14">
        <v>0</v>
      </c>
      <c r="AI24" s="14">
        <v>0</v>
      </c>
      <c r="AJ24" s="14">
        <v>0</v>
      </c>
      <c r="AK24" s="14">
        <v>0</v>
      </c>
    </row>
    <row r="25" spans="1:37" ht="14.25" customHeight="1">
      <c r="A25" s="12" t="s">
        <v>105</v>
      </c>
      <c r="B25" s="12" t="s">
        <v>106</v>
      </c>
      <c r="C25" s="12" t="s">
        <v>58</v>
      </c>
      <c r="D25" s="13" t="s">
        <v>59</v>
      </c>
      <c r="E25" s="14">
        <v>5838950.6799999997</v>
      </c>
      <c r="F25" s="14">
        <v>0</v>
      </c>
      <c r="G25" s="14">
        <v>0</v>
      </c>
      <c r="H25" s="15"/>
      <c r="I25" s="15"/>
      <c r="J25" s="15"/>
      <c r="K25" s="15"/>
      <c r="L25" s="15"/>
      <c r="M25" s="15"/>
      <c r="N25" s="15"/>
      <c r="O25" s="15"/>
      <c r="P25" s="14">
        <v>349515102.60000002</v>
      </c>
      <c r="Q25" s="14">
        <v>-398891709.12</v>
      </c>
      <c r="R25" s="14">
        <v>-96605.61</v>
      </c>
      <c r="S25" s="15"/>
      <c r="T25" s="15"/>
      <c r="U25" s="15"/>
      <c r="V25" s="15"/>
      <c r="W25" s="15"/>
      <c r="X25" s="15"/>
      <c r="Y25" s="15"/>
      <c r="Z25" s="15"/>
      <c r="AA25" s="14">
        <v>-2407178.4</v>
      </c>
      <c r="AB25" s="14">
        <v>-133065107.3</v>
      </c>
      <c r="AC25" s="14">
        <v>0</v>
      </c>
      <c r="AD25" s="15"/>
      <c r="AE25" s="15"/>
      <c r="AF25" s="15"/>
      <c r="AG25" s="15"/>
      <c r="AH25" s="15"/>
      <c r="AI25" s="15"/>
      <c r="AJ25" s="15"/>
      <c r="AK25" s="15"/>
    </row>
    <row r="26" spans="1:37" ht="14.25" customHeight="1">
      <c r="A26" s="12" t="s">
        <v>107</v>
      </c>
      <c r="B26" s="12" t="s">
        <v>108</v>
      </c>
      <c r="C26" s="12" t="s">
        <v>58</v>
      </c>
      <c r="D26" s="13" t="s">
        <v>59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-377938.16</v>
      </c>
      <c r="K26" s="14">
        <v>35166174.600000001</v>
      </c>
      <c r="L26" s="14">
        <v>-261630243.31</v>
      </c>
      <c r="M26" s="14">
        <v>-3257909.76</v>
      </c>
      <c r="N26" s="14">
        <v>-3211813.69</v>
      </c>
      <c r="O26" s="14">
        <v>24005723.82</v>
      </c>
      <c r="P26" s="14">
        <v>-376762510.41000003</v>
      </c>
      <c r="Q26" s="14">
        <v>1402509365.0999999</v>
      </c>
      <c r="R26" s="14">
        <v>-661878827.61000001</v>
      </c>
      <c r="S26" s="14">
        <v>-564332785.76999998</v>
      </c>
      <c r="T26" s="14">
        <v>-410837010.20999998</v>
      </c>
      <c r="U26" s="14">
        <v>-429788834.29000002</v>
      </c>
      <c r="V26" s="14">
        <v>-839243957.24000001</v>
      </c>
      <c r="W26" s="14">
        <v>-510454002.58999997</v>
      </c>
      <c r="X26" s="14">
        <v>-1313780817.7</v>
      </c>
      <c r="Y26" s="14">
        <v>-363505741.58999997</v>
      </c>
      <c r="Z26" s="14">
        <v>-124179011.86</v>
      </c>
      <c r="AA26" s="14">
        <v>327129.37</v>
      </c>
      <c r="AB26" s="14">
        <v>-14300271.310000001</v>
      </c>
      <c r="AC26" s="14">
        <v>-11781815.140000001</v>
      </c>
      <c r="AD26" s="14">
        <v>356765.42</v>
      </c>
      <c r="AE26" s="14">
        <v>-3603764.7</v>
      </c>
      <c r="AF26" s="14">
        <v>-1121622.92</v>
      </c>
      <c r="AG26" s="14">
        <v>-5661841.9699999997</v>
      </c>
      <c r="AH26" s="14">
        <v>49248638.689999998</v>
      </c>
      <c r="AI26" s="14">
        <v>-90402894.700000003</v>
      </c>
      <c r="AJ26" s="14">
        <v>-32797156.16</v>
      </c>
      <c r="AK26" s="14">
        <v>-7407850.2400000002</v>
      </c>
    </row>
    <row r="27" spans="1:37" ht="14.25" customHeight="1">
      <c r="A27" s="12" t="s">
        <v>109</v>
      </c>
      <c r="B27" s="12" t="s">
        <v>110</v>
      </c>
      <c r="C27" s="12" t="s">
        <v>58</v>
      </c>
      <c r="D27" s="13" t="s">
        <v>59</v>
      </c>
      <c r="E27" s="14">
        <v>17379005.079999998</v>
      </c>
      <c r="F27" s="14">
        <v>0</v>
      </c>
      <c r="G27" s="14">
        <v>718622.45</v>
      </c>
      <c r="H27" s="14">
        <v>72528531.219999999</v>
      </c>
      <c r="I27" s="14">
        <v>87145820.180000007</v>
      </c>
      <c r="J27" s="14">
        <v>85737777.049999997</v>
      </c>
      <c r="K27" s="14">
        <v>1448744034</v>
      </c>
      <c r="L27" s="14">
        <v>203304416.16999999</v>
      </c>
      <c r="M27" s="14">
        <v>141581277.69999999</v>
      </c>
      <c r="N27" s="14">
        <v>87092517.400000006</v>
      </c>
      <c r="O27" s="14">
        <v>100565218.22</v>
      </c>
      <c r="P27" s="14">
        <v>-232289629.40000001</v>
      </c>
      <c r="Q27" s="14">
        <v>-904004366.61000001</v>
      </c>
      <c r="R27" s="14">
        <v>-1544346003.8</v>
      </c>
      <c r="S27" s="14">
        <v>-1612194120.3</v>
      </c>
      <c r="T27" s="14">
        <v>-955237896.79999995</v>
      </c>
      <c r="U27" s="14">
        <v>-943539542.66999996</v>
      </c>
      <c r="V27" s="14">
        <v>1068951579.6</v>
      </c>
      <c r="W27" s="14">
        <v>-2223107799.9000001</v>
      </c>
      <c r="X27" s="14">
        <v>-566935353.71000004</v>
      </c>
      <c r="Y27" s="14">
        <v>507361829.22000003</v>
      </c>
      <c r="Z27" s="14">
        <v>103040664.06</v>
      </c>
      <c r="AA27" s="14">
        <v>-82180453.319999993</v>
      </c>
      <c r="AB27" s="14">
        <v>-149029263.77000001</v>
      </c>
      <c r="AC27" s="14">
        <v>-707348465.70000005</v>
      </c>
      <c r="AD27" s="14">
        <v>223870924.02000001</v>
      </c>
      <c r="AE27" s="14">
        <v>-475582037.92000002</v>
      </c>
      <c r="AF27" s="14">
        <v>132282418.94</v>
      </c>
      <c r="AG27" s="14">
        <v>9934719.75</v>
      </c>
      <c r="AH27" s="14">
        <v>116432283.95</v>
      </c>
      <c r="AI27" s="14">
        <v>74011638.75</v>
      </c>
      <c r="AJ27" s="14">
        <v>131839715.12</v>
      </c>
      <c r="AK27" s="14">
        <v>-30847863.510000002</v>
      </c>
    </row>
    <row r="28" spans="1:37" ht="14.25" customHeight="1">
      <c r="A28" s="12" t="s">
        <v>111</v>
      </c>
      <c r="B28" s="12" t="s">
        <v>112</v>
      </c>
      <c r="C28" s="12" t="s">
        <v>58</v>
      </c>
      <c r="D28" s="13" t="s">
        <v>59</v>
      </c>
      <c r="E28" s="14">
        <v>37651767.770000003</v>
      </c>
      <c r="F28" s="14">
        <v>53715523.329999998</v>
      </c>
      <c r="G28" s="14">
        <v>8297693.9400000004</v>
      </c>
      <c r="H28" s="14">
        <v>86210797.849999994</v>
      </c>
      <c r="I28" s="14">
        <v>94657580.439999998</v>
      </c>
      <c r="J28" s="14">
        <v>40879633.380000003</v>
      </c>
      <c r="K28" s="14">
        <v>30462383.23</v>
      </c>
      <c r="L28" s="14">
        <v>30326465.649999999</v>
      </c>
      <c r="M28" s="14">
        <v>63480027.149999999</v>
      </c>
      <c r="N28" s="14">
        <v>75509041.519999996</v>
      </c>
      <c r="O28" s="14">
        <v>72518176.560000002</v>
      </c>
      <c r="P28" s="14">
        <v>171174044.47999999</v>
      </c>
      <c r="Q28" s="14">
        <v>350978563.58999997</v>
      </c>
      <c r="R28" s="14">
        <v>12755548.560000001</v>
      </c>
      <c r="S28" s="14">
        <v>539687180.51999998</v>
      </c>
      <c r="T28" s="14">
        <v>364943850.16000003</v>
      </c>
      <c r="U28" s="14">
        <v>45960801.950000003</v>
      </c>
      <c r="V28" s="14">
        <v>-347896481.61000001</v>
      </c>
      <c r="W28" s="14">
        <v>99638595.980000004</v>
      </c>
      <c r="X28" s="14">
        <v>182313351.87</v>
      </c>
      <c r="Y28" s="14">
        <v>238840240.72</v>
      </c>
      <c r="Z28" s="14">
        <v>216228992.21000001</v>
      </c>
      <c r="AA28" s="14">
        <v>-66234439.490000002</v>
      </c>
      <c r="AB28" s="14">
        <v>671430.44</v>
      </c>
      <c r="AC28" s="14">
        <v>-44613279.670000002</v>
      </c>
      <c r="AD28" s="14">
        <v>54618907.369999997</v>
      </c>
      <c r="AE28" s="14">
        <v>23284759.390000001</v>
      </c>
      <c r="AF28" s="14">
        <v>-17565319.309999999</v>
      </c>
      <c r="AG28" s="14">
        <v>-122914963.28</v>
      </c>
      <c r="AH28" s="14">
        <v>0</v>
      </c>
      <c r="AI28" s="14">
        <v>0</v>
      </c>
      <c r="AJ28" s="14">
        <v>0</v>
      </c>
      <c r="AK28" s="14">
        <v>0</v>
      </c>
    </row>
    <row r="29" spans="1:37" ht="14.25" customHeight="1">
      <c r="A29" s="12" t="s">
        <v>113</v>
      </c>
      <c r="B29" s="12" t="s">
        <v>114</v>
      </c>
      <c r="C29" s="12" t="s">
        <v>58</v>
      </c>
      <c r="D29" s="13" t="s">
        <v>59</v>
      </c>
      <c r="E29" s="14">
        <v>115567194.75</v>
      </c>
      <c r="F29" s="14">
        <v>45075073.270000003</v>
      </c>
      <c r="G29" s="14">
        <v>19588450.399999999</v>
      </c>
      <c r="H29" s="14">
        <v>5267610.0599999996</v>
      </c>
      <c r="I29" s="14">
        <v>6057197.2599999998</v>
      </c>
      <c r="J29" s="14">
        <v>3172513.13</v>
      </c>
      <c r="K29" s="14">
        <v>2461367.2599999998</v>
      </c>
      <c r="L29" s="14">
        <v>1574130.33</v>
      </c>
      <c r="M29" s="14">
        <v>37059133.609999999</v>
      </c>
      <c r="N29" s="14">
        <v>32067515.879999999</v>
      </c>
      <c r="O29" s="14">
        <v>11778241.550000001</v>
      </c>
      <c r="P29" s="14">
        <v>534652839.22000003</v>
      </c>
      <c r="Q29" s="14">
        <v>225218662.99000001</v>
      </c>
      <c r="R29" s="14">
        <v>106790889.81999999</v>
      </c>
      <c r="S29" s="14">
        <v>59493449.579999998</v>
      </c>
      <c r="T29" s="14">
        <v>19931691.359999999</v>
      </c>
      <c r="U29" s="14">
        <v>-50391754.32</v>
      </c>
      <c r="V29" s="14">
        <v>-53872565.759999998</v>
      </c>
      <c r="W29" s="14">
        <v>-8109290.9900000002</v>
      </c>
      <c r="X29" s="14">
        <v>222133342.53999999</v>
      </c>
      <c r="Y29" s="14">
        <v>137350419.37</v>
      </c>
      <c r="Z29" s="14">
        <v>63411345.939999998</v>
      </c>
      <c r="AA29" s="14">
        <v>25637478.66</v>
      </c>
      <c r="AB29" s="14">
        <v>11867016.1</v>
      </c>
      <c r="AC29" s="14">
        <v>6177757.7000000002</v>
      </c>
      <c r="AD29" s="14">
        <v>7192891.5</v>
      </c>
      <c r="AE29" s="14">
        <v>3081479.96</v>
      </c>
      <c r="AF29" s="14">
        <v>-7159151.1200000001</v>
      </c>
      <c r="AG29" s="14">
        <v>-25481077.93</v>
      </c>
      <c r="AH29" s="14">
        <v>-18928101.969999999</v>
      </c>
      <c r="AI29" s="14">
        <v>-32585659.34</v>
      </c>
      <c r="AJ29" s="14">
        <v>-3112317.28</v>
      </c>
      <c r="AK29" s="14">
        <v>-6196933.8700000001</v>
      </c>
    </row>
    <row r="30" spans="1:37" ht="14.25" customHeight="1">
      <c r="A30" s="12" t="s">
        <v>115</v>
      </c>
      <c r="B30" s="12" t="s">
        <v>116</v>
      </c>
      <c r="C30" s="12" t="s">
        <v>58</v>
      </c>
      <c r="D30" s="13" t="s">
        <v>59</v>
      </c>
      <c r="E30" s="14">
        <v>57016180.670000002</v>
      </c>
      <c r="F30" s="14">
        <v>19745713.640000001</v>
      </c>
      <c r="G30" s="14">
        <v>35599358.68</v>
      </c>
      <c r="H30" s="14">
        <v>41243333.82</v>
      </c>
      <c r="I30" s="14">
        <v>12067388.9</v>
      </c>
      <c r="J30" s="14">
        <v>17461013.800000001</v>
      </c>
      <c r="K30" s="14">
        <v>7173525.8799999999</v>
      </c>
      <c r="L30" s="14">
        <v>10335603.369999999</v>
      </c>
      <c r="M30" s="14">
        <v>32406851.600000001</v>
      </c>
      <c r="N30" s="14">
        <v>28503100.91</v>
      </c>
      <c r="O30" s="14">
        <v>37721431.560000002</v>
      </c>
      <c r="P30" s="14">
        <v>255685551.75999999</v>
      </c>
      <c r="Q30" s="14">
        <v>104317655.27</v>
      </c>
      <c r="R30" s="14">
        <v>-25779382.84</v>
      </c>
      <c r="S30" s="14">
        <v>32168974.190000001</v>
      </c>
      <c r="T30" s="14">
        <v>3475804.94</v>
      </c>
      <c r="U30" s="14">
        <v>-884445728.40999997</v>
      </c>
      <c r="V30" s="14">
        <v>203062101.58000001</v>
      </c>
      <c r="W30" s="14">
        <v>-509266734.80000001</v>
      </c>
      <c r="X30" s="14">
        <v>-63694924.520000003</v>
      </c>
      <c r="Y30" s="14">
        <v>-42074759.280000001</v>
      </c>
      <c r="Z30" s="14">
        <v>-61338922.649999999</v>
      </c>
      <c r="AA30" s="14">
        <v>-219768186.88999999</v>
      </c>
      <c r="AB30" s="14">
        <v>-21606566.23</v>
      </c>
      <c r="AC30" s="14">
        <v>-76948894.700000003</v>
      </c>
      <c r="AD30" s="14">
        <v>-23040786.789999999</v>
      </c>
      <c r="AE30" s="14">
        <v>-16522477.73</v>
      </c>
      <c r="AF30" s="14">
        <v>-79831646.700000003</v>
      </c>
      <c r="AG30" s="14">
        <v>64712343.5</v>
      </c>
      <c r="AH30" s="14">
        <v>36657078.299999997</v>
      </c>
      <c r="AI30" s="14">
        <v>42005054.009999998</v>
      </c>
      <c r="AJ30" s="14">
        <v>-82040893.049999997</v>
      </c>
      <c r="AK30" s="14">
        <v>-53136119.68</v>
      </c>
    </row>
    <row r="31" spans="1:37" ht="14.25" customHeight="1">
      <c r="A31" s="12" t="s">
        <v>117</v>
      </c>
      <c r="B31" s="12" t="s">
        <v>118</v>
      </c>
      <c r="C31" s="12" t="s">
        <v>58</v>
      </c>
      <c r="D31" s="13" t="s">
        <v>59</v>
      </c>
      <c r="E31" s="14">
        <v>41610238.920000002</v>
      </c>
      <c r="F31" s="14">
        <v>87155370.909999996</v>
      </c>
      <c r="G31" s="14">
        <v>1040804.85</v>
      </c>
      <c r="H31" s="14">
        <v>45809931.140000001</v>
      </c>
      <c r="I31" s="14">
        <v>56153443.75</v>
      </c>
      <c r="J31" s="14">
        <v>45064045.460000001</v>
      </c>
      <c r="K31" s="14">
        <v>198539600.72</v>
      </c>
      <c r="L31" s="14">
        <v>65615443.859999999</v>
      </c>
      <c r="M31" s="14">
        <v>92046613.519999996</v>
      </c>
      <c r="N31" s="14">
        <v>149488980.44</v>
      </c>
      <c r="O31" s="14">
        <v>196162906.24000001</v>
      </c>
      <c r="P31" s="14">
        <v>425148853.64999998</v>
      </c>
      <c r="Q31" s="14">
        <v>416675365.89999998</v>
      </c>
      <c r="R31" s="14">
        <v>58318607.579999998</v>
      </c>
      <c r="S31" s="14">
        <v>306944689.83999997</v>
      </c>
      <c r="T31" s="14">
        <v>273289406.98000002</v>
      </c>
      <c r="U31" s="14">
        <v>125942811.14</v>
      </c>
      <c r="V31" s="14">
        <v>516311178.35000002</v>
      </c>
      <c r="W31" s="14">
        <v>189306217.66</v>
      </c>
      <c r="X31" s="14">
        <v>453356351.73000002</v>
      </c>
      <c r="Y31" s="14">
        <v>681199499.38</v>
      </c>
      <c r="Z31" s="14">
        <v>756449290.19000006</v>
      </c>
      <c r="AA31" s="14">
        <v>-65803410.539999999</v>
      </c>
      <c r="AB31" s="14">
        <v>-60466827.130000003</v>
      </c>
      <c r="AC31" s="14">
        <v>-51362342.219999999</v>
      </c>
      <c r="AD31" s="14">
        <v>-4284940.41</v>
      </c>
      <c r="AE31" s="14">
        <v>-32185797.059999999</v>
      </c>
      <c r="AF31" s="14">
        <v>-30351549.66</v>
      </c>
      <c r="AG31" s="14">
        <v>7421754.4199999999</v>
      </c>
      <c r="AH31" s="14">
        <v>-8350894.79</v>
      </c>
      <c r="AI31" s="14">
        <v>-6263192.0700000003</v>
      </c>
      <c r="AJ31" s="14">
        <v>21805422.039999999</v>
      </c>
      <c r="AK31" s="14">
        <v>1310747.6499999999</v>
      </c>
    </row>
    <row r="32" spans="1:37" ht="14.25" customHeight="1">
      <c r="A32" s="12" t="s">
        <v>119</v>
      </c>
      <c r="B32" s="12" t="s">
        <v>120</v>
      </c>
      <c r="C32" s="12" t="s">
        <v>58</v>
      </c>
      <c r="D32" s="13" t="s">
        <v>59</v>
      </c>
      <c r="E32" s="14">
        <v>23295108.91</v>
      </c>
      <c r="F32" s="14">
        <v>44129411.93</v>
      </c>
      <c r="G32" s="14">
        <v>18941690.190000001</v>
      </c>
      <c r="H32" s="14">
        <v>15225746.48</v>
      </c>
      <c r="I32" s="14">
        <v>16749671.59</v>
      </c>
      <c r="J32" s="14">
        <v>5143480.95</v>
      </c>
      <c r="K32" s="14">
        <v>1218830.02</v>
      </c>
      <c r="L32" s="14">
        <v>14791192.609999999</v>
      </c>
      <c r="M32" s="14">
        <v>6405910.1699999999</v>
      </c>
      <c r="N32" s="14">
        <v>7343532.7000000002</v>
      </c>
      <c r="O32" s="14">
        <v>5599794.9500000002</v>
      </c>
      <c r="P32" s="14">
        <v>-177331894.87</v>
      </c>
      <c r="Q32" s="14">
        <v>-21540184.940000001</v>
      </c>
      <c r="R32" s="14">
        <v>-156165043.25</v>
      </c>
      <c r="S32" s="14">
        <v>106806802.68000001</v>
      </c>
      <c r="T32" s="14">
        <v>20981483.690000001</v>
      </c>
      <c r="U32" s="14">
        <v>-22776531.109999999</v>
      </c>
      <c r="V32" s="14">
        <v>54751127.450000003</v>
      </c>
      <c r="W32" s="14">
        <v>-146274059.75</v>
      </c>
      <c r="X32" s="14">
        <v>-150068903.62</v>
      </c>
      <c r="Y32" s="14">
        <v>-52740075.369999997</v>
      </c>
      <c r="Z32" s="14">
        <v>11654376.82</v>
      </c>
      <c r="AA32" s="14">
        <v>-80239.28</v>
      </c>
      <c r="AB32" s="14">
        <v>-4679336.93</v>
      </c>
      <c r="AC32" s="14">
        <v>-7349112.2999999998</v>
      </c>
      <c r="AD32" s="14">
        <v>32189003.120000001</v>
      </c>
      <c r="AE32" s="14">
        <v>11272210.390000001</v>
      </c>
      <c r="AF32" s="14">
        <v>-1028154.34</v>
      </c>
      <c r="AG32" s="14">
        <v>10931817.529999999</v>
      </c>
      <c r="AH32" s="14">
        <v>-10761003.939999999</v>
      </c>
      <c r="AI32" s="14">
        <v>-48082876.600000001</v>
      </c>
      <c r="AJ32" s="14">
        <v>-27281215.27</v>
      </c>
      <c r="AK32" s="14">
        <v>-19236007.420000002</v>
      </c>
    </row>
    <row r="33" spans="1:37" ht="14.25" customHeight="1">
      <c r="A33" s="12" t="s">
        <v>121</v>
      </c>
      <c r="B33" s="12" t="s">
        <v>122</v>
      </c>
      <c r="C33" s="12" t="s">
        <v>58</v>
      </c>
      <c r="D33" s="13" t="s">
        <v>59</v>
      </c>
      <c r="E33" s="14">
        <v>41054715.640000001</v>
      </c>
      <c r="F33" s="14">
        <v>27335366.350000001</v>
      </c>
      <c r="G33" s="14">
        <v>31742589.82</v>
      </c>
      <c r="H33" s="14">
        <v>7812412.7599999998</v>
      </c>
      <c r="I33" s="14">
        <v>6489906.25</v>
      </c>
      <c r="J33" s="14">
        <v>3250384.65</v>
      </c>
      <c r="K33" s="14">
        <v>6487480.7699999996</v>
      </c>
      <c r="L33" s="14">
        <v>10682207.01</v>
      </c>
      <c r="M33" s="14">
        <v>12373168.880000001</v>
      </c>
      <c r="N33" s="14">
        <v>15239977.390000001</v>
      </c>
      <c r="O33" s="14">
        <v>14699672.5</v>
      </c>
      <c r="P33" s="14">
        <v>134711152.28999999</v>
      </c>
      <c r="Q33" s="14">
        <v>82024609.640000001</v>
      </c>
      <c r="R33" s="14">
        <v>99872318.609999999</v>
      </c>
      <c r="S33" s="14">
        <v>29898333.82</v>
      </c>
      <c r="T33" s="14">
        <v>28021444.559999999</v>
      </c>
      <c r="U33" s="14">
        <v>20829247.420000002</v>
      </c>
      <c r="V33" s="14">
        <v>24904653.609999999</v>
      </c>
      <c r="W33" s="14">
        <v>32986330.879999999</v>
      </c>
      <c r="X33" s="14">
        <v>43057775.539999999</v>
      </c>
      <c r="Y33" s="14">
        <v>53564884.840000004</v>
      </c>
      <c r="Z33" s="14">
        <v>55482457.799999997</v>
      </c>
      <c r="AA33" s="14">
        <v>-747078.1</v>
      </c>
      <c r="AB33" s="14">
        <v>-3188564.39</v>
      </c>
      <c r="AC33" s="14">
        <v>-380304.58</v>
      </c>
      <c r="AD33" s="14">
        <v>-447610.41</v>
      </c>
      <c r="AE33" s="14">
        <v>202126.81</v>
      </c>
      <c r="AF33" s="14">
        <v>-224766.19</v>
      </c>
      <c r="AG33" s="14">
        <v>-320304.07</v>
      </c>
      <c r="AH33" s="14">
        <v>-2281824.94</v>
      </c>
      <c r="AI33" s="14">
        <v>-2003804.79</v>
      </c>
      <c r="AJ33" s="14">
        <v>-1129900.3400000001</v>
      </c>
      <c r="AK33" s="14">
        <v>-422049.65</v>
      </c>
    </row>
    <row r="34" spans="1:37" ht="14.25" customHeight="1">
      <c r="A34" s="12" t="s">
        <v>123</v>
      </c>
      <c r="B34" s="12" t="s">
        <v>124</v>
      </c>
      <c r="C34" s="12" t="s">
        <v>58</v>
      </c>
      <c r="D34" s="13" t="s">
        <v>59</v>
      </c>
      <c r="E34" s="14">
        <v>52285149.280000001</v>
      </c>
      <c r="F34" s="14">
        <v>36279008.060000002</v>
      </c>
      <c r="G34" s="14">
        <v>11174579.16</v>
      </c>
      <c r="H34" s="14">
        <v>9205799.5199999996</v>
      </c>
      <c r="I34" s="14">
        <v>0</v>
      </c>
      <c r="J34" s="14">
        <v>0</v>
      </c>
      <c r="K34" s="14">
        <v>0</v>
      </c>
      <c r="L34" s="14">
        <v>0</v>
      </c>
      <c r="M34" s="14">
        <v>83568830.219999999</v>
      </c>
      <c r="N34" s="14">
        <v>119388700.44</v>
      </c>
      <c r="O34" s="15"/>
      <c r="P34" s="14">
        <v>319241233.75</v>
      </c>
      <c r="Q34" s="14">
        <v>153643307.63</v>
      </c>
      <c r="R34" s="14">
        <v>3106844.41</v>
      </c>
      <c r="S34" s="14">
        <v>-71408162.640000001</v>
      </c>
      <c r="T34" s="14">
        <v>-181807317.75</v>
      </c>
      <c r="U34" s="14">
        <v>-274331626.82999998</v>
      </c>
      <c r="V34" s="14">
        <v>-201360759.90000001</v>
      </c>
      <c r="W34" s="14">
        <v>-190789931.84</v>
      </c>
      <c r="X34" s="14">
        <v>148190602.18000001</v>
      </c>
      <c r="Y34" s="14">
        <v>407392382.70999998</v>
      </c>
      <c r="Z34" s="14">
        <v>389499108.44999999</v>
      </c>
      <c r="AA34" s="14">
        <v>44288996.420000002</v>
      </c>
      <c r="AB34" s="14">
        <v>6031991.7699999996</v>
      </c>
      <c r="AC34" s="14">
        <v>-2382233.44</v>
      </c>
      <c r="AD34" s="14">
        <v>-24307616.960000001</v>
      </c>
      <c r="AE34" s="14">
        <v>-57805169.229999997</v>
      </c>
      <c r="AF34" s="14">
        <v>-86878364.609999999</v>
      </c>
      <c r="AG34" s="14">
        <v>-62732093.350000001</v>
      </c>
      <c r="AH34" s="14">
        <v>-45826165.130000003</v>
      </c>
      <c r="AI34" s="14">
        <v>-40805893.880000003</v>
      </c>
      <c r="AJ34" s="14">
        <v>-4679822.01</v>
      </c>
      <c r="AK34" s="15"/>
    </row>
    <row r="35" spans="1:37" ht="14.25" customHeight="1">
      <c r="A35" s="12" t="s">
        <v>125</v>
      </c>
      <c r="B35" s="12" t="s">
        <v>126</v>
      </c>
      <c r="C35" s="12" t="s">
        <v>58</v>
      </c>
      <c r="D35" s="13" t="s">
        <v>59</v>
      </c>
      <c r="E35" s="14">
        <v>23889702.550000001</v>
      </c>
      <c r="F35" s="14">
        <v>22245350.129999999</v>
      </c>
      <c r="G35" s="14">
        <v>12875318.970000001</v>
      </c>
      <c r="H35" s="14">
        <v>11603012.75</v>
      </c>
      <c r="I35" s="14">
        <v>9317559.75</v>
      </c>
      <c r="J35" s="14">
        <v>7316286.7000000002</v>
      </c>
      <c r="K35" s="14">
        <v>7806648.1100000003</v>
      </c>
      <c r="L35" s="14">
        <v>5752542.1900000004</v>
      </c>
      <c r="M35" s="14">
        <v>13092335.24</v>
      </c>
      <c r="N35" s="14">
        <v>7996368.75</v>
      </c>
      <c r="O35" s="14">
        <v>7742469.8799999999</v>
      </c>
      <c r="P35" s="14">
        <v>69714561.079999998</v>
      </c>
      <c r="Q35" s="14">
        <v>64715229.770000003</v>
      </c>
      <c r="R35" s="14">
        <v>36847366.340000004</v>
      </c>
      <c r="S35" s="14">
        <v>53584913.57</v>
      </c>
      <c r="T35" s="14">
        <v>29576984.789999999</v>
      </c>
      <c r="U35" s="14">
        <v>21873001.530000001</v>
      </c>
      <c r="V35" s="14">
        <v>23803443.48</v>
      </c>
      <c r="W35" s="14">
        <v>18172163.68</v>
      </c>
      <c r="X35" s="14">
        <v>39642823.369999997</v>
      </c>
      <c r="Y35" s="14">
        <v>23634759.399999999</v>
      </c>
      <c r="Z35" s="14">
        <v>22796656.18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</row>
    <row r="36" spans="1:37" ht="14.25" customHeight="1">
      <c r="A36" s="12" t="s">
        <v>127</v>
      </c>
      <c r="B36" s="12" t="s">
        <v>128</v>
      </c>
      <c r="C36" s="12" t="s">
        <v>58</v>
      </c>
      <c r="D36" s="13" t="s">
        <v>59</v>
      </c>
      <c r="E36" s="14">
        <v>384648591.44</v>
      </c>
      <c r="F36" s="14">
        <v>388929074.32999998</v>
      </c>
      <c r="G36" s="14">
        <v>407637389.5</v>
      </c>
      <c r="H36" s="14">
        <v>490109305.87</v>
      </c>
      <c r="I36" s="14">
        <v>387660624.89999998</v>
      </c>
      <c r="J36" s="14">
        <v>390507649.02999997</v>
      </c>
      <c r="K36" s="14">
        <v>414487273.67000002</v>
      </c>
      <c r="L36" s="14">
        <v>182622833.80000001</v>
      </c>
      <c r="M36" s="14">
        <v>245219225.72999999</v>
      </c>
      <c r="N36" s="14">
        <v>276270089.00999999</v>
      </c>
      <c r="O36" s="14">
        <v>257043344.52000001</v>
      </c>
      <c r="P36" s="14">
        <v>1264242894.3</v>
      </c>
      <c r="Q36" s="14">
        <v>1138168180.7</v>
      </c>
      <c r="R36" s="14">
        <v>774394742.98000002</v>
      </c>
      <c r="S36" s="14">
        <v>948536591.05999994</v>
      </c>
      <c r="T36" s="14">
        <v>1024169036.6</v>
      </c>
      <c r="U36" s="14">
        <v>968891200.78999996</v>
      </c>
      <c r="V36" s="14">
        <v>921997495.21000004</v>
      </c>
      <c r="W36" s="14">
        <v>669580495.55999994</v>
      </c>
      <c r="X36" s="14">
        <v>944329585.96000004</v>
      </c>
      <c r="Y36" s="14">
        <v>1254530934.4000001</v>
      </c>
      <c r="Z36" s="14">
        <v>1246108745.5999999</v>
      </c>
      <c r="AA36" s="14">
        <v>-19678169.059999999</v>
      </c>
      <c r="AB36" s="14">
        <v>-12060718.890000001</v>
      </c>
      <c r="AC36" s="14">
        <v>-148593157.99000001</v>
      </c>
      <c r="AD36" s="14">
        <v>-171676769.66</v>
      </c>
      <c r="AE36" s="14">
        <v>-44571779.649999999</v>
      </c>
      <c r="AF36" s="14">
        <v>-46433563.299999997</v>
      </c>
      <c r="AG36" s="14">
        <v>-74773966.599999994</v>
      </c>
      <c r="AH36" s="14">
        <v>48516416.109999999</v>
      </c>
      <c r="AI36" s="14">
        <v>77776443.840000004</v>
      </c>
      <c r="AJ36" s="14">
        <v>158867825.50999999</v>
      </c>
      <c r="AK36" s="14">
        <v>175494135.16999999</v>
      </c>
    </row>
    <row r="37" spans="1:37" ht="14.25" customHeight="1">
      <c r="A37" s="12" t="s">
        <v>129</v>
      </c>
      <c r="B37" s="12" t="s">
        <v>130</v>
      </c>
      <c r="C37" s="12" t="s">
        <v>58</v>
      </c>
      <c r="D37" s="13" t="s">
        <v>59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-8092851.4800000004</v>
      </c>
      <c r="Q37" s="14">
        <v>-8356425.1900000004</v>
      </c>
      <c r="R37" s="14">
        <v>-810845.67</v>
      </c>
      <c r="S37" s="14">
        <v>-413096.8</v>
      </c>
      <c r="T37" s="14">
        <v>-6643461.8799999999</v>
      </c>
      <c r="U37" s="14">
        <v>-5190892.54</v>
      </c>
      <c r="V37" s="14">
        <v>-15388774.9</v>
      </c>
      <c r="W37" s="14">
        <v>-42634919.740000002</v>
      </c>
      <c r="X37" s="14">
        <v>-23715811.370000001</v>
      </c>
      <c r="Y37" s="14">
        <v>-17308882.879999999</v>
      </c>
      <c r="Z37" s="14">
        <v>-14617886.66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</row>
    <row r="38" spans="1:37" ht="14.25" customHeight="1">
      <c r="A38" s="12" t="s">
        <v>131</v>
      </c>
      <c r="B38" s="12" t="s">
        <v>132</v>
      </c>
      <c r="C38" s="12" t="s">
        <v>58</v>
      </c>
      <c r="D38" s="13" t="s">
        <v>59</v>
      </c>
      <c r="E38" s="14">
        <v>50305913.710000001</v>
      </c>
      <c r="F38" s="14">
        <v>30465748.079999998</v>
      </c>
      <c r="G38" s="14">
        <v>26303977.239999998</v>
      </c>
      <c r="H38" s="14">
        <v>14127910.449999999</v>
      </c>
      <c r="I38" s="14">
        <v>26660024.52</v>
      </c>
      <c r="J38" s="14">
        <v>13869923.99</v>
      </c>
      <c r="K38" s="14">
        <v>12879993.199999999</v>
      </c>
      <c r="L38" s="14">
        <v>47767888.979999997</v>
      </c>
      <c r="M38" s="14">
        <v>66539443.920000002</v>
      </c>
      <c r="N38" s="14">
        <v>28960435.25</v>
      </c>
      <c r="O38" s="14">
        <v>54367372.060000002</v>
      </c>
      <c r="P38" s="14">
        <v>210457344.28</v>
      </c>
      <c r="Q38" s="14">
        <v>249755800</v>
      </c>
      <c r="R38" s="14">
        <v>102481550.5</v>
      </c>
      <c r="S38" s="14">
        <v>-51324.15</v>
      </c>
      <c r="T38" s="14">
        <v>256328210.06999999</v>
      </c>
      <c r="U38" s="14">
        <v>109713144.23999999</v>
      </c>
      <c r="V38" s="14">
        <v>-8209670.8499999996</v>
      </c>
      <c r="W38" s="14">
        <v>113214358.39</v>
      </c>
      <c r="X38" s="14">
        <v>212630285.52000001</v>
      </c>
      <c r="Y38" s="14">
        <v>207937007.31</v>
      </c>
      <c r="Z38" s="14">
        <v>175947073.34999999</v>
      </c>
      <c r="AA38" s="14">
        <v>2650982.37</v>
      </c>
      <c r="AB38" s="14">
        <v>-16006596.960000001</v>
      </c>
      <c r="AC38" s="14">
        <v>-77418394.709999993</v>
      </c>
      <c r="AD38" s="14">
        <v>-30656789.550000001</v>
      </c>
      <c r="AE38" s="14">
        <v>54295415.789999999</v>
      </c>
      <c r="AF38" s="14">
        <v>8917444.0500000007</v>
      </c>
      <c r="AG38" s="14">
        <v>-24076773.780000001</v>
      </c>
      <c r="AH38" s="14">
        <v>-12627133.960000001</v>
      </c>
      <c r="AI38" s="14">
        <v>-7411498.6299999999</v>
      </c>
      <c r="AJ38" s="14">
        <v>20854096.789999999</v>
      </c>
      <c r="AK38" s="14">
        <v>1138816.01</v>
      </c>
    </row>
    <row r="39" spans="1:37" ht="14.25" customHeight="1">
      <c r="A39" s="12" t="s">
        <v>133</v>
      </c>
      <c r="B39" s="12" t="s">
        <v>134</v>
      </c>
      <c r="C39" s="12" t="s">
        <v>58</v>
      </c>
      <c r="D39" s="13" t="s">
        <v>59</v>
      </c>
      <c r="E39" s="14">
        <v>5815290.3799999999</v>
      </c>
      <c r="F39" s="14">
        <v>3659676.77</v>
      </c>
      <c r="G39" s="14">
        <v>414405.62</v>
      </c>
      <c r="H39" s="14">
        <v>2343385.46</v>
      </c>
      <c r="I39" s="14">
        <v>2138756.0099999998</v>
      </c>
      <c r="J39" s="14">
        <v>3104782.28</v>
      </c>
      <c r="K39" s="14">
        <v>2231267.77</v>
      </c>
      <c r="L39" s="14">
        <v>0</v>
      </c>
      <c r="M39" s="15"/>
      <c r="N39" s="15"/>
      <c r="O39" s="15"/>
      <c r="P39" s="14">
        <v>21054581.32</v>
      </c>
      <c r="Q39" s="14">
        <v>28587484</v>
      </c>
      <c r="R39" s="14">
        <v>4921366.1100000003</v>
      </c>
      <c r="S39" s="14">
        <v>12138786.779999999</v>
      </c>
      <c r="T39" s="14">
        <v>8958488.9900000002</v>
      </c>
      <c r="U39" s="14">
        <v>14245152.91</v>
      </c>
      <c r="V39" s="14">
        <v>9035239.9299999997</v>
      </c>
      <c r="W39" s="14">
        <v>637359.74</v>
      </c>
      <c r="X39" s="15"/>
      <c r="Y39" s="15"/>
      <c r="Z39" s="15"/>
      <c r="AA39" s="14">
        <v>-3285695.64</v>
      </c>
      <c r="AB39" s="14">
        <v>3292947.34</v>
      </c>
      <c r="AC39" s="14">
        <v>-1325858.43</v>
      </c>
      <c r="AD39" s="14">
        <v>-256620.74</v>
      </c>
      <c r="AE39" s="14">
        <v>-718141.52</v>
      </c>
      <c r="AF39" s="14">
        <v>910302.66</v>
      </c>
      <c r="AG39" s="14">
        <v>1167231.95</v>
      </c>
      <c r="AH39" s="14">
        <v>34091.33</v>
      </c>
      <c r="AI39" s="15"/>
      <c r="AJ39" s="15"/>
      <c r="AK39" s="15"/>
    </row>
    <row r="40" spans="1:37" ht="14.25" customHeight="1">
      <c r="A40" s="12" t="s">
        <v>135</v>
      </c>
      <c r="B40" s="12" t="s">
        <v>136</v>
      </c>
      <c r="C40" s="12" t="s">
        <v>58</v>
      </c>
      <c r="D40" s="13" t="s">
        <v>59</v>
      </c>
      <c r="E40" s="14">
        <v>25811330.43</v>
      </c>
      <c r="F40" s="14">
        <v>8564274.8000000007</v>
      </c>
      <c r="G40" s="14">
        <v>6455625.0499999998</v>
      </c>
      <c r="H40" s="14">
        <v>7769975.2000000002</v>
      </c>
      <c r="I40" s="14">
        <v>6023248.7599999998</v>
      </c>
      <c r="J40" s="14">
        <v>1282822.3500000001</v>
      </c>
      <c r="K40" s="14">
        <v>3921453.11</v>
      </c>
      <c r="L40" s="14">
        <v>5027730.7699999996</v>
      </c>
      <c r="M40" s="14">
        <v>6461685.0599999996</v>
      </c>
      <c r="N40" s="15"/>
      <c r="O40" s="15"/>
      <c r="P40" s="14">
        <v>86596699.849999994</v>
      </c>
      <c r="Q40" s="14">
        <v>17606277.260000002</v>
      </c>
      <c r="R40" s="14">
        <v>-13344818.98</v>
      </c>
      <c r="S40" s="14">
        <v>-7291784.3700000001</v>
      </c>
      <c r="T40" s="14">
        <v>7788571.1699999999</v>
      </c>
      <c r="U40" s="14">
        <v>-18506778.16</v>
      </c>
      <c r="V40" s="14">
        <v>11715550.33</v>
      </c>
      <c r="W40" s="14">
        <v>14568857.810000001</v>
      </c>
      <c r="X40" s="14">
        <v>18320410.969999999</v>
      </c>
      <c r="Y40" s="15"/>
      <c r="Z40" s="15"/>
      <c r="AA40" s="14">
        <v>-6012802.4500000002</v>
      </c>
      <c r="AB40" s="14">
        <v>-6736068.75</v>
      </c>
      <c r="AC40" s="14">
        <v>-16092352.16</v>
      </c>
      <c r="AD40" s="14">
        <v>-1544731.66</v>
      </c>
      <c r="AE40" s="14">
        <v>-4946036.4800000004</v>
      </c>
      <c r="AF40" s="14">
        <v>-9781689.7300000004</v>
      </c>
      <c r="AG40" s="14">
        <v>-948288.8</v>
      </c>
      <c r="AH40" s="14">
        <v>-1568201.4</v>
      </c>
      <c r="AI40" s="14">
        <v>-1363203.93</v>
      </c>
      <c r="AJ40" s="15"/>
      <c r="AK40" s="15"/>
    </row>
    <row r="41" spans="1:37" ht="14.25" customHeight="1">
      <c r="A41" s="12" t="s">
        <v>137</v>
      </c>
      <c r="B41" s="12" t="s">
        <v>138</v>
      </c>
      <c r="C41" s="12" t="s">
        <v>58</v>
      </c>
      <c r="D41" s="13" t="s">
        <v>59</v>
      </c>
      <c r="E41" s="14">
        <v>297294761.97000003</v>
      </c>
      <c r="F41" s="14">
        <v>131734216.81999999</v>
      </c>
      <c r="G41" s="14">
        <v>434645616.74000001</v>
      </c>
      <c r="H41" s="14">
        <v>131066850.93000001</v>
      </c>
      <c r="I41" s="14">
        <v>64570062.32</v>
      </c>
      <c r="J41" s="14">
        <v>93925082.510000005</v>
      </c>
      <c r="K41" s="14">
        <v>64610541.909999996</v>
      </c>
      <c r="L41" s="14">
        <v>84869636.859999999</v>
      </c>
      <c r="M41" s="14">
        <v>68363610.909999996</v>
      </c>
      <c r="N41" s="14">
        <v>195063569.30000001</v>
      </c>
      <c r="O41" s="14">
        <v>88091855.219999999</v>
      </c>
      <c r="P41" s="14">
        <v>907274797.03999996</v>
      </c>
      <c r="Q41" s="14">
        <v>1082050960.4000001</v>
      </c>
      <c r="R41" s="14">
        <v>1475710373.2</v>
      </c>
      <c r="S41" s="14">
        <v>537830748.54999995</v>
      </c>
      <c r="T41" s="14">
        <v>416802807.63999999</v>
      </c>
      <c r="U41" s="14">
        <v>208535167.40000001</v>
      </c>
      <c r="V41" s="14">
        <v>1507500.29</v>
      </c>
      <c r="W41" s="14">
        <v>-9019381.4000000004</v>
      </c>
      <c r="X41" s="14">
        <v>543194935.76999998</v>
      </c>
      <c r="Y41" s="14">
        <v>718947037.94000006</v>
      </c>
      <c r="Z41" s="14">
        <v>244313008.43000001</v>
      </c>
      <c r="AA41" s="14">
        <v>-74882793.680000007</v>
      </c>
      <c r="AB41" s="14">
        <v>-11865927.890000001</v>
      </c>
      <c r="AC41" s="14">
        <v>32487723.460000001</v>
      </c>
      <c r="AD41" s="14">
        <v>30540371.359999999</v>
      </c>
      <c r="AE41" s="14">
        <v>55962809.82</v>
      </c>
      <c r="AF41" s="14">
        <v>-27267086.629999999</v>
      </c>
      <c r="AG41" s="14">
        <v>-47252673.200000003</v>
      </c>
      <c r="AH41" s="14">
        <v>-92775862.069999993</v>
      </c>
      <c r="AI41" s="14">
        <v>70816065.640000001</v>
      </c>
      <c r="AJ41" s="14">
        <v>-11592203.630000001</v>
      </c>
      <c r="AK41" s="14">
        <v>-30596436.600000001</v>
      </c>
    </row>
    <row r="42" spans="1:37" ht="14.25" customHeight="1">
      <c r="A42" s="12" t="s">
        <v>139</v>
      </c>
      <c r="B42" s="12" t="s">
        <v>140</v>
      </c>
      <c r="C42" s="12" t="s">
        <v>58</v>
      </c>
      <c r="D42" s="13" t="s">
        <v>59</v>
      </c>
      <c r="E42" s="15"/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-12986418.85</v>
      </c>
      <c r="Q42" s="14">
        <v>-1779236.25</v>
      </c>
      <c r="R42" s="14">
        <v>-1639656.9</v>
      </c>
      <c r="S42" s="14">
        <v>-4335012.75</v>
      </c>
      <c r="T42" s="14">
        <v>-17042151.039999999</v>
      </c>
      <c r="U42" s="14">
        <v>-53229677.039999999</v>
      </c>
      <c r="V42" s="14">
        <v>-41589436.689999998</v>
      </c>
      <c r="W42" s="14">
        <v>-25355059.699999999</v>
      </c>
      <c r="X42" s="14">
        <v>-97853763.840000004</v>
      </c>
      <c r="Y42" s="14">
        <v>-23228046.039999999</v>
      </c>
      <c r="Z42" s="14">
        <v>-27078308.57</v>
      </c>
      <c r="AA42" s="15"/>
      <c r="AB42" s="14">
        <v>0</v>
      </c>
      <c r="AC42" s="14">
        <v>0</v>
      </c>
      <c r="AD42" s="14">
        <v>0</v>
      </c>
      <c r="AE42" s="14">
        <v>0</v>
      </c>
      <c r="AF42" s="14">
        <v>-3229407.05</v>
      </c>
      <c r="AG42" s="14">
        <v>0</v>
      </c>
      <c r="AH42" s="14">
        <v>0</v>
      </c>
      <c r="AI42" s="14">
        <v>-27811984.920000002</v>
      </c>
      <c r="AJ42" s="14">
        <v>-9727955.25</v>
      </c>
      <c r="AK42" s="14">
        <v>183024</v>
      </c>
    </row>
    <row r="43" spans="1:37" ht="14.25" customHeight="1">
      <c r="A43" s="12" t="s">
        <v>141</v>
      </c>
      <c r="B43" s="12" t="s">
        <v>142</v>
      </c>
      <c r="C43" s="12" t="s">
        <v>58</v>
      </c>
      <c r="D43" s="13" t="s">
        <v>59</v>
      </c>
      <c r="E43" s="14">
        <v>27756618.620000001</v>
      </c>
      <c r="F43" s="14">
        <v>17529013.789999999</v>
      </c>
      <c r="G43" s="14">
        <v>11343455.439999999</v>
      </c>
      <c r="H43" s="14">
        <v>8825249.75</v>
      </c>
      <c r="I43" s="14">
        <v>6149902.8099999996</v>
      </c>
      <c r="J43" s="14">
        <v>1779966.81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95511489.599999994</v>
      </c>
      <c r="Q43" s="14">
        <v>112638169.26000001</v>
      </c>
      <c r="R43" s="14">
        <v>-3594309.98</v>
      </c>
      <c r="S43" s="14">
        <v>27119178.800000001</v>
      </c>
      <c r="T43" s="14">
        <v>19452495.120000001</v>
      </c>
      <c r="U43" s="14">
        <v>17377027.539999999</v>
      </c>
      <c r="V43" s="14">
        <v>-26002636.780000001</v>
      </c>
      <c r="W43" s="14">
        <v>-57341625.130000003</v>
      </c>
      <c r="X43" s="14">
        <v>-3443279.25</v>
      </c>
      <c r="Y43" s="14">
        <v>-15619189.6</v>
      </c>
      <c r="Z43" s="14">
        <v>-42481904.329999998</v>
      </c>
      <c r="AA43" s="14">
        <v>-1070885.78</v>
      </c>
      <c r="AB43" s="14">
        <v>-1518063.96</v>
      </c>
      <c r="AC43" s="14">
        <v>-8100072.7599999998</v>
      </c>
      <c r="AD43" s="14">
        <v>-3367364.8</v>
      </c>
      <c r="AE43" s="14">
        <v>-2411649.7799999998</v>
      </c>
      <c r="AF43" s="14">
        <v>-34168860.509999998</v>
      </c>
      <c r="AG43" s="14">
        <v>-4120872.66</v>
      </c>
      <c r="AH43" s="14">
        <v>32025103.460000001</v>
      </c>
      <c r="AI43" s="14">
        <v>-15010007.189999999</v>
      </c>
      <c r="AJ43" s="14">
        <v>-5130174.1399999997</v>
      </c>
      <c r="AK43" s="14">
        <v>-13736043.74</v>
      </c>
    </row>
    <row r="44" spans="1:37" ht="14.25" customHeight="1">
      <c r="A44" s="12" t="s">
        <v>143</v>
      </c>
      <c r="B44" s="12" t="s">
        <v>144</v>
      </c>
      <c r="C44" s="12" t="s">
        <v>58</v>
      </c>
      <c r="D44" s="13" t="s">
        <v>59</v>
      </c>
      <c r="E44" s="14">
        <v>160511478.63</v>
      </c>
      <c r="F44" s="14">
        <v>171888368.78999999</v>
      </c>
      <c r="G44" s="14">
        <v>116154540.40000001</v>
      </c>
      <c r="H44" s="14">
        <v>117218093.77</v>
      </c>
      <c r="I44" s="15"/>
      <c r="J44" s="15"/>
      <c r="K44" s="15"/>
      <c r="L44" s="15"/>
      <c r="M44" s="15"/>
      <c r="N44" s="15"/>
      <c r="O44" s="15"/>
      <c r="P44" s="14">
        <v>646997089.55999994</v>
      </c>
      <c r="Q44" s="14">
        <v>701177963.16999996</v>
      </c>
      <c r="R44" s="14">
        <v>319262397.76999998</v>
      </c>
      <c r="S44" s="14">
        <v>292476287.48000002</v>
      </c>
      <c r="T44" s="15"/>
      <c r="U44" s="15"/>
      <c r="V44" s="15"/>
      <c r="W44" s="15"/>
      <c r="X44" s="15"/>
      <c r="Y44" s="15"/>
      <c r="Z44" s="15"/>
      <c r="AA44" s="14">
        <v>-29109370.579999998</v>
      </c>
      <c r="AB44" s="14">
        <v>16437531.25</v>
      </c>
      <c r="AC44" s="14">
        <v>-67952939.280000001</v>
      </c>
      <c r="AD44" s="14">
        <v>-32031275.25</v>
      </c>
      <c r="AE44" s="15"/>
      <c r="AF44" s="15"/>
      <c r="AG44" s="15"/>
      <c r="AH44" s="15"/>
      <c r="AI44" s="15"/>
      <c r="AJ44" s="15"/>
      <c r="AK44" s="15"/>
    </row>
    <row r="45" spans="1:37" ht="14.25" customHeight="1">
      <c r="A45" s="12" t="s">
        <v>145</v>
      </c>
      <c r="B45" s="12" t="s">
        <v>146</v>
      </c>
      <c r="C45" s="12" t="s">
        <v>58</v>
      </c>
      <c r="D45" s="13" t="s">
        <v>59</v>
      </c>
      <c r="E45" s="14">
        <v>69289704.379999995</v>
      </c>
      <c r="F45" s="14">
        <v>-3736940.24</v>
      </c>
      <c r="G45" s="14">
        <v>-7449719.4400000004</v>
      </c>
      <c r="H45" s="15"/>
      <c r="I45" s="15"/>
      <c r="J45" s="15"/>
      <c r="K45" s="15"/>
      <c r="L45" s="15"/>
      <c r="M45" s="15"/>
      <c r="N45" s="14">
        <v>7746754.96</v>
      </c>
      <c r="O45" s="14">
        <v>4986017.49</v>
      </c>
      <c r="P45" s="14">
        <v>287101287.29000002</v>
      </c>
      <c r="Q45" s="14">
        <v>232079876.78999999</v>
      </c>
      <c r="R45" s="14">
        <v>202585658.38999999</v>
      </c>
      <c r="S45" s="14">
        <v>207916625.00999999</v>
      </c>
      <c r="T45" s="14">
        <v>113817596.09999999</v>
      </c>
      <c r="U45" s="14">
        <v>74629917.230000004</v>
      </c>
      <c r="V45" s="14">
        <v>-67240648.790000007</v>
      </c>
      <c r="W45" s="14">
        <v>13125163.9</v>
      </c>
      <c r="X45" s="14">
        <v>20228240.300000001</v>
      </c>
      <c r="Y45" s="14">
        <v>60238962.109999999</v>
      </c>
      <c r="Z45" s="14">
        <v>-100158498.22</v>
      </c>
      <c r="AA45" s="14">
        <v>-4488256.13</v>
      </c>
      <c r="AB45" s="14">
        <v>13659310.970000001</v>
      </c>
      <c r="AC45" s="14">
        <v>797670.92</v>
      </c>
      <c r="AD45" s="15"/>
      <c r="AE45" s="15"/>
      <c r="AF45" s="15"/>
      <c r="AG45" s="15"/>
      <c r="AH45" s="15"/>
      <c r="AI45" s="15"/>
      <c r="AJ45" s="14">
        <v>6446319.5300000003</v>
      </c>
      <c r="AK45" s="14">
        <v>-36059425.729999997</v>
      </c>
    </row>
    <row r="46" spans="1:37" ht="14.25" customHeight="1">
      <c r="A46" s="12" t="s">
        <v>147</v>
      </c>
      <c r="B46" s="12" t="s">
        <v>148</v>
      </c>
      <c r="C46" s="12" t="s">
        <v>58</v>
      </c>
      <c r="D46" s="13" t="s">
        <v>59</v>
      </c>
      <c r="E46" s="14">
        <v>423247799.94</v>
      </c>
      <c r="F46" s="14">
        <v>599094419.23000002</v>
      </c>
      <c r="G46" s="14">
        <v>289680304.44</v>
      </c>
      <c r="H46" s="14">
        <v>201274529.24000001</v>
      </c>
      <c r="I46" s="14">
        <v>87277697.069999993</v>
      </c>
      <c r="J46" s="14">
        <v>58574995.93</v>
      </c>
      <c r="K46" s="14">
        <v>106237631.23999999</v>
      </c>
      <c r="L46" s="14">
        <v>49687379.350000001</v>
      </c>
      <c r="M46" s="14">
        <v>90959003.159999996</v>
      </c>
      <c r="N46" s="14">
        <v>96132725.590000004</v>
      </c>
      <c r="O46" s="14">
        <v>110394901.20999999</v>
      </c>
      <c r="P46" s="14">
        <v>727437996.44000006</v>
      </c>
      <c r="Q46" s="14">
        <v>173890689.71000001</v>
      </c>
      <c r="R46" s="14">
        <v>568507014.41999996</v>
      </c>
      <c r="S46" s="14">
        <v>1145553719.7</v>
      </c>
      <c r="T46" s="14">
        <v>706922840.34000003</v>
      </c>
      <c r="U46" s="14">
        <v>-338002692.10000002</v>
      </c>
      <c r="V46" s="14">
        <v>-1625472992.3</v>
      </c>
      <c r="W46" s="14">
        <v>-1889500373.2</v>
      </c>
      <c r="X46" s="14">
        <v>-3308940501.9000001</v>
      </c>
      <c r="Y46" s="14">
        <v>296418983.23000002</v>
      </c>
      <c r="Z46" s="14">
        <v>425334838.18000001</v>
      </c>
      <c r="AA46" s="14">
        <v>-224587687.22999999</v>
      </c>
      <c r="AB46" s="14">
        <v>-594683872.11000001</v>
      </c>
      <c r="AC46" s="14">
        <v>-86083783.799999997</v>
      </c>
      <c r="AD46" s="14">
        <v>-39480787.490000002</v>
      </c>
      <c r="AE46" s="14">
        <v>263228897.19</v>
      </c>
      <c r="AF46" s="14">
        <v>-46493166.450000003</v>
      </c>
      <c r="AG46" s="14">
        <v>-263854386.50999999</v>
      </c>
      <c r="AH46" s="14">
        <v>-193093320.28</v>
      </c>
      <c r="AI46" s="14">
        <v>-336465305.52999997</v>
      </c>
      <c r="AJ46" s="14">
        <v>-172507560.37</v>
      </c>
      <c r="AK46" s="14">
        <v>-134979276.68000001</v>
      </c>
    </row>
    <row r="47" spans="1:37" ht="14.25" customHeight="1">
      <c r="A47" s="12" t="s">
        <v>149</v>
      </c>
      <c r="B47" s="12" t="s">
        <v>150</v>
      </c>
      <c r="C47" s="12" t="s">
        <v>58</v>
      </c>
      <c r="D47" s="13" t="s">
        <v>59</v>
      </c>
      <c r="E47" s="14">
        <v>178070507.72999999</v>
      </c>
      <c r="F47" s="14">
        <v>98542482.920000002</v>
      </c>
      <c r="G47" s="14">
        <v>15373729.710000001</v>
      </c>
      <c r="H47" s="14">
        <v>16855601.109999999</v>
      </c>
      <c r="I47" s="14">
        <v>21921596.219999999</v>
      </c>
      <c r="J47" s="14">
        <v>14633928.01</v>
      </c>
      <c r="K47" s="14">
        <v>13122643.57</v>
      </c>
      <c r="L47" s="14">
        <v>11650343.109999999</v>
      </c>
      <c r="M47" s="14">
        <v>58414354.780000001</v>
      </c>
      <c r="N47" s="14">
        <v>168665602.80000001</v>
      </c>
      <c r="O47" s="14">
        <v>152760335.72</v>
      </c>
      <c r="P47" s="14">
        <v>597143807.69000006</v>
      </c>
      <c r="Q47" s="14">
        <v>391414563.99000001</v>
      </c>
      <c r="R47" s="14">
        <v>-21155047.350000001</v>
      </c>
      <c r="S47" s="14">
        <v>31290204.640000001</v>
      </c>
      <c r="T47" s="14">
        <v>10682028.630000001</v>
      </c>
      <c r="U47" s="14">
        <v>-42230186.579999998</v>
      </c>
      <c r="V47" s="14">
        <v>-31069009.16</v>
      </c>
      <c r="W47" s="14">
        <v>-21075856.059999999</v>
      </c>
      <c r="X47" s="14">
        <v>208627616.94</v>
      </c>
      <c r="Y47" s="14">
        <v>635092517.49000001</v>
      </c>
      <c r="Z47" s="14">
        <v>704830975.61000001</v>
      </c>
      <c r="AA47" s="14">
        <v>-22705658.82</v>
      </c>
      <c r="AB47" s="14">
        <v>-2831542.95</v>
      </c>
      <c r="AC47" s="14">
        <v>-20047171.07</v>
      </c>
      <c r="AD47" s="14">
        <v>-4811951.78</v>
      </c>
      <c r="AE47" s="14">
        <v>-15129283.189999999</v>
      </c>
      <c r="AF47" s="14">
        <v>-49656197.259999998</v>
      </c>
      <c r="AG47" s="14">
        <v>-16426314.41</v>
      </c>
      <c r="AH47" s="14">
        <v>-5854816.1900000004</v>
      </c>
      <c r="AI47" s="14">
        <v>16404.38</v>
      </c>
      <c r="AJ47" s="14">
        <v>21206698.079999998</v>
      </c>
      <c r="AK47" s="14">
        <v>52522342.219999999</v>
      </c>
    </row>
    <row r="48" spans="1:37" ht="14.25" customHeight="1">
      <c r="A48" s="12" t="s">
        <v>151</v>
      </c>
      <c r="B48" s="12" t="s">
        <v>152</v>
      </c>
      <c r="C48" s="12" t="s">
        <v>58</v>
      </c>
      <c r="D48" s="13" t="s">
        <v>59</v>
      </c>
      <c r="E48" s="14">
        <v>41547487.689999998</v>
      </c>
      <c r="F48" s="14">
        <v>32650889.609999999</v>
      </c>
      <c r="G48" s="14">
        <v>45467242.68</v>
      </c>
      <c r="H48" s="14">
        <v>13514524.289999999</v>
      </c>
      <c r="I48" s="14">
        <v>30322546.25</v>
      </c>
      <c r="J48" s="14">
        <v>21576340.399999999</v>
      </c>
      <c r="K48" s="14">
        <v>16826548.07</v>
      </c>
      <c r="L48" s="14">
        <v>21738413.739999998</v>
      </c>
      <c r="M48" s="14">
        <v>22067171.23</v>
      </c>
      <c r="N48" s="14">
        <v>30449390.18</v>
      </c>
      <c r="O48" s="14">
        <v>26022685.289999999</v>
      </c>
      <c r="P48" s="14">
        <v>308854361.82999998</v>
      </c>
      <c r="Q48" s="14">
        <v>221523075.03</v>
      </c>
      <c r="R48" s="14">
        <v>211448668.66</v>
      </c>
      <c r="S48" s="14">
        <v>101193693.48</v>
      </c>
      <c r="T48" s="14">
        <v>92104913.780000001</v>
      </c>
      <c r="U48" s="14">
        <v>71579319.629999995</v>
      </c>
      <c r="V48" s="14">
        <v>49521593.609999999</v>
      </c>
      <c r="W48" s="14">
        <v>95589138.299999997</v>
      </c>
      <c r="X48" s="14">
        <v>119838913.17</v>
      </c>
      <c r="Y48" s="14">
        <v>160264266.24000001</v>
      </c>
      <c r="Z48" s="14">
        <v>116508642.34999999</v>
      </c>
      <c r="AA48" s="14">
        <v>-10424934.140000001</v>
      </c>
      <c r="AB48" s="14">
        <v>-20844813.710000001</v>
      </c>
      <c r="AC48" s="14">
        <v>-3875770.44</v>
      </c>
      <c r="AD48" s="14">
        <v>-33937779.560000002</v>
      </c>
      <c r="AE48" s="14">
        <v>-29898189.899999999</v>
      </c>
      <c r="AF48" s="14">
        <v>-4344256.88</v>
      </c>
      <c r="AG48" s="14">
        <v>-10047677.68</v>
      </c>
      <c r="AH48" s="14">
        <v>2556850.11</v>
      </c>
      <c r="AI48" s="14">
        <v>9076543.1500000004</v>
      </c>
      <c r="AJ48" s="14">
        <v>22468731.390000001</v>
      </c>
      <c r="AK48" s="14">
        <v>5566517.8600000003</v>
      </c>
    </row>
    <row r="49" spans="1:37" ht="14.25" customHeight="1">
      <c r="A49" s="12" t="s">
        <v>153</v>
      </c>
      <c r="B49" s="12" t="s">
        <v>154</v>
      </c>
      <c r="C49" s="12" t="s">
        <v>58</v>
      </c>
      <c r="D49" s="13" t="s">
        <v>59</v>
      </c>
      <c r="E49" s="14">
        <v>734498.02</v>
      </c>
      <c r="F49" s="14">
        <v>2302669.06</v>
      </c>
      <c r="G49" s="14">
        <v>4340479.62</v>
      </c>
      <c r="H49" s="14">
        <v>6198955.5700000003</v>
      </c>
      <c r="I49" s="14">
        <v>78342.710000000006</v>
      </c>
      <c r="J49" s="14">
        <v>0</v>
      </c>
      <c r="K49" s="15"/>
      <c r="L49" s="15"/>
      <c r="M49" s="15"/>
      <c r="N49" s="15"/>
      <c r="O49" s="15"/>
      <c r="P49" s="14">
        <v>-135743258.83000001</v>
      </c>
      <c r="Q49" s="14">
        <v>-29932521.32</v>
      </c>
      <c r="R49" s="14">
        <v>-3942841.87</v>
      </c>
      <c r="S49" s="14">
        <v>-15745247</v>
      </c>
      <c r="T49" s="14">
        <v>-719447.23</v>
      </c>
      <c r="U49" s="14">
        <v>3940581</v>
      </c>
      <c r="V49" s="15"/>
      <c r="W49" s="15"/>
      <c r="X49" s="15"/>
      <c r="Y49" s="15"/>
      <c r="Z49" s="15"/>
      <c r="AA49" s="14">
        <v>-26537598.789999999</v>
      </c>
      <c r="AB49" s="14">
        <v>-12798530.619999999</v>
      </c>
      <c r="AC49" s="14">
        <v>-16700785.84</v>
      </c>
      <c r="AD49" s="14">
        <v>-12998779.199999999</v>
      </c>
      <c r="AE49" s="14">
        <v>32642.799999999999</v>
      </c>
      <c r="AF49" s="14">
        <v>147653.26</v>
      </c>
      <c r="AG49" s="15"/>
      <c r="AH49" s="15"/>
      <c r="AI49" s="15"/>
      <c r="AJ49" s="15"/>
      <c r="AK49" s="15"/>
    </row>
    <row r="50" spans="1:37" ht="14.25" customHeight="1">
      <c r="A50" s="12" t="s">
        <v>155</v>
      </c>
      <c r="B50" s="12" t="s">
        <v>156</v>
      </c>
      <c r="C50" s="12" t="s">
        <v>58</v>
      </c>
      <c r="D50" s="13" t="s">
        <v>59</v>
      </c>
      <c r="E50" s="14">
        <v>10905341.119999999</v>
      </c>
      <c r="F50" s="14">
        <v>5931875.7300000004</v>
      </c>
      <c r="G50" s="14">
        <v>504233.42</v>
      </c>
      <c r="H50" s="14">
        <v>2702654.5</v>
      </c>
      <c r="I50" s="14">
        <v>78342.710000000006</v>
      </c>
      <c r="J50" s="14">
        <v>340008.88</v>
      </c>
      <c r="K50" s="14">
        <v>188263.22</v>
      </c>
      <c r="L50" s="14">
        <v>1033115.67</v>
      </c>
      <c r="M50" s="14">
        <v>5912138.3499999996</v>
      </c>
      <c r="N50" s="14">
        <v>32095444.690000001</v>
      </c>
      <c r="O50" s="14">
        <v>4697616.04</v>
      </c>
      <c r="P50" s="14">
        <v>25611760.940000001</v>
      </c>
      <c r="Q50" s="14">
        <v>19521540.75</v>
      </c>
      <c r="R50" s="14">
        <v>27246570.359999999</v>
      </c>
      <c r="S50" s="14">
        <v>5827168.4500000002</v>
      </c>
      <c r="T50" s="14">
        <v>8878840.5700000003</v>
      </c>
      <c r="U50" s="14">
        <v>4466172.42</v>
      </c>
      <c r="V50" s="14">
        <v>-5433137.0199999996</v>
      </c>
      <c r="W50" s="14">
        <v>-14665202.890000001</v>
      </c>
      <c r="X50" s="14">
        <v>20822078.829999998</v>
      </c>
      <c r="Y50" s="14">
        <v>64063464.170000002</v>
      </c>
      <c r="Z50" s="14">
        <v>188372369.44999999</v>
      </c>
      <c r="AA50" s="14">
        <v>-49378.02</v>
      </c>
      <c r="AB50" s="14">
        <v>-1422300.78</v>
      </c>
      <c r="AC50" s="14">
        <v>1469582.92</v>
      </c>
      <c r="AD50" s="14">
        <v>-2368421.63</v>
      </c>
      <c r="AE50" s="14">
        <v>-302925.15000000002</v>
      </c>
      <c r="AF50" s="14">
        <v>-220802.58</v>
      </c>
      <c r="AG50" s="14">
        <v>2102969.87</v>
      </c>
      <c r="AH50" s="14">
        <v>-131918.64000000001</v>
      </c>
      <c r="AI50" s="14">
        <v>-1678168.02</v>
      </c>
      <c r="AJ50" s="14">
        <v>9118757.9800000004</v>
      </c>
      <c r="AK50" s="14">
        <v>-7465160.7800000003</v>
      </c>
    </row>
    <row r="51" spans="1:37" ht="14.25" customHeight="1">
      <c r="A51" s="12" t="s">
        <v>157</v>
      </c>
      <c r="B51" s="12" t="s">
        <v>158</v>
      </c>
      <c r="C51" s="12" t="s">
        <v>58</v>
      </c>
      <c r="D51" s="13" t="s">
        <v>59</v>
      </c>
      <c r="E51" s="14">
        <v>176797995.03999999</v>
      </c>
      <c r="F51" s="14">
        <v>195003205.02000001</v>
      </c>
      <c r="G51" s="14">
        <v>22628223.379999999</v>
      </c>
      <c r="H51" s="14">
        <v>15006680</v>
      </c>
      <c r="I51" s="14">
        <v>2433846.89</v>
      </c>
      <c r="J51" s="14">
        <v>-17847079.66</v>
      </c>
      <c r="K51" s="14">
        <v>-5550278.5800000001</v>
      </c>
      <c r="L51" s="14">
        <v>-8728863.9399999995</v>
      </c>
      <c r="M51" s="14">
        <v>785769.78</v>
      </c>
      <c r="N51" s="14">
        <v>37386209.520000003</v>
      </c>
      <c r="O51" s="14">
        <v>42724087.600000001</v>
      </c>
      <c r="P51" s="14">
        <v>777825178.13999999</v>
      </c>
      <c r="Q51" s="14">
        <v>980793373.88</v>
      </c>
      <c r="R51" s="14">
        <v>221205166.18000001</v>
      </c>
      <c r="S51" s="14">
        <v>31519285.59</v>
      </c>
      <c r="T51" s="14">
        <v>-179316019.55000001</v>
      </c>
      <c r="U51" s="14">
        <v>-375220795.60000002</v>
      </c>
      <c r="V51" s="14">
        <v>-140777656.31999999</v>
      </c>
      <c r="W51" s="14">
        <v>-414286793.82999998</v>
      </c>
      <c r="X51" s="14">
        <v>-303548277.73000002</v>
      </c>
      <c r="Y51" s="14">
        <v>-100484384.02</v>
      </c>
      <c r="Z51" s="14">
        <v>73235482.75</v>
      </c>
      <c r="AA51" s="14">
        <v>63241925.829999998</v>
      </c>
      <c r="AB51" s="14">
        <v>92181849.349999994</v>
      </c>
      <c r="AC51" s="14">
        <v>-104824259.7</v>
      </c>
      <c r="AD51" s="14">
        <v>-43112283.869999997</v>
      </c>
      <c r="AE51" s="14">
        <v>-100004470.45</v>
      </c>
      <c r="AF51" s="14">
        <v>30084690.100000001</v>
      </c>
      <c r="AG51" s="14">
        <v>8448137.5899999999</v>
      </c>
      <c r="AH51" s="14">
        <v>-29352639.260000002</v>
      </c>
      <c r="AI51" s="14">
        <v>-160762.92000000001</v>
      </c>
      <c r="AJ51" s="14">
        <v>2314600.5099999998</v>
      </c>
      <c r="AK51" s="14">
        <v>-2360824.75</v>
      </c>
    </row>
    <row r="52" spans="1:37" ht="14.25" customHeight="1">
      <c r="A52" s="12" t="s">
        <v>159</v>
      </c>
      <c r="B52" s="12" t="s">
        <v>160</v>
      </c>
      <c r="C52" s="12" t="s">
        <v>58</v>
      </c>
      <c r="D52" s="13" t="s">
        <v>59</v>
      </c>
      <c r="E52" s="14">
        <v>44113087.229999997</v>
      </c>
      <c r="F52" s="14">
        <v>5937316.8099999996</v>
      </c>
      <c r="G52" s="14">
        <v>27831049.949999999</v>
      </c>
      <c r="H52" s="14">
        <v>90254139.230000004</v>
      </c>
      <c r="I52" s="14">
        <v>55749978.789999999</v>
      </c>
      <c r="J52" s="14">
        <v>46040724.350000001</v>
      </c>
      <c r="K52" s="14">
        <v>22753353.09</v>
      </c>
      <c r="L52" s="14">
        <v>26429677.859999999</v>
      </c>
      <c r="M52" s="14">
        <v>61855993.579999998</v>
      </c>
      <c r="N52" s="14">
        <v>100278409.01000001</v>
      </c>
      <c r="O52" s="14">
        <v>50418490.57</v>
      </c>
      <c r="P52" s="14">
        <v>213863398.84999999</v>
      </c>
      <c r="Q52" s="14">
        <v>135359070.62</v>
      </c>
      <c r="R52" s="14">
        <v>116239577.39</v>
      </c>
      <c r="S52" s="14">
        <v>332102284.75</v>
      </c>
      <c r="T52" s="14">
        <v>188408996.86000001</v>
      </c>
      <c r="U52" s="14">
        <v>159158021.25</v>
      </c>
      <c r="V52" s="14">
        <v>37372340.609999999</v>
      </c>
      <c r="W52" s="14">
        <v>16565424.25</v>
      </c>
      <c r="X52" s="14">
        <v>157157235.97999999</v>
      </c>
      <c r="Y52" s="14">
        <v>125622062.76000001</v>
      </c>
      <c r="Z52" s="14">
        <v>224577844.63999999</v>
      </c>
      <c r="AA52" s="14">
        <v>5502562.9299999997</v>
      </c>
      <c r="AB52" s="14">
        <v>12128188.4</v>
      </c>
      <c r="AC52" s="14">
        <v>366497.45</v>
      </c>
      <c r="AD52" s="14">
        <v>-967647.95</v>
      </c>
      <c r="AE52" s="14">
        <v>-8682983.7899999991</v>
      </c>
      <c r="AF52" s="14">
        <v>-27441832.23</v>
      </c>
      <c r="AG52" s="14">
        <v>-4661955.0999999996</v>
      </c>
      <c r="AH52" s="14">
        <v>-24582816.850000001</v>
      </c>
      <c r="AI52" s="14">
        <v>-29055436.879999999</v>
      </c>
      <c r="AJ52" s="14">
        <v>-43563714.210000001</v>
      </c>
      <c r="AK52" s="14">
        <v>25381176.920000002</v>
      </c>
    </row>
    <row r="53" spans="1:37" ht="14.25" customHeight="1">
      <c r="A53" s="12" t="s">
        <v>161</v>
      </c>
      <c r="B53" s="12" t="s">
        <v>162</v>
      </c>
      <c r="C53" s="12" t="s">
        <v>58</v>
      </c>
      <c r="D53" s="13" t="s">
        <v>59</v>
      </c>
      <c r="E53" s="14">
        <v>8904502.6600000001</v>
      </c>
      <c r="F53" s="14">
        <v>9056149.2899999991</v>
      </c>
      <c r="G53" s="14">
        <v>4659068.91</v>
      </c>
      <c r="H53" s="14">
        <v>7543397.8700000001</v>
      </c>
      <c r="I53" s="14">
        <v>10512286.09</v>
      </c>
      <c r="J53" s="14">
        <v>7381308.3099999996</v>
      </c>
      <c r="K53" s="14">
        <v>5877996.0300000003</v>
      </c>
      <c r="L53" s="14">
        <v>5242654.4000000004</v>
      </c>
      <c r="M53" s="14">
        <v>3530222.46</v>
      </c>
      <c r="N53" s="14">
        <v>2953472.15</v>
      </c>
      <c r="O53" s="14">
        <v>1567720.74</v>
      </c>
      <c r="P53" s="14">
        <v>20744940</v>
      </c>
      <c r="Q53" s="14">
        <v>24571959.98</v>
      </c>
      <c r="R53" s="14">
        <v>14046673.57</v>
      </c>
      <c r="S53" s="14">
        <v>20683631.43</v>
      </c>
      <c r="T53" s="14">
        <v>17708064.09</v>
      </c>
      <c r="U53" s="14">
        <v>12534271.58</v>
      </c>
      <c r="V53" s="14">
        <v>18194594.120000001</v>
      </c>
      <c r="W53" s="14">
        <v>15200288.619999999</v>
      </c>
      <c r="X53" s="14">
        <v>9923009.1300000008</v>
      </c>
      <c r="Y53" s="14">
        <v>10050882.17</v>
      </c>
      <c r="Z53" s="14">
        <v>9583802.2599999998</v>
      </c>
      <c r="AA53" s="14">
        <v>304497.78000000003</v>
      </c>
      <c r="AB53" s="14">
        <v>-553902.91</v>
      </c>
      <c r="AC53" s="14">
        <v>74257.649999999994</v>
      </c>
      <c r="AD53" s="14">
        <v>1266830.18</v>
      </c>
      <c r="AE53" s="14">
        <v>-941418.24</v>
      </c>
      <c r="AF53" s="14">
        <v>-109723.98</v>
      </c>
      <c r="AG53" s="14">
        <v>-221732.23</v>
      </c>
      <c r="AH53" s="14">
        <v>-2574636.89</v>
      </c>
      <c r="AI53" s="14">
        <v>-290357.52</v>
      </c>
      <c r="AJ53" s="14">
        <v>-288015.90000000002</v>
      </c>
      <c r="AK53" s="14">
        <v>-268065.46000000002</v>
      </c>
    </row>
    <row r="54" spans="1:37" ht="14.25" customHeight="1">
      <c r="A54" s="12" t="s">
        <v>163</v>
      </c>
      <c r="B54" s="12" t="s">
        <v>164</v>
      </c>
      <c r="C54" s="12" t="s">
        <v>58</v>
      </c>
      <c r="D54" s="13" t="s">
        <v>59</v>
      </c>
      <c r="E54" s="14">
        <v>1296172.98</v>
      </c>
      <c r="F54" s="14">
        <v>12280538.9</v>
      </c>
      <c r="G54" s="14">
        <v>14938963.119999999</v>
      </c>
      <c r="H54" s="14">
        <v>4899578.37</v>
      </c>
      <c r="I54" s="14">
        <v>30553657.25</v>
      </c>
      <c r="J54" s="14">
        <v>68971681.799999997</v>
      </c>
      <c r="K54" s="14">
        <v>58980774.420000002</v>
      </c>
      <c r="L54" s="14">
        <v>79500992.739999995</v>
      </c>
      <c r="M54" s="14">
        <v>68147073.099999994</v>
      </c>
      <c r="N54" s="14">
        <v>100250480.2</v>
      </c>
      <c r="O54" s="14">
        <v>122095496.20999999</v>
      </c>
      <c r="P54" s="14">
        <v>97845629.680000007</v>
      </c>
      <c r="Q54" s="14">
        <v>-34431214.079999998</v>
      </c>
      <c r="R54" s="14">
        <v>259653862.88999999</v>
      </c>
      <c r="S54" s="14">
        <v>-446547622.75999999</v>
      </c>
      <c r="T54" s="14">
        <v>-568453404.54999995</v>
      </c>
      <c r="U54" s="14">
        <v>-314390362.27999997</v>
      </c>
      <c r="V54" s="14">
        <v>-340725744.81999999</v>
      </c>
      <c r="W54" s="14">
        <v>328143919.73000002</v>
      </c>
      <c r="X54" s="14">
        <v>-885921792.94000006</v>
      </c>
      <c r="Y54" s="14">
        <v>192818790.81999999</v>
      </c>
      <c r="Z54" s="14">
        <v>938401029.76999998</v>
      </c>
      <c r="AA54" s="14">
        <v>90019213.75</v>
      </c>
      <c r="AB54" s="14">
        <v>-52135430.950000003</v>
      </c>
      <c r="AC54" s="14">
        <v>42813130.420000002</v>
      </c>
      <c r="AD54" s="14">
        <v>-142908959.09999999</v>
      </c>
      <c r="AE54" s="14">
        <v>-76564331.359999999</v>
      </c>
      <c r="AF54" s="14">
        <v>-366815396.79000002</v>
      </c>
      <c r="AG54" s="14">
        <v>52761115.509999998</v>
      </c>
      <c r="AH54" s="14">
        <v>65802205.079999998</v>
      </c>
      <c r="AI54" s="14">
        <v>43806254.880000003</v>
      </c>
      <c r="AJ54" s="14">
        <v>-25436167.949999999</v>
      </c>
      <c r="AK54" s="14">
        <v>-102657977.51000001</v>
      </c>
    </row>
    <row r="55" spans="1:37" ht="14.25" customHeight="1">
      <c r="A55" s="12" t="s">
        <v>165</v>
      </c>
      <c r="B55" s="12" t="s">
        <v>166</v>
      </c>
      <c r="C55" s="12" t="s">
        <v>58</v>
      </c>
      <c r="D55" s="13" t="s">
        <v>59</v>
      </c>
      <c r="E55" s="14">
        <v>197142767.34999999</v>
      </c>
      <c r="F55" s="14">
        <v>100877798.51000001</v>
      </c>
      <c r="G55" s="14">
        <v>22870159.609999999</v>
      </c>
      <c r="H55" s="14">
        <v>115061227.77</v>
      </c>
      <c r="I55" s="14">
        <v>111533906.06999999</v>
      </c>
      <c r="J55" s="14">
        <v>21565503.460000001</v>
      </c>
      <c r="K55" s="14">
        <v>165300683.66</v>
      </c>
      <c r="L55" s="14">
        <v>114615067.58</v>
      </c>
      <c r="M55" s="14">
        <v>58463567.909999996</v>
      </c>
      <c r="N55" s="14">
        <v>118751574.36</v>
      </c>
      <c r="O55" s="14">
        <v>64723942.32</v>
      </c>
      <c r="P55" s="14">
        <v>661539944.70000005</v>
      </c>
      <c r="Q55" s="14">
        <v>313436134.56</v>
      </c>
      <c r="R55" s="14">
        <v>-148666217.94</v>
      </c>
      <c r="S55" s="14">
        <v>423824795.31999999</v>
      </c>
      <c r="T55" s="14">
        <v>466489060.60000002</v>
      </c>
      <c r="U55" s="14">
        <v>181433344.03999999</v>
      </c>
      <c r="V55" s="14">
        <v>-330500960.25999999</v>
      </c>
      <c r="W55" s="14">
        <v>499221648.88999999</v>
      </c>
      <c r="X55" s="14">
        <v>274289426.55000001</v>
      </c>
      <c r="Y55" s="14">
        <v>214732437.02000001</v>
      </c>
      <c r="Z55" s="14">
        <v>189734881.46000001</v>
      </c>
      <c r="AA55" s="14">
        <v>-52241943.520000003</v>
      </c>
      <c r="AB55" s="14">
        <v>-8254132.71</v>
      </c>
      <c r="AC55" s="14">
        <v>-80259348.810000002</v>
      </c>
      <c r="AD55" s="14">
        <v>-40405873.950000003</v>
      </c>
      <c r="AE55" s="14">
        <v>165825.4</v>
      </c>
      <c r="AF55" s="14">
        <v>-47931769.759999998</v>
      </c>
      <c r="AG55" s="14">
        <v>-242754960.66</v>
      </c>
      <c r="AH55" s="14">
        <v>58328791.600000001</v>
      </c>
      <c r="AI55" s="14">
        <v>69479108.709999993</v>
      </c>
      <c r="AJ55" s="14">
        <v>-54696837.950000003</v>
      </c>
      <c r="AK55" s="14">
        <v>2334942.56</v>
      </c>
    </row>
    <row r="56" spans="1:37" ht="14.25" customHeight="1">
      <c r="A56" s="12" t="s">
        <v>167</v>
      </c>
      <c r="B56" s="12" t="s">
        <v>168</v>
      </c>
      <c r="C56" s="12" t="s">
        <v>58</v>
      </c>
      <c r="D56" s="13" t="s">
        <v>59</v>
      </c>
      <c r="E56" s="14">
        <v>46088207.969999999</v>
      </c>
      <c r="F56" s="14">
        <v>25257537.260000002</v>
      </c>
      <c r="G56" s="14">
        <v>10894316.41</v>
      </c>
      <c r="H56" s="14">
        <v>40952914.25</v>
      </c>
      <c r="I56" s="14">
        <v>39052535.670000002</v>
      </c>
      <c r="J56" s="14">
        <v>36972917.810000002</v>
      </c>
      <c r="K56" s="14">
        <v>50796205.329999998</v>
      </c>
      <c r="L56" s="14">
        <v>73121466.439999998</v>
      </c>
      <c r="M56" s="14">
        <v>65159835.600000001</v>
      </c>
      <c r="N56" s="14">
        <v>75671377.760000005</v>
      </c>
      <c r="O56" s="14">
        <v>77228733.689999998</v>
      </c>
      <c r="P56" s="14">
        <v>119406335.68000001</v>
      </c>
      <c r="Q56" s="14">
        <v>73489530.629999995</v>
      </c>
      <c r="R56" s="14">
        <v>-232954643.31</v>
      </c>
      <c r="S56" s="14">
        <v>87406274.950000003</v>
      </c>
      <c r="T56" s="14">
        <v>165085066.11000001</v>
      </c>
      <c r="U56" s="14">
        <v>87253593.530000001</v>
      </c>
      <c r="V56" s="14">
        <v>94056303.760000005</v>
      </c>
      <c r="W56" s="14">
        <v>265999863.09</v>
      </c>
      <c r="X56" s="14">
        <v>245371786.46000001</v>
      </c>
      <c r="Y56" s="14">
        <v>209860604.41999999</v>
      </c>
      <c r="Z56" s="14">
        <v>281936457.44</v>
      </c>
      <c r="AA56" s="14">
        <v>-26834895.609999999</v>
      </c>
      <c r="AB56" s="14">
        <v>-14794322.23</v>
      </c>
      <c r="AC56" s="14">
        <v>-2333127.5699999998</v>
      </c>
      <c r="AD56" s="14">
        <v>-20820078.550000001</v>
      </c>
      <c r="AE56" s="14">
        <v>-4640499.91</v>
      </c>
      <c r="AF56" s="14">
        <v>12679215.6</v>
      </c>
      <c r="AG56" s="14">
        <v>-49656864.219999999</v>
      </c>
      <c r="AH56" s="14">
        <v>-4403711.12</v>
      </c>
      <c r="AI56" s="14">
        <v>-469165.25</v>
      </c>
      <c r="AJ56" s="14">
        <v>-25924922.199999999</v>
      </c>
      <c r="AK56" s="14">
        <v>14604945.57</v>
      </c>
    </row>
    <row r="57" spans="1:37" ht="14.25" customHeight="1">
      <c r="A57" s="12" t="s">
        <v>169</v>
      </c>
      <c r="B57" s="12" t="s">
        <v>170</v>
      </c>
      <c r="C57" s="12" t="s">
        <v>58</v>
      </c>
      <c r="D57" s="13" t="s">
        <v>59</v>
      </c>
      <c r="E57" s="14">
        <v>910463794.05999994</v>
      </c>
      <c r="F57" s="14">
        <v>755064336.70000005</v>
      </c>
      <c r="G57" s="14">
        <v>599391012.09000003</v>
      </c>
      <c r="H57" s="14">
        <v>271765116.26999998</v>
      </c>
      <c r="I57" s="14">
        <v>245715384.16</v>
      </c>
      <c r="J57" s="14">
        <v>227143541.83000001</v>
      </c>
      <c r="K57" s="14">
        <v>342241612.36000001</v>
      </c>
      <c r="L57" s="14">
        <v>347014214.64999998</v>
      </c>
      <c r="M57" s="14">
        <v>445515058.35000002</v>
      </c>
      <c r="N57" s="14">
        <v>479780379.19999999</v>
      </c>
      <c r="O57" s="14">
        <v>423097878.16000003</v>
      </c>
      <c r="P57" s="14">
        <v>5262505521.6000004</v>
      </c>
      <c r="Q57" s="14">
        <v>4712022644.8999996</v>
      </c>
      <c r="R57" s="14">
        <v>3289672742.5</v>
      </c>
      <c r="S57" s="14">
        <v>2258827054.1999998</v>
      </c>
      <c r="T57" s="14">
        <v>1955358332.7</v>
      </c>
      <c r="U57" s="14">
        <v>1680332012.5</v>
      </c>
      <c r="V57" s="14">
        <v>1784336468.4000001</v>
      </c>
      <c r="W57" s="14">
        <v>1932427292.5999999</v>
      </c>
      <c r="X57" s="14">
        <v>2014341325.0999999</v>
      </c>
      <c r="Y57" s="14">
        <v>1893711532.0999999</v>
      </c>
      <c r="Z57" s="14">
        <v>1597488946.0999999</v>
      </c>
      <c r="AA57" s="14">
        <v>-43498948.119999997</v>
      </c>
      <c r="AB57" s="14">
        <v>-23176864.649999999</v>
      </c>
      <c r="AC57" s="14">
        <v>-179365769.19</v>
      </c>
      <c r="AD57" s="14">
        <v>-56459065.829999998</v>
      </c>
      <c r="AE57" s="14">
        <v>-45427020.909999996</v>
      </c>
      <c r="AF57" s="14">
        <v>-92351017.5</v>
      </c>
      <c r="AG57" s="14">
        <v>-130714638.67</v>
      </c>
      <c r="AH57" s="14">
        <v>-142587748.90000001</v>
      </c>
      <c r="AI57" s="14">
        <v>-9793414.5299999993</v>
      </c>
      <c r="AJ57" s="14">
        <v>-61590018.520000003</v>
      </c>
      <c r="AK57" s="14">
        <v>-54761150.969999999</v>
      </c>
    </row>
    <row r="58" spans="1:37" ht="14.25" customHeight="1">
      <c r="A58" s="12" t="s">
        <v>171</v>
      </c>
      <c r="B58" s="12" t="s">
        <v>172</v>
      </c>
      <c r="C58" s="12" t="s">
        <v>58</v>
      </c>
      <c r="D58" s="13" t="s">
        <v>59</v>
      </c>
      <c r="E58" s="14">
        <v>0</v>
      </c>
      <c r="F58" s="14">
        <v>46692165.060000002</v>
      </c>
      <c r="G58" s="14">
        <v>6698758.9800000004</v>
      </c>
      <c r="H58" s="14">
        <v>0</v>
      </c>
      <c r="I58" s="14">
        <v>0</v>
      </c>
      <c r="J58" s="14">
        <v>-9482.32</v>
      </c>
      <c r="K58" s="14">
        <v>11156.34</v>
      </c>
      <c r="L58" s="14">
        <v>0</v>
      </c>
      <c r="M58" s="14">
        <v>113190.22</v>
      </c>
      <c r="N58" s="14">
        <v>869284.36</v>
      </c>
      <c r="O58" s="14">
        <v>0</v>
      </c>
      <c r="P58" s="14">
        <v>11885700.52</v>
      </c>
      <c r="Q58" s="14">
        <v>144596952.30000001</v>
      </c>
      <c r="R58" s="14">
        <v>40117098.509999998</v>
      </c>
      <c r="S58" s="14">
        <v>-48408685.530000001</v>
      </c>
      <c r="T58" s="14">
        <v>-41704436.43</v>
      </c>
      <c r="U58" s="14">
        <v>-21371793.219999999</v>
      </c>
      <c r="V58" s="14">
        <v>-19112202.989999998</v>
      </c>
      <c r="W58" s="14">
        <v>-112431739.92</v>
      </c>
      <c r="X58" s="14">
        <v>-86528180.269999996</v>
      </c>
      <c r="Y58" s="14">
        <v>13681628.08</v>
      </c>
      <c r="Z58" s="14">
        <v>-5152402.95</v>
      </c>
      <c r="AA58" s="14">
        <v>-12846514.470000001</v>
      </c>
      <c r="AB58" s="14">
        <v>-43348071.479999997</v>
      </c>
      <c r="AC58" s="14">
        <v>3629043.39</v>
      </c>
      <c r="AD58" s="14">
        <v>567069.24</v>
      </c>
      <c r="AE58" s="14">
        <v>173659.68</v>
      </c>
      <c r="AF58" s="14">
        <v>-29997994.609999999</v>
      </c>
      <c r="AG58" s="14">
        <v>10138322.93</v>
      </c>
      <c r="AH58" s="14">
        <v>-9255056.2799999993</v>
      </c>
      <c r="AI58" s="14">
        <v>-18891283.370000001</v>
      </c>
      <c r="AJ58" s="14">
        <v>4541923.4800000004</v>
      </c>
      <c r="AK58" s="14">
        <v>23282871.449999999</v>
      </c>
    </row>
    <row r="59" spans="1:37" ht="14.25" customHeight="1">
      <c r="A59" s="12" t="s">
        <v>173</v>
      </c>
      <c r="B59" s="12" t="s">
        <v>174</v>
      </c>
      <c r="C59" s="12" t="s">
        <v>58</v>
      </c>
      <c r="D59" s="13" t="s">
        <v>59</v>
      </c>
      <c r="E59" s="14">
        <v>134850339.66999999</v>
      </c>
      <c r="F59" s="14">
        <v>142595719.59999999</v>
      </c>
      <c r="G59" s="14">
        <v>182151628.90000001</v>
      </c>
      <c r="H59" s="14">
        <v>115190164.04000001</v>
      </c>
      <c r="I59" s="14">
        <v>143399803.72999999</v>
      </c>
      <c r="J59" s="14">
        <v>162268222</v>
      </c>
      <c r="K59" s="14">
        <v>183074125.99000001</v>
      </c>
      <c r="L59" s="14">
        <v>189163923.38999999</v>
      </c>
      <c r="M59" s="14">
        <v>128119843.92</v>
      </c>
      <c r="N59" s="14">
        <v>137196810.88999999</v>
      </c>
      <c r="O59" s="14">
        <v>134585497.75999999</v>
      </c>
      <c r="P59" s="14">
        <v>489093387.52999997</v>
      </c>
      <c r="Q59" s="14">
        <v>406878140.23000002</v>
      </c>
      <c r="R59" s="14">
        <v>300987828.75999999</v>
      </c>
      <c r="S59" s="14">
        <v>258910295.03999999</v>
      </c>
      <c r="T59" s="14">
        <v>345454795.12</v>
      </c>
      <c r="U59" s="14">
        <v>471630245.77999997</v>
      </c>
      <c r="V59" s="14">
        <v>588742313.78999996</v>
      </c>
      <c r="W59" s="14">
        <v>357939746.33999997</v>
      </c>
      <c r="X59" s="14">
        <v>329792003.97000003</v>
      </c>
      <c r="Y59" s="14">
        <v>352768857.89999998</v>
      </c>
      <c r="Z59" s="14">
        <v>277593797.05000001</v>
      </c>
      <c r="AA59" s="14">
        <v>5605433.7999999998</v>
      </c>
      <c r="AB59" s="14">
        <v>20783873.510000002</v>
      </c>
      <c r="AC59" s="14">
        <v>-22290470.829999998</v>
      </c>
      <c r="AD59" s="14">
        <v>-8266943.1699999999</v>
      </c>
      <c r="AE59" s="14">
        <v>-12786836.130000001</v>
      </c>
      <c r="AF59" s="14">
        <v>-7749764.1500000004</v>
      </c>
      <c r="AG59" s="14">
        <v>-3325983.52</v>
      </c>
      <c r="AH59" s="14">
        <v>7430428.75</v>
      </c>
      <c r="AI59" s="14">
        <v>38343596.520000003</v>
      </c>
      <c r="AJ59" s="14">
        <v>35605747.579999998</v>
      </c>
      <c r="AK59" s="14">
        <v>-38385124.659999996</v>
      </c>
    </row>
    <row r="60" spans="1:37" ht="14.25" customHeight="1">
      <c r="A60" s="17" t="s">
        <v>175</v>
      </c>
      <c r="B60" s="17" t="s">
        <v>176</v>
      </c>
      <c r="C60" s="17" t="s">
        <v>58</v>
      </c>
      <c r="D60" s="18" t="s">
        <v>59</v>
      </c>
      <c r="E60" s="19">
        <v>52059862.07</v>
      </c>
      <c r="F60" s="19">
        <v>44239321.93</v>
      </c>
      <c r="G60" s="19">
        <v>20703512.91</v>
      </c>
      <c r="H60" s="19">
        <v>20186663.469999999</v>
      </c>
      <c r="I60" s="19">
        <v>9308419.7699999996</v>
      </c>
      <c r="J60" s="19">
        <v>1865307.68</v>
      </c>
      <c r="K60" s="19">
        <v>2100180.79</v>
      </c>
      <c r="L60" s="19">
        <v>3726331.12</v>
      </c>
      <c r="M60" s="19">
        <v>17662595.350000001</v>
      </c>
      <c r="N60" s="19">
        <v>31868523.07</v>
      </c>
      <c r="O60" s="19">
        <v>24164714.370000001</v>
      </c>
      <c r="P60" s="19">
        <v>170155622.84999999</v>
      </c>
      <c r="Q60" s="19">
        <v>158021208.19999999</v>
      </c>
      <c r="R60" s="19">
        <v>92669958.599999994</v>
      </c>
      <c r="S60" s="19">
        <v>73368494.709999993</v>
      </c>
      <c r="T60" s="19">
        <v>30534071.57</v>
      </c>
      <c r="U60" s="19">
        <v>-6893646.1799999997</v>
      </c>
      <c r="V60" s="19">
        <v>-24177180.829999998</v>
      </c>
      <c r="W60" s="19">
        <v>9367705.9100000001</v>
      </c>
      <c r="X60" s="19">
        <v>31160118.760000002</v>
      </c>
      <c r="Y60" s="19">
        <v>66727174.859999999</v>
      </c>
      <c r="Z60" s="19">
        <v>126282863.51000001</v>
      </c>
      <c r="AA60" s="19">
        <v>-2565599.54</v>
      </c>
      <c r="AB60" s="19">
        <v>-1351566.62</v>
      </c>
      <c r="AC60" s="19">
        <v>6681991.1200000001</v>
      </c>
      <c r="AD60" s="19">
        <v>-9202044.0999999996</v>
      </c>
      <c r="AE60" s="19">
        <v>-5222.8500000000004</v>
      </c>
      <c r="AF60" s="19">
        <v>-673244.67</v>
      </c>
      <c r="AG60" s="19">
        <v>0</v>
      </c>
      <c r="AH60" s="19">
        <v>0</v>
      </c>
      <c r="AI60" s="19">
        <v>-6843907.1100000003</v>
      </c>
      <c r="AJ60" s="19">
        <v>0</v>
      </c>
      <c r="AK60" s="19">
        <v>28437123.129999999</v>
      </c>
    </row>
    <row r="61" spans="1:37" ht="14.25" customHeight="1">
      <c r="A61" s="12" t="s">
        <v>177</v>
      </c>
      <c r="B61" s="12" t="s">
        <v>178</v>
      </c>
      <c r="C61" s="12" t="s">
        <v>58</v>
      </c>
      <c r="D61" s="13" t="s">
        <v>179</v>
      </c>
      <c r="E61" s="14">
        <v>46176676.920000002</v>
      </c>
      <c r="F61" s="14">
        <v>17977359.559999999</v>
      </c>
      <c r="G61" s="14">
        <v>18296127.690000001</v>
      </c>
      <c r="H61" s="15"/>
      <c r="I61" s="15"/>
      <c r="J61" s="15"/>
      <c r="K61" s="15"/>
      <c r="L61" s="15"/>
      <c r="M61" s="15"/>
      <c r="N61" s="15"/>
      <c r="O61" s="15"/>
      <c r="P61" s="14">
        <v>108623410.91</v>
      </c>
      <c r="Q61" s="14">
        <v>13437314.52</v>
      </c>
      <c r="R61" s="14">
        <v>52392367.740000002</v>
      </c>
      <c r="S61" s="14">
        <v>87699198.129999995</v>
      </c>
      <c r="T61" s="14">
        <v>50232040.509999998</v>
      </c>
      <c r="U61" s="15"/>
      <c r="V61" s="15"/>
      <c r="W61" s="15"/>
      <c r="X61" s="15"/>
      <c r="Y61" s="15"/>
      <c r="Z61" s="15"/>
      <c r="AA61" s="14">
        <v>0</v>
      </c>
      <c r="AB61" s="14">
        <v>-6980917.7699999996</v>
      </c>
      <c r="AC61" s="14">
        <v>-784496.18</v>
      </c>
      <c r="AD61" s="15"/>
      <c r="AE61" s="15"/>
      <c r="AF61" s="15"/>
      <c r="AG61" s="15"/>
      <c r="AH61" s="15"/>
      <c r="AI61" s="15"/>
      <c r="AJ61" s="15"/>
      <c r="AK61" s="15"/>
    </row>
    <row r="62" spans="1:37" ht="14.25" customHeight="1">
      <c r="A62" s="12" t="s">
        <v>180</v>
      </c>
      <c r="B62" s="12" t="s">
        <v>181</v>
      </c>
      <c r="C62" s="12" t="s">
        <v>58</v>
      </c>
      <c r="D62" s="13" t="s">
        <v>179</v>
      </c>
      <c r="E62" s="14">
        <v>42699641.450000003</v>
      </c>
      <c r="F62" s="14">
        <v>14787792.92</v>
      </c>
      <c r="G62" s="14">
        <v>15831252.67</v>
      </c>
      <c r="H62" s="15"/>
      <c r="I62" s="15"/>
      <c r="J62" s="15"/>
      <c r="K62" s="15"/>
      <c r="L62" s="15"/>
      <c r="M62" s="15"/>
      <c r="N62" s="15"/>
      <c r="O62" s="15"/>
      <c r="P62" s="14">
        <v>75803487.980000004</v>
      </c>
      <c r="Q62" s="14">
        <v>37095171.479999997</v>
      </c>
      <c r="R62" s="14">
        <v>47093724.840000004</v>
      </c>
      <c r="S62" s="15"/>
      <c r="T62" s="15"/>
      <c r="U62" s="15"/>
      <c r="V62" s="15"/>
      <c r="W62" s="15"/>
      <c r="X62" s="15"/>
      <c r="Y62" s="15"/>
      <c r="Z62" s="15"/>
      <c r="AA62" s="14">
        <v>-23466903.27</v>
      </c>
      <c r="AB62" s="14">
        <v>-11066087.74</v>
      </c>
      <c r="AC62" s="14">
        <v>-588072.71</v>
      </c>
      <c r="AD62" s="15"/>
      <c r="AE62" s="15"/>
      <c r="AF62" s="15"/>
      <c r="AG62" s="15"/>
      <c r="AH62" s="15"/>
      <c r="AI62" s="15"/>
      <c r="AJ62" s="15"/>
      <c r="AK62" s="15"/>
    </row>
    <row r="63" spans="1:37" ht="14.25" customHeight="1">
      <c r="A63" s="12" t="s">
        <v>182</v>
      </c>
      <c r="B63" s="12" t="s">
        <v>183</v>
      </c>
      <c r="C63" s="12" t="s">
        <v>58</v>
      </c>
      <c r="D63" s="13" t="s">
        <v>179</v>
      </c>
      <c r="E63" s="14">
        <v>942297.19</v>
      </c>
      <c r="F63" s="14">
        <v>20519436.559999999</v>
      </c>
      <c r="G63" s="14">
        <v>3473341.86</v>
      </c>
      <c r="H63" s="14">
        <v>7219179.4699999997</v>
      </c>
      <c r="I63" s="14">
        <v>1603414.15</v>
      </c>
      <c r="J63" s="14">
        <v>3279527.88</v>
      </c>
      <c r="K63" s="15"/>
      <c r="L63" s="15"/>
      <c r="M63" s="15"/>
      <c r="N63" s="15"/>
      <c r="O63" s="15"/>
      <c r="P63" s="14">
        <v>46638567.130000003</v>
      </c>
      <c r="Q63" s="14">
        <v>-17732510.539999999</v>
      </c>
      <c r="R63" s="14">
        <v>-112052403.89</v>
      </c>
      <c r="S63" s="14">
        <v>39612227.380000003</v>
      </c>
      <c r="T63" s="14">
        <v>18329582.93</v>
      </c>
      <c r="U63" s="14">
        <v>6270522.3300000001</v>
      </c>
      <c r="V63" s="15"/>
      <c r="W63" s="15"/>
      <c r="X63" s="15"/>
      <c r="Y63" s="15"/>
      <c r="Z63" s="15"/>
      <c r="AA63" s="14">
        <v>-7189645.2300000004</v>
      </c>
      <c r="AB63" s="14">
        <v>-25760293.920000002</v>
      </c>
      <c r="AC63" s="14">
        <v>-31920011.719999999</v>
      </c>
      <c r="AD63" s="14">
        <v>12132527.74</v>
      </c>
      <c r="AE63" s="14">
        <v>4876833.75</v>
      </c>
      <c r="AF63" s="14">
        <v>330526.56</v>
      </c>
      <c r="AG63" s="15"/>
      <c r="AH63" s="15"/>
      <c r="AI63" s="15"/>
      <c r="AJ63" s="15"/>
      <c r="AK63" s="15"/>
    </row>
    <row r="64" spans="1:37" ht="14.25" customHeight="1">
      <c r="A64" s="12" t="s">
        <v>184</v>
      </c>
      <c r="B64" s="12" t="s">
        <v>185</v>
      </c>
      <c r="C64" s="12" t="s">
        <v>58</v>
      </c>
      <c r="D64" s="13" t="s">
        <v>179</v>
      </c>
      <c r="E64" s="14">
        <v>139334480.97</v>
      </c>
      <c r="F64" s="14">
        <v>55516523.939999998</v>
      </c>
      <c r="G64" s="14">
        <v>25121843.300000001</v>
      </c>
      <c r="H64" s="14">
        <v>96464361.069999993</v>
      </c>
      <c r="I64" s="14">
        <v>-151078695.11000001</v>
      </c>
      <c r="J64" s="14">
        <v>1227391418.0999999</v>
      </c>
      <c r="K64" s="14">
        <v>994049315.13</v>
      </c>
      <c r="L64" s="14">
        <v>1158476916.7</v>
      </c>
      <c r="M64" s="14">
        <v>1020354042</v>
      </c>
      <c r="N64" s="14">
        <v>730509567.21000004</v>
      </c>
      <c r="O64" s="14">
        <v>1726857335.5</v>
      </c>
      <c r="P64" s="14">
        <v>-22244286041</v>
      </c>
      <c r="Q64" s="16" t="s">
        <v>72</v>
      </c>
      <c r="R64" s="14">
        <v>-16871649106</v>
      </c>
      <c r="S64" s="14">
        <v>-11375293769</v>
      </c>
      <c r="T64" s="14">
        <v>27864684715</v>
      </c>
      <c r="U64" s="14">
        <v>-7528338449.1000004</v>
      </c>
      <c r="V64" s="14">
        <v>-4513196474.6999998</v>
      </c>
      <c r="W64" s="14">
        <v>-8449765592.8000002</v>
      </c>
      <c r="X64" s="14">
        <v>1850533753.7</v>
      </c>
      <c r="Y64" s="14">
        <v>3512343440.9000001</v>
      </c>
      <c r="Z64" s="14">
        <v>4704293639.1000004</v>
      </c>
      <c r="AA64" s="14">
        <v>2536365697.4000001</v>
      </c>
      <c r="AB64" s="14">
        <v>-2271355588</v>
      </c>
      <c r="AC64" s="14">
        <v>-4278073252.4000001</v>
      </c>
      <c r="AD64" s="14">
        <v>-86426108.909999996</v>
      </c>
      <c r="AE64" s="14">
        <v>-4125058405.1999998</v>
      </c>
      <c r="AF64" s="14">
        <v>260820676.34999999</v>
      </c>
      <c r="AG64" s="14">
        <v>4423452095.8999996</v>
      </c>
      <c r="AH64" s="14">
        <v>-98623267.099999994</v>
      </c>
      <c r="AI64" s="14">
        <v>816862636.34000003</v>
      </c>
      <c r="AJ64" s="14">
        <v>175700172.99000001</v>
      </c>
      <c r="AK64" s="14">
        <v>-322406946.48000002</v>
      </c>
    </row>
    <row r="65" spans="1:37" ht="14.25" customHeight="1">
      <c r="A65" s="12" t="s">
        <v>186</v>
      </c>
      <c r="B65" s="12" t="s">
        <v>187</v>
      </c>
      <c r="C65" s="12" t="s">
        <v>58</v>
      </c>
      <c r="D65" s="13" t="s">
        <v>179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68332.58</v>
      </c>
      <c r="L65" s="14">
        <v>0</v>
      </c>
      <c r="M65" s="14">
        <v>0</v>
      </c>
      <c r="N65" s="14">
        <v>0</v>
      </c>
      <c r="O65" s="14">
        <v>0</v>
      </c>
      <c r="P65" s="14">
        <v>-131378447.73999999</v>
      </c>
      <c r="Q65" s="14">
        <v>-138006704.75</v>
      </c>
      <c r="R65" s="14">
        <v>-127227314.70999999</v>
      </c>
      <c r="S65" s="14">
        <v>-297337059.79000002</v>
      </c>
      <c r="T65" s="14">
        <v>-293590614.79000002</v>
      </c>
      <c r="U65" s="14">
        <v>-330278665.68000001</v>
      </c>
      <c r="V65" s="14">
        <v>-377689484.50999999</v>
      </c>
      <c r="W65" s="14">
        <v>-349262760.51999998</v>
      </c>
      <c r="X65" s="14">
        <v>-192518516.31999999</v>
      </c>
      <c r="Y65" s="14">
        <v>-254407063.78999999</v>
      </c>
      <c r="Z65" s="14">
        <v>75343031.849999994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0</v>
      </c>
      <c r="AJ65" s="14">
        <v>0</v>
      </c>
      <c r="AK65" s="14">
        <v>0</v>
      </c>
    </row>
    <row r="66" spans="1:37" ht="14.25" customHeight="1">
      <c r="A66" s="12" t="s">
        <v>188</v>
      </c>
      <c r="B66" s="12" t="s">
        <v>189</v>
      </c>
      <c r="C66" s="12" t="s">
        <v>58</v>
      </c>
      <c r="D66" s="13" t="s">
        <v>179</v>
      </c>
      <c r="E66" s="14">
        <v>1158838313</v>
      </c>
      <c r="F66" s="14">
        <v>92129614.890000001</v>
      </c>
      <c r="G66" s="14">
        <v>73571369.170000002</v>
      </c>
      <c r="H66" s="14">
        <v>126740600.84</v>
      </c>
      <c r="I66" s="14">
        <v>1086985528</v>
      </c>
      <c r="J66" s="14">
        <v>786460858.60000002</v>
      </c>
      <c r="K66" s="14">
        <v>401716054.76999998</v>
      </c>
      <c r="L66" s="14">
        <v>1392556914.8</v>
      </c>
      <c r="M66" s="14">
        <v>930151280.79999995</v>
      </c>
      <c r="N66" s="14">
        <v>1076821632.3</v>
      </c>
      <c r="O66" s="14">
        <v>3010964821.6999998</v>
      </c>
      <c r="P66" s="14">
        <v>4970299781.6000004</v>
      </c>
      <c r="Q66" s="14">
        <v>6485266081.1000004</v>
      </c>
      <c r="R66" s="14">
        <v>7196086438.5</v>
      </c>
      <c r="S66" s="14">
        <v>8004733105.6000004</v>
      </c>
      <c r="T66" s="14">
        <v>14725152311</v>
      </c>
      <c r="U66" s="14">
        <v>7763002824.8000002</v>
      </c>
      <c r="V66" s="14">
        <v>7160587316.6000004</v>
      </c>
      <c r="W66" s="14">
        <v>6512120843.6999998</v>
      </c>
      <c r="X66" s="14">
        <v>7798599338</v>
      </c>
      <c r="Y66" s="14">
        <v>8138393750.5</v>
      </c>
      <c r="Z66" s="14">
        <v>12795917849</v>
      </c>
      <c r="AA66" s="14">
        <v>-362937693.94999999</v>
      </c>
      <c r="AB66" s="14">
        <v>-385761272.05000001</v>
      </c>
      <c r="AC66" s="14">
        <v>1408835367.5999999</v>
      </c>
      <c r="AD66" s="14">
        <v>1617680796.8</v>
      </c>
      <c r="AE66" s="14">
        <v>1980434528.7</v>
      </c>
      <c r="AF66" s="14">
        <v>733396444.84000003</v>
      </c>
      <c r="AG66" s="14">
        <v>1061828257.2</v>
      </c>
      <c r="AH66" s="14">
        <v>49961592.259999998</v>
      </c>
      <c r="AI66" s="14">
        <v>-1229834686.7</v>
      </c>
      <c r="AJ66" s="14">
        <v>575200920.00999999</v>
      </c>
      <c r="AK66" s="14">
        <v>1554084526.9000001</v>
      </c>
    </row>
    <row r="67" spans="1:37" ht="14.25" customHeight="1">
      <c r="A67" s="12" t="s">
        <v>190</v>
      </c>
      <c r="B67" s="12" t="s">
        <v>191</v>
      </c>
      <c r="C67" s="12" t="s">
        <v>58</v>
      </c>
      <c r="D67" s="13" t="s">
        <v>179</v>
      </c>
      <c r="E67" s="14">
        <v>180733834.59999999</v>
      </c>
      <c r="F67" s="14">
        <v>-221292372.84</v>
      </c>
      <c r="G67" s="14">
        <v>901066323</v>
      </c>
      <c r="H67" s="14">
        <v>79161864.329999998</v>
      </c>
      <c r="I67" s="14">
        <v>266655085.06999999</v>
      </c>
      <c r="J67" s="14">
        <v>228370824.88</v>
      </c>
      <c r="K67" s="14">
        <v>421595256.06</v>
      </c>
      <c r="L67" s="14">
        <v>584571528.89999998</v>
      </c>
      <c r="M67" s="14">
        <v>537386145.00999999</v>
      </c>
      <c r="N67" s="14">
        <v>529662987.72000003</v>
      </c>
      <c r="O67" s="14">
        <v>760869597.13</v>
      </c>
      <c r="P67" s="14">
        <v>1770313061.8</v>
      </c>
      <c r="Q67" s="14">
        <v>3376984965.5</v>
      </c>
      <c r="R67" s="14">
        <v>2404558640.3000002</v>
      </c>
      <c r="S67" s="14">
        <v>5678287113</v>
      </c>
      <c r="T67" s="14">
        <v>2454986360</v>
      </c>
      <c r="U67" s="14">
        <v>1944574451.5</v>
      </c>
      <c r="V67" s="14">
        <v>1413112082.3</v>
      </c>
      <c r="W67" s="14">
        <v>4416812564.6000004</v>
      </c>
      <c r="X67" s="14">
        <v>3597344256.5</v>
      </c>
      <c r="Y67" s="14">
        <v>3728763825.6999998</v>
      </c>
      <c r="Z67" s="14">
        <v>3981197237.9000001</v>
      </c>
      <c r="AA67" s="14">
        <v>-129141006.28</v>
      </c>
      <c r="AB67" s="14">
        <v>380227684.06999999</v>
      </c>
      <c r="AC67" s="14">
        <v>-704702737.36000001</v>
      </c>
      <c r="AD67" s="14">
        <v>1064915973.1</v>
      </c>
      <c r="AE67" s="14">
        <v>-1134837255.8</v>
      </c>
      <c r="AF67" s="14">
        <v>43919394.049999997</v>
      </c>
      <c r="AG67" s="14">
        <v>-54985410.560000002</v>
      </c>
      <c r="AH67" s="14">
        <v>762323748.51999998</v>
      </c>
      <c r="AI67" s="14">
        <v>523153705.39999998</v>
      </c>
      <c r="AJ67" s="14">
        <v>570974941.25</v>
      </c>
      <c r="AK67" s="14">
        <v>541728859.44000006</v>
      </c>
    </row>
    <row r="68" spans="1:37" ht="14.25" customHeight="1">
      <c r="A68" s="12" t="s">
        <v>192</v>
      </c>
      <c r="B68" s="12" t="s">
        <v>193</v>
      </c>
      <c r="C68" s="12" t="s">
        <v>58</v>
      </c>
      <c r="D68" s="13" t="s">
        <v>179</v>
      </c>
      <c r="E68" s="14">
        <v>37544782.07</v>
      </c>
      <c r="F68" s="14">
        <v>21605478.010000002</v>
      </c>
      <c r="G68" s="14">
        <v>29518615.02</v>
      </c>
      <c r="H68" s="14">
        <v>20578479.52</v>
      </c>
      <c r="I68" s="14">
        <v>19354566.73</v>
      </c>
      <c r="J68" s="15"/>
      <c r="K68" s="15"/>
      <c r="L68" s="15"/>
      <c r="M68" s="15"/>
      <c r="N68" s="15"/>
      <c r="O68" s="15"/>
      <c r="P68" s="14">
        <v>176667349.03999999</v>
      </c>
      <c r="Q68" s="14">
        <v>124511714.67</v>
      </c>
      <c r="R68" s="14">
        <v>91456684.349999994</v>
      </c>
      <c r="S68" s="14">
        <v>71384378.280000001</v>
      </c>
      <c r="T68" s="14">
        <v>54303250.060000002</v>
      </c>
      <c r="U68" s="15"/>
      <c r="V68" s="15"/>
      <c r="W68" s="15"/>
      <c r="X68" s="15"/>
      <c r="Y68" s="15"/>
      <c r="Z68" s="15"/>
      <c r="AA68" s="14">
        <v>5176462.2699999996</v>
      </c>
      <c r="AB68" s="14">
        <v>15262255.92</v>
      </c>
      <c r="AC68" s="14">
        <v>1515095.67</v>
      </c>
      <c r="AD68" s="14">
        <v>5005982.09</v>
      </c>
      <c r="AE68" s="14">
        <v>-930972.55</v>
      </c>
      <c r="AF68" s="15"/>
      <c r="AG68" s="15"/>
      <c r="AH68" s="15"/>
      <c r="AI68" s="15"/>
      <c r="AJ68" s="15"/>
      <c r="AK68" s="15"/>
    </row>
    <row r="69" spans="1:37" ht="14.25" customHeight="1">
      <c r="A69" s="12" t="s">
        <v>194</v>
      </c>
      <c r="B69" s="12" t="s">
        <v>195</v>
      </c>
      <c r="C69" s="12" t="s">
        <v>58</v>
      </c>
      <c r="D69" s="13" t="s">
        <v>196</v>
      </c>
      <c r="E69" s="14">
        <v>177966.61</v>
      </c>
      <c r="F69" s="14">
        <v>267701.59999999998</v>
      </c>
      <c r="G69" s="14">
        <v>1307892.8700000001</v>
      </c>
      <c r="H69" s="14">
        <v>6200207.3799999999</v>
      </c>
      <c r="I69" s="14">
        <v>12944827.26</v>
      </c>
      <c r="J69" s="14">
        <v>-4135645.86</v>
      </c>
      <c r="K69" s="15"/>
      <c r="L69" s="15"/>
      <c r="M69" s="15"/>
      <c r="N69" s="15"/>
      <c r="O69" s="15"/>
      <c r="P69" s="14">
        <v>53849815.240000002</v>
      </c>
      <c r="Q69" s="14">
        <v>339370543.33999997</v>
      </c>
      <c r="R69" s="14">
        <v>230270588.44</v>
      </c>
      <c r="S69" s="14">
        <v>138741688.69</v>
      </c>
      <c r="T69" s="14">
        <v>96473825.620000005</v>
      </c>
      <c r="U69" s="14">
        <v>34143122.789999999</v>
      </c>
      <c r="V69" s="15"/>
      <c r="W69" s="15"/>
      <c r="X69" s="15"/>
      <c r="Y69" s="15"/>
      <c r="Z69" s="15"/>
      <c r="AA69" s="14">
        <v>-24660205.379999999</v>
      </c>
      <c r="AB69" s="14">
        <v>25444710.73</v>
      </c>
      <c r="AC69" s="14">
        <v>28173593.32</v>
      </c>
      <c r="AD69" s="14">
        <v>6571994.4900000002</v>
      </c>
      <c r="AE69" s="14">
        <v>2085221.82</v>
      </c>
      <c r="AF69" s="14">
        <v>12680570.220000001</v>
      </c>
      <c r="AG69" s="15"/>
      <c r="AH69" s="15"/>
      <c r="AI69" s="15"/>
      <c r="AJ69" s="15"/>
      <c r="AK69" s="15"/>
    </row>
    <row r="70" spans="1:37" ht="14.25" customHeight="1">
      <c r="A70" s="12" t="s">
        <v>197</v>
      </c>
      <c r="B70" s="12" t="s">
        <v>198</v>
      </c>
      <c r="C70" s="12" t="s">
        <v>58</v>
      </c>
      <c r="D70" s="13" t="s">
        <v>196</v>
      </c>
      <c r="E70" s="14">
        <v>18009603.52</v>
      </c>
      <c r="F70" s="14">
        <v>-6490131.5</v>
      </c>
      <c r="G70" s="14">
        <v>14795238.630000001</v>
      </c>
      <c r="H70" s="14">
        <v>107950955.63</v>
      </c>
      <c r="I70" s="14">
        <v>64029497.619999997</v>
      </c>
      <c r="J70" s="14">
        <v>-9998428.4600000009</v>
      </c>
      <c r="K70" s="14">
        <v>66300727.240000002</v>
      </c>
      <c r="L70" s="14">
        <v>32377874.66</v>
      </c>
      <c r="M70" s="14">
        <v>24946139.829999998</v>
      </c>
      <c r="N70" s="14">
        <v>73960737.859999999</v>
      </c>
      <c r="O70" s="14">
        <v>49584714.560000002</v>
      </c>
      <c r="P70" s="14">
        <v>278728627.04000002</v>
      </c>
      <c r="Q70" s="14">
        <v>777552359.42999995</v>
      </c>
      <c r="R70" s="14">
        <v>240072598.72</v>
      </c>
      <c r="S70" s="14">
        <v>535139360.32999998</v>
      </c>
      <c r="T70" s="14">
        <v>524390852.50999999</v>
      </c>
      <c r="U70" s="14">
        <v>414235121.30000001</v>
      </c>
      <c r="V70" s="14">
        <v>537290673.55999994</v>
      </c>
      <c r="W70" s="14">
        <v>453562975.98000002</v>
      </c>
      <c r="X70" s="14">
        <v>496011019.16000003</v>
      </c>
      <c r="Y70" s="14">
        <v>606432317</v>
      </c>
      <c r="Z70" s="14">
        <v>554346423.16999996</v>
      </c>
      <c r="AA70" s="14">
        <v>71711284.700000003</v>
      </c>
      <c r="AB70" s="14">
        <v>62978434.020000003</v>
      </c>
      <c r="AC70" s="14">
        <v>-24496641.760000002</v>
      </c>
      <c r="AD70" s="14">
        <v>31638207.390000001</v>
      </c>
      <c r="AE70" s="14">
        <v>37257181.880000003</v>
      </c>
      <c r="AF70" s="14">
        <v>-52911342.039999999</v>
      </c>
      <c r="AG70" s="14">
        <v>-34194178.579999998</v>
      </c>
      <c r="AH70" s="14">
        <v>9271360.8300000001</v>
      </c>
      <c r="AI70" s="14">
        <v>1033475.91</v>
      </c>
      <c r="AJ70" s="14">
        <v>-8235509.2199999997</v>
      </c>
      <c r="AK70" s="14">
        <v>-13872849.560000001</v>
      </c>
    </row>
    <row r="71" spans="1:37" ht="14.25" customHeight="1">
      <c r="A71" s="12" t="s">
        <v>199</v>
      </c>
      <c r="B71" s="12" t="s">
        <v>200</v>
      </c>
      <c r="C71" s="12" t="s">
        <v>58</v>
      </c>
      <c r="D71" s="13" t="s">
        <v>196</v>
      </c>
      <c r="E71" s="14">
        <v>7813042.71</v>
      </c>
      <c r="F71" s="14">
        <v>6771979.9400000004</v>
      </c>
      <c r="G71" s="14">
        <v>3145170.94</v>
      </c>
      <c r="H71" s="14">
        <v>2532408.54</v>
      </c>
      <c r="I71" s="14">
        <v>8658175.2699999996</v>
      </c>
      <c r="J71" s="14">
        <v>12026290.18</v>
      </c>
      <c r="K71" s="15"/>
      <c r="L71" s="15"/>
      <c r="M71" s="15"/>
      <c r="N71" s="15"/>
      <c r="O71" s="15"/>
      <c r="P71" s="14">
        <v>-414693058.24000001</v>
      </c>
      <c r="Q71" s="14">
        <v>-408598612.70999998</v>
      </c>
      <c r="R71" s="14">
        <v>-499609086.61000001</v>
      </c>
      <c r="S71" s="14">
        <v>-1028002644.8</v>
      </c>
      <c r="T71" s="14">
        <v>-1024270882.2</v>
      </c>
      <c r="U71" s="14">
        <v>-1131129621.2</v>
      </c>
      <c r="V71" s="15"/>
      <c r="W71" s="15"/>
      <c r="X71" s="15"/>
      <c r="Y71" s="15"/>
      <c r="Z71" s="15"/>
      <c r="AA71" s="14">
        <v>0</v>
      </c>
      <c r="AB71" s="14">
        <v>0</v>
      </c>
      <c r="AC71" s="14">
        <v>0</v>
      </c>
      <c r="AD71" s="14">
        <v>0</v>
      </c>
      <c r="AE71" s="14">
        <v>-317287.98</v>
      </c>
      <c r="AF71" s="14">
        <v>-16611668.9</v>
      </c>
      <c r="AG71" s="15"/>
      <c r="AH71" s="15"/>
      <c r="AI71" s="15"/>
      <c r="AJ71" s="15"/>
      <c r="AK71" s="15"/>
    </row>
    <row r="72" spans="1:37" ht="14.25" customHeight="1">
      <c r="A72" s="12" t="s">
        <v>201</v>
      </c>
      <c r="B72" s="12" t="s">
        <v>202</v>
      </c>
      <c r="C72" s="12" t="s">
        <v>58</v>
      </c>
      <c r="D72" s="13" t="s">
        <v>196</v>
      </c>
      <c r="E72" s="15"/>
      <c r="F72" s="14">
        <v>-133549364.26000001</v>
      </c>
      <c r="G72" s="14">
        <v>6014869.9400000004</v>
      </c>
      <c r="H72" s="14">
        <v>22213341.390000001</v>
      </c>
      <c r="I72" s="14">
        <v>26857187.010000002</v>
      </c>
      <c r="J72" s="14">
        <v>29802929.75</v>
      </c>
      <c r="K72" s="14">
        <v>13529849.939999999</v>
      </c>
      <c r="L72" s="14">
        <v>50636007.799999997</v>
      </c>
      <c r="M72" s="14">
        <v>5562725.0700000003</v>
      </c>
      <c r="N72" s="14">
        <v>18602336.109999999</v>
      </c>
      <c r="O72" s="14">
        <v>10763290.26</v>
      </c>
      <c r="P72" s="15"/>
      <c r="Q72" s="14">
        <v>-17668305.68</v>
      </c>
      <c r="R72" s="14">
        <v>-298950534.10000002</v>
      </c>
      <c r="S72" s="14">
        <v>-579206774.07000005</v>
      </c>
      <c r="T72" s="14">
        <v>-769288861.05999994</v>
      </c>
      <c r="U72" s="14">
        <v>-840797257.76999998</v>
      </c>
      <c r="V72" s="14">
        <v>-1008531637.5</v>
      </c>
      <c r="W72" s="14">
        <v>-602070759.26999998</v>
      </c>
      <c r="X72" s="14">
        <v>-465574333.54000002</v>
      </c>
      <c r="Y72" s="14">
        <v>-418761155.82999998</v>
      </c>
      <c r="Z72" s="14">
        <v>-481353123.69999999</v>
      </c>
      <c r="AA72" s="15"/>
      <c r="AB72" s="14">
        <v>-475886389.57999998</v>
      </c>
      <c r="AC72" s="14">
        <v>-52539685.340000004</v>
      </c>
      <c r="AD72" s="14">
        <v>-203047090.03999999</v>
      </c>
      <c r="AE72" s="14">
        <v>-276585023.68000001</v>
      </c>
      <c r="AF72" s="14">
        <v>-312836616.51999998</v>
      </c>
      <c r="AG72" s="14">
        <v>-344451961.99000001</v>
      </c>
      <c r="AH72" s="14">
        <v>-32486077.600000001</v>
      </c>
      <c r="AI72" s="14">
        <v>-203232216.53999999</v>
      </c>
      <c r="AJ72" s="14">
        <v>-158839896.69999999</v>
      </c>
      <c r="AK72" s="14">
        <v>-176599674.09</v>
      </c>
    </row>
    <row r="73" spans="1:37" ht="14.25" customHeight="1">
      <c r="A73" s="12" t="s">
        <v>203</v>
      </c>
      <c r="B73" s="12" t="s">
        <v>204</v>
      </c>
      <c r="C73" s="12" t="s">
        <v>58</v>
      </c>
      <c r="D73" s="13" t="s">
        <v>196</v>
      </c>
      <c r="E73" s="14">
        <v>6568305.1600000001</v>
      </c>
      <c r="F73" s="14">
        <v>8987591.5600000005</v>
      </c>
      <c r="G73" s="14">
        <v>198818.88</v>
      </c>
      <c r="H73" s="14">
        <v>0</v>
      </c>
      <c r="I73" s="14">
        <v>212831.03</v>
      </c>
      <c r="J73" s="14">
        <v>0</v>
      </c>
      <c r="K73" s="14">
        <v>209181.35</v>
      </c>
      <c r="L73" s="14">
        <v>-2751022.49</v>
      </c>
      <c r="M73" s="14">
        <v>3087304.21</v>
      </c>
      <c r="N73" s="14">
        <v>0</v>
      </c>
      <c r="O73" s="14">
        <v>0</v>
      </c>
      <c r="P73" s="14">
        <v>-427892419.80000001</v>
      </c>
      <c r="Q73" s="14">
        <v>-144145341.87</v>
      </c>
      <c r="R73" s="14">
        <v>-43530555.170000002</v>
      </c>
      <c r="S73" s="14">
        <v>-7913933.1799999997</v>
      </c>
      <c r="T73" s="14">
        <v>5182370.33</v>
      </c>
      <c r="U73" s="14">
        <v>65453741.32</v>
      </c>
      <c r="V73" s="14">
        <v>26939769.239999998</v>
      </c>
      <c r="W73" s="14">
        <v>86664619.75</v>
      </c>
      <c r="X73" s="14">
        <v>226485424.40000001</v>
      </c>
      <c r="Y73" s="14">
        <v>55714494.130000003</v>
      </c>
      <c r="Z73" s="14">
        <v>43180723.240000002</v>
      </c>
      <c r="AA73" s="14">
        <v>-446243554.61000001</v>
      </c>
      <c r="AB73" s="14">
        <v>-64630348.780000001</v>
      </c>
      <c r="AC73" s="14">
        <v>4958494.93</v>
      </c>
      <c r="AD73" s="14">
        <v>4094665.52</v>
      </c>
      <c r="AE73" s="14">
        <v>2030381.92</v>
      </c>
      <c r="AF73" s="14">
        <v>-49894609.859999999</v>
      </c>
      <c r="AG73" s="14">
        <v>-2338647.5299999998</v>
      </c>
      <c r="AH73" s="14">
        <v>-5748095.4900000002</v>
      </c>
      <c r="AI73" s="14">
        <v>-37585714.189999998</v>
      </c>
      <c r="AJ73" s="14">
        <v>-3669148.03</v>
      </c>
      <c r="AK73" s="14">
        <v>-269914.18</v>
      </c>
    </row>
    <row r="74" spans="1:37" ht="14.25" customHeight="1">
      <c r="A74" s="12" t="s">
        <v>205</v>
      </c>
      <c r="B74" s="12" t="s">
        <v>206</v>
      </c>
      <c r="C74" s="12" t="s">
        <v>58</v>
      </c>
      <c r="D74" s="13" t="s">
        <v>196</v>
      </c>
      <c r="E74" s="14">
        <v>83734832.200000003</v>
      </c>
      <c r="F74" s="14">
        <v>69957175.359999999</v>
      </c>
      <c r="G74" s="14">
        <v>55808219.799999997</v>
      </c>
      <c r="H74" s="14">
        <v>53400897.729999997</v>
      </c>
      <c r="I74" s="14">
        <v>41300971.469999999</v>
      </c>
      <c r="J74" s="14">
        <v>42793707.280000001</v>
      </c>
      <c r="K74" s="14">
        <v>59924879.590000004</v>
      </c>
      <c r="L74" s="14">
        <v>69746424.299999997</v>
      </c>
      <c r="M74" s="14">
        <v>77666534.489999995</v>
      </c>
      <c r="N74" s="14">
        <v>78221627.640000001</v>
      </c>
      <c r="O74" s="14">
        <v>60789850.649999999</v>
      </c>
      <c r="P74" s="14">
        <v>486446520</v>
      </c>
      <c r="Q74" s="14">
        <v>439481148.25</v>
      </c>
      <c r="R74" s="14">
        <v>65344339.770000003</v>
      </c>
      <c r="S74" s="14">
        <v>256528103.50999999</v>
      </c>
      <c r="T74" s="14">
        <v>221968402.78</v>
      </c>
      <c r="U74" s="14">
        <v>247804161.09999999</v>
      </c>
      <c r="V74" s="14">
        <v>218943149.93000001</v>
      </c>
      <c r="W74" s="14">
        <v>243911642.61000001</v>
      </c>
      <c r="X74" s="14">
        <v>264909402.38</v>
      </c>
      <c r="Y74" s="14">
        <v>272510172.33999997</v>
      </c>
      <c r="Z74" s="14">
        <v>246812487.72</v>
      </c>
      <c r="AA74" s="14">
        <v>-31956836.309999999</v>
      </c>
      <c r="AB74" s="14">
        <v>-4518280.68</v>
      </c>
      <c r="AC74" s="14">
        <v>-48653135.57</v>
      </c>
      <c r="AD74" s="14">
        <v>160231.48000000001</v>
      </c>
      <c r="AE74" s="14">
        <v>-5584529.5800000001</v>
      </c>
      <c r="AF74" s="14">
        <v>-4237242.1399999997</v>
      </c>
      <c r="AG74" s="14">
        <v>-2956429.8</v>
      </c>
      <c r="AH74" s="14">
        <v>-3203103.24</v>
      </c>
      <c r="AI74" s="14">
        <v>2280208.7400000002</v>
      </c>
      <c r="AJ74" s="14">
        <v>1309163.19</v>
      </c>
      <c r="AK74" s="14">
        <v>6929029.8700000001</v>
      </c>
    </row>
    <row r="75" spans="1:37" ht="14.25" customHeight="1">
      <c r="A75" s="12" t="s">
        <v>207</v>
      </c>
      <c r="B75" s="12" t="s">
        <v>208</v>
      </c>
      <c r="C75" s="12" t="s">
        <v>58</v>
      </c>
      <c r="D75" s="13" t="s">
        <v>196</v>
      </c>
      <c r="E75" s="14">
        <v>5269046.05</v>
      </c>
      <c r="F75" s="14">
        <v>9008267.6999999993</v>
      </c>
      <c r="G75" s="14">
        <v>11829723.300000001</v>
      </c>
      <c r="H75" s="14">
        <v>403082.33</v>
      </c>
      <c r="I75" s="14">
        <v>635881.67000000004</v>
      </c>
      <c r="J75" s="14">
        <v>1922201.6000000001</v>
      </c>
      <c r="K75" s="14">
        <v>263568.51</v>
      </c>
      <c r="L75" s="14">
        <v>0</v>
      </c>
      <c r="M75" s="14">
        <v>246065.69</v>
      </c>
      <c r="N75" s="14">
        <v>0</v>
      </c>
      <c r="O75" s="15"/>
      <c r="P75" s="14">
        <v>-106390084.28</v>
      </c>
      <c r="Q75" s="14">
        <v>-35483520.780000001</v>
      </c>
      <c r="R75" s="14">
        <v>-46484093.460000001</v>
      </c>
      <c r="S75" s="14">
        <v>-13148996.220000001</v>
      </c>
      <c r="T75" s="14">
        <v>-2714574.93</v>
      </c>
      <c r="U75" s="14">
        <v>-3524713.57</v>
      </c>
      <c r="V75" s="14">
        <v>2538067.09</v>
      </c>
      <c r="W75" s="14">
        <v>-99309.54</v>
      </c>
      <c r="X75" s="14">
        <v>27887.45</v>
      </c>
      <c r="Y75" s="14">
        <v>-4686804.21</v>
      </c>
      <c r="Z75" s="14">
        <v>-3055946.21</v>
      </c>
      <c r="AA75" s="14">
        <v>5683615.6600000001</v>
      </c>
      <c r="AB75" s="14">
        <v>-2941452.96</v>
      </c>
      <c r="AC75" s="14">
        <v>-3581135.23</v>
      </c>
      <c r="AD75" s="14">
        <v>-1743769.21</v>
      </c>
      <c r="AE75" s="14">
        <v>0</v>
      </c>
      <c r="AF75" s="14">
        <v>0</v>
      </c>
      <c r="AG75" s="14">
        <v>0</v>
      </c>
      <c r="AH75" s="14">
        <v>901197.02</v>
      </c>
      <c r="AI75" s="14">
        <v>-7721541.4100000001</v>
      </c>
      <c r="AJ75" s="14">
        <v>0</v>
      </c>
      <c r="AK75" s="15"/>
    </row>
    <row r="76" spans="1:37" ht="14.25" customHeight="1">
      <c r="A76" s="12" t="s">
        <v>209</v>
      </c>
      <c r="B76" s="12" t="s">
        <v>210</v>
      </c>
      <c r="C76" s="12" t="s">
        <v>58</v>
      </c>
      <c r="D76" s="13" t="s">
        <v>196</v>
      </c>
      <c r="E76" s="14">
        <v>5220696.74</v>
      </c>
      <c r="F76" s="14">
        <v>1627973.97</v>
      </c>
      <c r="G76" s="14">
        <v>1990584.2</v>
      </c>
      <c r="H76" s="14">
        <v>1803856.01</v>
      </c>
      <c r="I76" s="14">
        <v>3141542.71</v>
      </c>
      <c r="J76" s="14">
        <v>4585378.72</v>
      </c>
      <c r="K76" s="14">
        <v>10933212.07</v>
      </c>
      <c r="L76" s="14">
        <v>9438853.0399999991</v>
      </c>
      <c r="M76" s="14">
        <v>9944334.8200000003</v>
      </c>
      <c r="N76" s="14">
        <v>7233563</v>
      </c>
      <c r="O76" s="14">
        <v>10302957.17</v>
      </c>
      <c r="P76" s="14">
        <v>33292100.23</v>
      </c>
      <c r="Q76" s="14">
        <v>10812532.970000001</v>
      </c>
      <c r="R76" s="14">
        <v>6314295.9699999997</v>
      </c>
      <c r="S76" s="14">
        <v>5132414.75</v>
      </c>
      <c r="T76" s="14">
        <v>7919142.3600000003</v>
      </c>
      <c r="U76" s="14">
        <v>16900202.34</v>
      </c>
      <c r="V76" s="14">
        <v>33363031.329999998</v>
      </c>
      <c r="W76" s="14">
        <v>24570959</v>
      </c>
      <c r="X76" s="14">
        <v>29170267.530000001</v>
      </c>
      <c r="Y76" s="14">
        <v>24120022.559999999</v>
      </c>
      <c r="Z76" s="14">
        <v>29807030.050000001</v>
      </c>
      <c r="AA76" s="14">
        <v>1068828.3600000001</v>
      </c>
      <c r="AB76" s="14">
        <v>416787.45</v>
      </c>
      <c r="AC76" s="14">
        <v>153306.12</v>
      </c>
      <c r="AD76" s="14">
        <v>-33798.83</v>
      </c>
      <c r="AE76" s="14">
        <v>-61368.46</v>
      </c>
      <c r="AF76" s="14">
        <v>1296368.52</v>
      </c>
      <c r="AG76" s="14">
        <v>47414.44</v>
      </c>
      <c r="AH76" s="14">
        <v>-1033115.67</v>
      </c>
      <c r="AI76" s="14">
        <v>55774.89</v>
      </c>
      <c r="AJ76" s="14">
        <v>3114062.83</v>
      </c>
      <c r="AK76" s="14">
        <v>-142352</v>
      </c>
    </row>
    <row r="77" spans="1:37" ht="14.25" customHeight="1">
      <c r="A77" s="12" t="s">
        <v>211</v>
      </c>
      <c r="B77" s="12" t="s">
        <v>212</v>
      </c>
      <c r="C77" s="12" t="s">
        <v>58</v>
      </c>
      <c r="D77" s="13" t="s">
        <v>196</v>
      </c>
      <c r="E77" s="14">
        <v>3184882.19</v>
      </c>
      <c r="F77" s="14">
        <v>-6731715.8799999999</v>
      </c>
      <c r="G77" s="14">
        <v>11109903.140000001</v>
      </c>
      <c r="H77" s="15"/>
      <c r="I77" s="15"/>
      <c r="J77" s="15"/>
      <c r="K77" s="15"/>
      <c r="L77" s="15"/>
      <c r="M77" s="14">
        <v>0</v>
      </c>
      <c r="N77" s="14">
        <v>0</v>
      </c>
      <c r="O77" s="14">
        <v>0</v>
      </c>
      <c r="P77" s="14">
        <v>61446829.119999997</v>
      </c>
      <c r="Q77" s="14">
        <v>23176864.649999999</v>
      </c>
      <c r="R77" s="14">
        <v>37471370.18</v>
      </c>
      <c r="S77" s="14">
        <v>15572497.43</v>
      </c>
      <c r="T77" s="14">
        <v>12341588.390000001</v>
      </c>
      <c r="U77" s="14">
        <v>12152269.57</v>
      </c>
      <c r="V77" s="14">
        <v>-46378295.140000001</v>
      </c>
      <c r="W77" s="14">
        <v>-38308284.689999998</v>
      </c>
      <c r="X77" s="14">
        <v>23174466.850000001</v>
      </c>
      <c r="Y77" s="14">
        <v>460825.44</v>
      </c>
      <c r="Z77" s="14">
        <v>-22878000.18</v>
      </c>
      <c r="AA77" s="14">
        <v>0</v>
      </c>
      <c r="AB77" s="14">
        <v>0</v>
      </c>
      <c r="AC77" s="14">
        <v>0</v>
      </c>
      <c r="AD77" s="15"/>
      <c r="AE77" s="15"/>
      <c r="AF77" s="15"/>
      <c r="AG77" s="15"/>
      <c r="AH77" s="15"/>
      <c r="AI77" s="14">
        <v>0</v>
      </c>
      <c r="AJ77" s="14">
        <v>0</v>
      </c>
      <c r="AK77" s="14">
        <v>0</v>
      </c>
    </row>
    <row r="78" spans="1:37" ht="14.25" customHeight="1">
      <c r="A78" s="12" t="s">
        <v>213</v>
      </c>
      <c r="B78" s="12" t="s">
        <v>214</v>
      </c>
      <c r="C78" s="12" t="s">
        <v>58</v>
      </c>
      <c r="D78" s="13" t="s">
        <v>196</v>
      </c>
      <c r="E78" s="14">
        <v>141961.79999999999</v>
      </c>
      <c r="F78" s="14">
        <v>-20248470.300000001</v>
      </c>
      <c r="G78" s="14">
        <v>31945163.5</v>
      </c>
      <c r="H78" s="14">
        <v>38436779.219999999</v>
      </c>
      <c r="I78" s="14">
        <v>33565934.479999997</v>
      </c>
      <c r="J78" s="14">
        <v>7435493</v>
      </c>
      <c r="K78" s="14">
        <v>1766885.17</v>
      </c>
      <c r="L78" s="15"/>
      <c r="M78" s="15"/>
      <c r="N78" s="15"/>
      <c r="O78" s="15"/>
      <c r="P78" s="14">
        <v>-44518398.460000001</v>
      </c>
      <c r="Q78" s="14">
        <v>1078423.93</v>
      </c>
      <c r="R78" s="14">
        <v>-306220597.93000001</v>
      </c>
      <c r="S78" s="14">
        <v>1780104198.2</v>
      </c>
      <c r="T78" s="14">
        <v>294503307.37</v>
      </c>
      <c r="U78" s="14">
        <v>191741979.81</v>
      </c>
      <c r="V78" s="14">
        <v>-285761252.38999999</v>
      </c>
      <c r="W78" s="15"/>
      <c r="X78" s="15"/>
      <c r="Y78" s="15"/>
      <c r="Z78" s="15"/>
      <c r="AA78" s="14">
        <v>-45513159.789999999</v>
      </c>
      <c r="AB78" s="14">
        <v>-336706585.94</v>
      </c>
      <c r="AC78" s="14">
        <v>-138949244.65000001</v>
      </c>
      <c r="AD78" s="14">
        <v>524918344.13</v>
      </c>
      <c r="AE78" s="14">
        <v>34218790.409999996</v>
      </c>
      <c r="AF78" s="14">
        <v>53071186.850000001</v>
      </c>
      <c r="AG78" s="14">
        <v>-90518349.799999997</v>
      </c>
      <c r="AH78" s="15"/>
      <c r="AI78" s="15"/>
      <c r="AJ78" s="15"/>
      <c r="AK78" s="15"/>
    </row>
    <row r="79" spans="1:37" ht="14.25" customHeight="1">
      <c r="A79" s="12" t="s">
        <v>215</v>
      </c>
      <c r="B79" s="12" t="s">
        <v>216</v>
      </c>
      <c r="C79" s="12" t="s">
        <v>58</v>
      </c>
      <c r="D79" s="13" t="s">
        <v>196</v>
      </c>
      <c r="E79" s="14">
        <v>5381175.2999999998</v>
      </c>
      <c r="F79" s="14">
        <v>698635.89</v>
      </c>
      <c r="G79" s="14">
        <v>1115062.51</v>
      </c>
      <c r="H79" s="14">
        <v>11272535.32</v>
      </c>
      <c r="I79" s="14">
        <v>10439166.23</v>
      </c>
      <c r="J79" s="14">
        <v>3034342.2</v>
      </c>
      <c r="K79" s="14">
        <v>203603.18</v>
      </c>
      <c r="L79" s="14">
        <v>431329.5</v>
      </c>
      <c r="M79" s="14">
        <v>890757.8</v>
      </c>
      <c r="N79" s="14">
        <v>10602476.26</v>
      </c>
      <c r="O79" s="14">
        <v>2092759.29</v>
      </c>
      <c r="P79" s="14">
        <v>-24352621.469999999</v>
      </c>
      <c r="Q79" s="14">
        <v>-2008850.23</v>
      </c>
      <c r="R79" s="14">
        <v>-54324264.43</v>
      </c>
      <c r="S79" s="14">
        <v>-5643152.5999999996</v>
      </c>
      <c r="T79" s="14">
        <v>67446545.519999996</v>
      </c>
      <c r="U79" s="14">
        <v>54072248.850000001</v>
      </c>
      <c r="V79" s="14">
        <v>-202777614.94</v>
      </c>
      <c r="W79" s="14">
        <v>-149477162.99000001</v>
      </c>
      <c r="X79" s="14">
        <v>-22342764.809999999</v>
      </c>
      <c r="Y79" s="14">
        <v>39758413.210000001</v>
      </c>
      <c r="Z79" s="14">
        <v>38089328.289999999</v>
      </c>
      <c r="AA79" s="14">
        <v>-1939115.93</v>
      </c>
      <c r="AB79" s="14">
        <v>-511462.41</v>
      </c>
      <c r="AC79" s="14">
        <v>-440755.11</v>
      </c>
      <c r="AD79" s="14">
        <v>465672.75</v>
      </c>
      <c r="AE79" s="14">
        <v>-2718492.07</v>
      </c>
      <c r="AF79" s="14">
        <v>-65759884.770000003</v>
      </c>
      <c r="AG79" s="14">
        <v>-4081825.48</v>
      </c>
      <c r="AH79" s="14">
        <v>-5359750.72</v>
      </c>
      <c r="AI79" s="14">
        <v>-6182810.6100000003</v>
      </c>
      <c r="AJ79" s="14">
        <v>1070022.71</v>
      </c>
      <c r="AK79" s="14">
        <v>5644164.4100000001</v>
      </c>
    </row>
    <row r="80" spans="1:37" ht="14.25" customHeight="1">
      <c r="A80" s="12" t="s">
        <v>217</v>
      </c>
      <c r="B80" s="12" t="s">
        <v>218</v>
      </c>
      <c r="C80" s="12" t="s">
        <v>58</v>
      </c>
      <c r="D80" s="13" t="s">
        <v>196</v>
      </c>
      <c r="E80" s="14">
        <v>-20284078.489999998</v>
      </c>
      <c r="F80" s="14">
        <v>2603017.2000000002</v>
      </c>
      <c r="G80" s="14">
        <v>43989275.840000004</v>
      </c>
      <c r="H80" s="14">
        <v>113293674.2</v>
      </c>
      <c r="I80" s="14">
        <v>159847855.88999999</v>
      </c>
      <c r="J80" s="14">
        <v>131397854</v>
      </c>
      <c r="K80" s="14">
        <v>86423973.439999998</v>
      </c>
      <c r="L80" s="14">
        <v>157285560.88999999</v>
      </c>
      <c r="M80" s="14">
        <v>47467712.369999997</v>
      </c>
      <c r="N80" s="14">
        <v>33205615.07</v>
      </c>
      <c r="O80" s="14">
        <v>30134254.780000001</v>
      </c>
      <c r="P80" s="14">
        <v>-609122092</v>
      </c>
      <c r="Q80" s="14">
        <v>-549950499.25999999</v>
      </c>
      <c r="R80" s="14">
        <v>-4593915007.3000002</v>
      </c>
      <c r="S80" s="14">
        <v>230064872.34999999</v>
      </c>
      <c r="T80" s="14">
        <v>1801084560.7</v>
      </c>
      <c r="U80" s="14">
        <v>2601670736.3000002</v>
      </c>
      <c r="V80" s="14">
        <v>2681502742.4000001</v>
      </c>
      <c r="W80" s="14">
        <v>2170670880.3000002</v>
      </c>
      <c r="X80" s="14">
        <v>1666424122.2</v>
      </c>
      <c r="Y80" s="14">
        <v>931321235.67999995</v>
      </c>
      <c r="Z80" s="14">
        <v>385683335.32999998</v>
      </c>
      <c r="AA80" s="14">
        <v>-32308654.690000001</v>
      </c>
      <c r="AB80" s="14">
        <v>-50315930.640000001</v>
      </c>
      <c r="AC80" s="14">
        <v>-294570530.24000001</v>
      </c>
      <c r="AD80" s="14">
        <v>-186902516.13999999</v>
      </c>
      <c r="AE80" s="14">
        <v>-177431877.34999999</v>
      </c>
      <c r="AF80" s="14">
        <v>-79544467.890000001</v>
      </c>
      <c r="AG80" s="14">
        <v>-5233717.46</v>
      </c>
      <c r="AH80" s="14">
        <v>-56009098.609999999</v>
      </c>
      <c r="AI80" s="14">
        <v>-22465797.649999999</v>
      </c>
      <c r="AJ80" s="14">
        <v>-3585361.58</v>
      </c>
      <c r="AK80" s="14">
        <v>-17975175.41</v>
      </c>
    </row>
    <row r="81" spans="1:37" ht="14.25" customHeight="1">
      <c r="A81" s="12" t="s">
        <v>219</v>
      </c>
      <c r="B81" s="12" t="s">
        <v>220</v>
      </c>
      <c r="C81" s="12" t="s">
        <v>58</v>
      </c>
      <c r="D81" s="13" t="s">
        <v>196</v>
      </c>
      <c r="E81" s="14">
        <v>1901053.71</v>
      </c>
      <c r="F81" s="14">
        <v>1378772.07</v>
      </c>
      <c r="G81" s="14">
        <v>646760.21</v>
      </c>
      <c r="H81" s="14">
        <v>11266.28</v>
      </c>
      <c r="I81" s="14">
        <v>20891.39</v>
      </c>
      <c r="J81" s="14">
        <v>138170.94</v>
      </c>
      <c r="K81" s="14">
        <v>3222787.39</v>
      </c>
      <c r="L81" s="14">
        <v>2616139.39</v>
      </c>
      <c r="M81" s="14">
        <v>3548267.27</v>
      </c>
      <c r="N81" s="14">
        <v>2759716</v>
      </c>
      <c r="O81" s="14">
        <v>1580661.83</v>
      </c>
      <c r="P81" s="14">
        <v>8822205.9600000009</v>
      </c>
      <c r="Q81" s="14">
        <v>9389143.9700000007</v>
      </c>
      <c r="R81" s="14">
        <v>3136787.01</v>
      </c>
      <c r="S81" s="14">
        <v>-30899640.390000001</v>
      </c>
      <c r="T81" s="14">
        <v>3285171.01</v>
      </c>
      <c r="U81" s="14">
        <v>6376182.46</v>
      </c>
      <c r="V81" s="14">
        <v>18380068.260000002</v>
      </c>
      <c r="W81" s="14">
        <v>25374328.710000001</v>
      </c>
      <c r="X81" s="14">
        <v>16002472.15</v>
      </c>
      <c r="Y81" s="14">
        <v>23819787.800000001</v>
      </c>
      <c r="Z81" s="14">
        <v>7184154.2400000002</v>
      </c>
      <c r="AA81" s="14">
        <v>-279808.77</v>
      </c>
      <c r="AB81" s="14">
        <v>-115351.1</v>
      </c>
      <c r="AC81" s="14">
        <v>162887.76</v>
      </c>
      <c r="AD81" s="14">
        <v>-33798.83</v>
      </c>
      <c r="AE81" s="14">
        <v>0</v>
      </c>
      <c r="AF81" s="14">
        <v>0</v>
      </c>
      <c r="AG81" s="14">
        <v>9291835.7200000007</v>
      </c>
      <c r="AH81" s="14">
        <v>1138354.1399999999</v>
      </c>
      <c r="AI81" s="14">
        <v>-1228688.02</v>
      </c>
      <c r="AJ81" s="14">
        <v>-11679481.18</v>
      </c>
      <c r="AK81" s="14">
        <v>0</v>
      </c>
    </row>
    <row r="82" spans="1:37" ht="14.25" customHeight="1">
      <c r="A82" s="12" t="s">
        <v>221</v>
      </c>
      <c r="B82" s="12" t="s">
        <v>222</v>
      </c>
      <c r="C82" s="12" t="s">
        <v>58</v>
      </c>
      <c r="D82" s="13" t="s">
        <v>196</v>
      </c>
      <c r="E82" s="15"/>
      <c r="F82" s="14">
        <v>13409020.859999999</v>
      </c>
      <c r="G82" s="14">
        <v>2080412.01</v>
      </c>
      <c r="H82" s="14">
        <v>-8102956.2599999998</v>
      </c>
      <c r="I82" s="14">
        <v>30057486.75</v>
      </c>
      <c r="J82" s="14">
        <v>6626786.6200000001</v>
      </c>
      <c r="K82" s="14">
        <v>-2603610.58</v>
      </c>
      <c r="L82" s="14">
        <v>12739783.59</v>
      </c>
      <c r="M82" s="14">
        <v>-5812071.6399999997</v>
      </c>
      <c r="N82" s="14">
        <v>23163460.649999999</v>
      </c>
      <c r="O82" s="14">
        <v>31755588.609999999</v>
      </c>
      <c r="P82" s="15"/>
      <c r="Q82" s="14">
        <v>-163990083.34</v>
      </c>
      <c r="R82" s="14">
        <v>-256592531.24000001</v>
      </c>
      <c r="S82" s="14">
        <v>-298791661.24000001</v>
      </c>
      <c r="T82" s="14">
        <v>302445952.55000001</v>
      </c>
      <c r="U82" s="14">
        <v>77908090.489999995</v>
      </c>
      <c r="V82" s="14">
        <v>-285497683.88</v>
      </c>
      <c r="W82" s="14">
        <v>-101857497.2</v>
      </c>
      <c r="X82" s="14">
        <v>-160139552.16999999</v>
      </c>
      <c r="Y82" s="14">
        <v>-18129291.809999999</v>
      </c>
      <c r="Z82" s="14">
        <v>28779137.68</v>
      </c>
      <c r="AA82" s="15"/>
      <c r="AB82" s="14">
        <v>-23500065.359999999</v>
      </c>
      <c r="AC82" s="14">
        <v>93788614.219999999</v>
      </c>
      <c r="AD82" s="14">
        <v>3043146.4</v>
      </c>
      <c r="AE82" s="14">
        <v>40080130.890000001</v>
      </c>
      <c r="AF82" s="14">
        <v>-22248230.460000001</v>
      </c>
      <c r="AG82" s="14">
        <v>-81417566.390000001</v>
      </c>
      <c r="AH82" s="14">
        <v>-1688262.19</v>
      </c>
      <c r="AI82" s="14">
        <v>-6756963.8899999997</v>
      </c>
      <c r="AJ82" s="14">
        <v>1565759.17</v>
      </c>
      <c r="AK82" s="14">
        <v>-1234949.83</v>
      </c>
    </row>
    <row r="83" spans="1:37" ht="14.25" customHeight="1">
      <c r="A83" s="12" t="s">
        <v>223</v>
      </c>
      <c r="B83" s="12" t="s">
        <v>224</v>
      </c>
      <c r="C83" s="12" t="s">
        <v>58</v>
      </c>
      <c r="D83" s="13" t="s">
        <v>196</v>
      </c>
      <c r="E83" s="14">
        <v>5967539.2699999996</v>
      </c>
      <c r="F83" s="14">
        <v>9620934.3800000008</v>
      </c>
      <c r="G83" s="14">
        <v>3779954.11</v>
      </c>
      <c r="H83" s="14">
        <v>3871843.61</v>
      </c>
      <c r="I83" s="14">
        <v>3691247.4</v>
      </c>
      <c r="J83" s="14">
        <v>9279126.8000000007</v>
      </c>
      <c r="K83" s="15"/>
      <c r="L83" s="15"/>
      <c r="M83" s="15"/>
      <c r="N83" s="15"/>
      <c r="O83" s="15"/>
      <c r="P83" s="14">
        <v>8270818.0899999999</v>
      </c>
      <c r="Q83" s="14">
        <v>86553586.420000002</v>
      </c>
      <c r="R83" s="14">
        <v>-51676140.689999998</v>
      </c>
      <c r="S83" s="14">
        <v>120996051.75</v>
      </c>
      <c r="T83" s="14">
        <v>156228422.63999999</v>
      </c>
      <c r="U83" s="14">
        <v>126407444.79000001</v>
      </c>
      <c r="V83" s="15"/>
      <c r="W83" s="15"/>
      <c r="X83" s="15"/>
      <c r="Y83" s="15"/>
      <c r="Z83" s="15"/>
      <c r="AA83" s="14">
        <v>-4492370.97</v>
      </c>
      <c r="AB83" s="14">
        <v>-13340463.130000001</v>
      </c>
      <c r="AC83" s="14">
        <v>-13784376.380000001</v>
      </c>
      <c r="AD83" s="14">
        <v>-34183134.020000003</v>
      </c>
      <c r="AE83" s="14">
        <v>-1370997.44</v>
      </c>
      <c r="AF83" s="14">
        <v>-594676.89</v>
      </c>
      <c r="AG83" s="15"/>
      <c r="AH83" s="15"/>
      <c r="AI83" s="15"/>
      <c r="AJ83" s="15"/>
      <c r="AK83" s="15"/>
    </row>
    <row r="84" spans="1:37" ht="14.25" customHeight="1">
      <c r="A84" s="12" t="s">
        <v>225</v>
      </c>
      <c r="B84" s="12" t="s">
        <v>226</v>
      </c>
      <c r="C84" s="12" t="s">
        <v>58</v>
      </c>
      <c r="D84" s="13" t="s">
        <v>196</v>
      </c>
      <c r="E84" s="14">
        <v>52213139.670000002</v>
      </c>
      <c r="F84" s="14">
        <v>34706533.210000001</v>
      </c>
      <c r="G84" s="14">
        <v>29523405.829999998</v>
      </c>
      <c r="H84" s="14">
        <v>26642239.77</v>
      </c>
      <c r="I84" s="14">
        <v>23169856.75</v>
      </c>
      <c r="J84" s="14">
        <v>18150513.879999999</v>
      </c>
      <c r="K84" s="15"/>
      <c r="L84" s="15"/>
      <c r="M84" s="15"/>
      <c r="N84" s="15"/>
      <c r="O84" s="15"/>
      <c r="P84" s="14">
        <v>416631145.47000003</v>
      </c>
      <c r="Q84" s="14">
        <v>382662027.49000001</v>
      </c>
      <c r="R84" s="14">
        <v>258957996.81999999</v>
      </c>
      <c r="S84" s="14">
        <v>283027637.12</v>
      </c>
      <c r="T84" s="14">
        <v>253910031.72</v>
      </c>
      <c r="U84" s="14">
        <v>193162973.09</v>
      </c>
      <c r="V84" s="15"/>
      <c r="W84" s="15"/>
      <c r="X84" s="15"/>
      <c r="Y84" s="15"/>
      <c r="Z84" s="15"/>
      <c r="AA84" s="14">
        <v>5974740.2300000004</v>
      </c>
      <c r="AB84" s="14">
        <v>4830599.22</v>
      </c>
      <c r="AC84" s="14">
        <v>1873209.2</v>
      </c>
      <c r="AD84" s="14">
        <v>946367.21</v>
      </c>
      <c r="AE84" s="14">
        <v>920526.85</v>
      </c>
      <c r="AF84" s="14">
        <v>568939.16</v>
      </c>
      <c r="AG84" s="15"/>
      <c r="AH84" s="15"/>
      <c r="AI84" s="15"/>
      <c r="AJ84" s="15"/>
      <c r="AK84" s="15"/>
    </row>
    <row r="85" spans="1:37" ht="14.25" customHeight="1">
      <c r="A85" s="12" t="s">
        <v>227</v>
      </c>
      <c r="B85" s="12" t="s">
        <v>228</v>
      </c>
      <c r="C85" s="12" t="s">
        <v>58</v>
      </c>
      <c r="D85" s="13" t="s">
        <v>196</v>
      </c>
      <c r="E85" s="14">
        <v>883660.79</v>
      </c>
      <c r="F85" s="14">
        <v>-613754.89</v>
      </c>
      <c r="G85" s="14">
        <v>-4185975.8</v>
      </c>
      <c r="H85" s="14">
        <v>110026454.08</v>
      </c>
      <c r="I85" s="14">
        <v>195638723.36000001</v>
      </c>
      <c r="J85" s="14">
        <v>167255921.97999999</v>
      </c>
      <c r="K85" s="14">
        <v>114893555.64</v>
      </c>
      <c r="L85" s="14">
        <v>48420071.030000001</v>
      </c>
      <c r="M85" s="14">
        <v>72443380.079999998</v>
      </c>
      <c r="N85" s="14">
        <v>49533498.340000004</v>
      </c>
      <c r="O85" s="14">
        <v>68255011.430000007</v>
      </c>
      <c r="P85" s="14">
        <v>-357038049.45999998</v>
      </c>
      <c r="Q85" s="14">
        <v>-593409568.96000004</v>
      </c>
      <c r="R85" s="14">
        <v>-1842576717.7</v>
      </c>
      <c r="S85" s="14">
        <v>77091373.109999999</v>
      </c>
      <c r="T85" s="14">
        <v>488935552.99000001</v>
      </c>
      <c r="U85" s="14">
        <v>461950152.32999998</v>
      </c>
      <c r="V85" s="14">
        <v>417802100.85000002</v>
      </c>
      <c r="W85" s="14">
        <v>396575604.27999997</v>
      </c>
      <c r="X85" s="14">
        <v>369469276.54000002</v>
      </c>
      <c r="Y85" s="14">
        <v>304869195.22000003</v>
      </c>
      <c r="Z85" s="14">
        <v>78437801.329999998</v>
      </c>
      <c r="AA85" s="14">
        <v>87962825.030000001</v>
      </c>
      <c r="AB85" s="14">
        <v>-63223283.049999997</v>
      </c>
      <c r="AC85" s="14">
        <v>-369124016.76999998</v>
      </c>
      <c r="AD85" s="14">
        <v>-30600458.170000002</v>
      </c>
      <c r="AE85" s="14">
        <v>-52718115.869999997</v>
      </c>
      <c r="AF85" s="14">
        <v>-28311496.379999999</v>
      </c>
      <c r="AG85" s="14">
        <v>24842377.530000001</v>
      </c>
      <c r="AH85" s="14">
        <v>88418100.140000001</v>
      </c>
      <c r="AI85" s="14">
        <v>57950110.840000004</v>
      </c>
      <c r="AJ85" s="14">
        <v>60389079.490000002</v>
      </c>
      <c r="AK85" s="14">
        <v>-26998813.300000001</v>
      </c>
    </row>
    <row r="86" spans="1:37" ht="14.25" customHeight="1">
      <c r="A86" s="12" t="s">
        <v>229</v>
      </c>
      <c r="B86" s="12" t="s">
        <v>230</v>
      </c>
      <c r="C86" s="12" t="s">
        <v>58</v>
      </c>
      <c r="D86" s="13" t="s">
        <v>196</v>
      </c>
      <c r="E86" s="14">
        <v>124636290.8</v>
      </c>
      <c r="F86" s="14">
        <v>101224940.02</v>
      </c>
      <c r="G86" s="14">
        <v>236593268.33000001</v>
      </c>
      <c r="H86" s="14">
        <v>104171745.84999999</v>
      </c>
      <c r="I86" s="14">
        <v>88048067.060000002</v>
      </c>
      <c r="J86" s="14">
        <v>112113525.66</v>
      </c>
      <c r="K86" s="14">
        <v>115975720.51000001</v>
      </c>
      <c r="L86" s="14">
        <v>175605947.75999999</v>
      </c>
      <c r="M86" s="14">
        <v>228365366.28999999</v>
      </c>
      <c r="N86" s="14">
        <v>249325765.06999999</v>
      </c>
      <c r="O86" s="14">
        <v>358630908.94</v>
      </c>
      <c r="P86" s="14">
        <v>1009796936.5</v>
      </c>
      <c r="Q86" s="14">
        <v>1203497165.3</v>
      </c>
      <c r="R86" s="14">
        <v>2741997395.3000002</v>
      </c>
      <c r="S86" s="14">
        <v>776733388.74000001</v>
      </c>
      <c r="T86" s="14">
        <v>97353875.409999996</v>
      </c>
      <c r="U86" s="14">
        <v>74002729.530000001</v>
      </c>
      <c r="V86" s="14">
        <v>443942797.31</v>
      </c>
      <c r="W86" s="14">
        <v>1023338865.5</v>
      </c>
      <c r="X86" s="14">
        <v>1601735092.3</v>
      </c>
      <c r="Y86" s="14">
        <v>1797725432.8</v>
      </c>
      <c r="Z86" s="14">
        <v>1737134410.5</v>
      </c>
      <c r="AA86" s="14">
        <v>1920599.18</v>
      </c>
      <c r="AB86" s="14">
        <v>-4787070.5</v>
      </c>
      <c r="AC86" s="14">
        <v>314209284.22000003</v>
      </c>
      <c r="AD86" s="14">
        <v>3700345.85</v>
      </c>
      <c r="AE86" s="14">
        <v>1434977.32</v>
      </c>
      <c r="AF86" s="14">
        <v>-23834487.02</v>
      </c>
      <c r="AG86" s="14">
        <v>-13165874.390000001</v>
      </c>
      <c r="AH86" s="14">
        <v>-31457408.629999999</v>
      </c>
      <c r="AI86" s="14">
        <v>9532584.9000000004</v>
      </c>
      <c r="AJ86" s="14">
        <v>-12121105.560000001</v>
      </c>
      <c r="AK86" s="14">
        <v>-61135562.649999999</v>
      </c>
    </row>
    <row r="87" spans="1:37" ht="14.25" customHeight="1">
      <c r="A87" s="12" t="s">
        <v>231</v>
      </c>
      <c r="B87" s="12" t="s">
        <v>232</v>
      </c>
      <c r="C87" s="12" t="s">
        <v>58</v>
      </c>
      <c r="D87" s="13" t="s">
        <v>196</v>
      </c>
      <c r="E87" s="14">
        <v>43250000.609999999</v>
      </c>
      <c r="F87" s="14">
        <v>36764353.240000002</v>
      </c>
      <c r="G87" s="14">
        <v>38419951.82</v>
      </c>
      <c r="H87" s="14">
        <v>42288593.899999999</v>
      </c>
      <c r="I87" s="14">
        <v>34060799.270000003</v>
      </c>
      <c r="J87" s="14">
        <v>27264377.399999999</v>
      </c>
      <c r="K87" s="14">
        <v>27814147.300000001</v>
      </c>
      <c r="L87" s="14">
        <v>37785056.810000002</v>
      </c>
      <c r="M87" s="14">
        <v>46227541.280000001</v>
      </c>
      <c r="N87" s="14">
        <v>37066773.700000003</v>
      </c>
      <c r="O87" s="14">
        <v>0</v>
      </c>
      <c r="P87" s="14">
        <v>310191683.16000003</v>
      </c>
      <c r="Q87" s="14">
        <v>265876659.84</v>
      </c>
      <c r="R87" s="14">
        <v>217075482.47999999</v>
      </c>
      <c r="S87" s="14">
        <v>192530647.05000001</v>
      </c>
      <c r="T87" s="14">
        <v>-67019577.75</v>
      </c>
      <c r="U87" s="14">
        <v>-163515824.30000001</v>
      </c>
      <c r="V87" s="14">
        <v>28172544.68</v>
      </c>
      <c r="W87" s="14">
        <v>266057670.13999999</v>
      </c>
      <c r="X87" s="14">
        <v>419176186.70999998</v>
      </c>
      <c r="Y87" s="14">
        <v>454185366.12</v>
      </c>
      <c r="Z87" s="14">
        <v>460451413</v>
      </c>
      <c r="AA87" s="14">
        <v>3912179.25</v>
      </c>
      <c r="AB87" s="14">
        <v>1935939.63</v>
      </c>
      <c r="AC87" s="14">
        <v>-1159377.56</v>
      </c>
      <c r="AD87" s="14">
        <v>-996439.55</v>
      </c>
      <c r="AE87" s="14">
        <v>-4541265.8099999996</v>
      </c>
      <c r="AF87" s="14">
        <v>-4608407.21</v>
      </c>
      <c r="AG87" s="14">
        <v>2306573.06</v>
      </c>
      <c r="AH87" s="14">
        <v>-3266839.21</v>
      </c>
      <c r="AI87" s="14">
        <v>-7987292.3499999996</v>
      </c>
      <c r="AJ87" s="14">
        <v>4376096.1500000004</v>
      </c>
      <c r="AK87" s="14">
        <v>34935399.539999999</v>
      </c>
    </row>
    <row r="88" spans="1:37" ht="14.25" customHeight="1">
      <c r="A88" s="12" t="s">
        <v>233</v>
      </c>
      <c r="B88" s="12" t="s">
        <v>234</v>
      </c>
      <c r="C88" s="12" t="s">
        <v>58</v>
      </c>
      <c r="D88" s="13" t="s">
        <v>196</v>
      </c>
      <c r="E88" s="14">
        <v>372392.56</v>
      </c>
      <c r="F88" s="14">
        <v>8826535.3200000003</v>
      </c>
      <c r="G88" s="14">
        <v>20786154.489999998</v>
      </c>
      <c r="H88" s="14">
        <v>2707661.73</v>
      </c>
      <c r="I88" s="14">
        <v>11593415.5</v>
      </c>
      <c r="J88" s="14">
        <v>2560226.23</v>
      </c>
      <c r="K88" s="14">
        <v>2294022.1800000002</v>
      </c>
      <c r="L88" s="14">
        <v>3050433.35</v>
      </c>
      <c r="M88" s="14">
        <v>5154256.0199999996</v>
      </c>
      <c r="N88" s="14">
        <v>8184888.2400000002</v>
      </c>
      <c r="O88" s="14">
        <v>3775101.12</v>
      </c>
      <c r="P88" s="14">
        <v>8074334.7199999997</v>
      </c>
      <c r="Q88" s="14">
        <v>96078757.620000005</v>
      </c>
      <c r="R88" s="14">
        <v>126930284.09999999</v>
      </c>
      <c r="S88" s="14">
        <v>10371233.210000001</v>
      </c>
      <c r="T88" s="14">
        <v>78430193.590000004</v>
      </c>
      <c r="U88" s="14">
        <v>51486284.899999999</v>
      </c>
      <c r="V88" s="14">
        <v>26418210.399999999</v>
      </c>
      <c r="W88" s="14">
        <v>53264005.039999999</v>
      </c>
      <c r="X88" s="14">
        <v>78722976.530000001</v>
      </c>
      <c r="Y88" s="14">
        <v>81325217.170000002</v>
      </c>
      <c r="Z88" s="14">
        <v>45694992.350000001</v>
      </c>
      <c r="AA88" s="14">
        <v>4119978.41</v>
      </c>
      <c r="AB88" s="14">
        <v>3079656.63</v>
      </c>
      <c r="AC88" s="14">
        <v>5517822.75</v>
      </c>
      <c r="AD88" s="14">
        <v>-32227809.18</v>
      </c>
      <c r="AE88" s="14">
        <v>2056496.16</v>
      </c>
      <c r="AF88" s="14">
        <v>2644212.48</v>
      </c>
      <c r="AG88" s="14">
        <v>2549223.4300000002</v>
      </c>
      <c r="AH88" s="14">
        <v>8377574.9699999997</v>
      </c>
      <c r="AI88" s="14">
        <v>4232329.9000000004</v>
      </c>
      <c r="AJ88" s="14">
        <v>3119299.49</v>
      </c>
      <c r="AK88" s="14">
        <v>3094769.48</v>
      </c>
    </row>
    <row r="89" spans="1:37" ht="14.25" customHeight="1">
      <c r="A89" s="12" t="s">
        <v>235</v>
      </c>
      <c r="B89" s="12" t="s">
        <v>236</v>
      </c>
      <c r="C89" s="12" t="s">
        <v>58</v>
      </c>
      <c r="D89" s="13" t="s">
        <v>196</v>
      </c>
      <c r="E89" s="14">
        <v>806507.63</v>
      </c>
      <c r="F89" s="14">
        <v>1494123.16</v>
      </c>
      <c r="G89" s="14">
        <v>2012142.87</v>
      </c>
      <c r="H89" s="14">
        <v>216562.87</v>
      </c>
      <c r="I89" s="15"/>
      <c r="J89" s="15"/>
      <c r="K89" s="15"/>
      <c r="L89" s="15"/>
      <c r="M89" s="15"/>
      <c r="N89" s="15"/>
      <c r="O89" s="15"/>
      <c r="P89" s="14">
        <v>-97121418.739999995</v>
      </c>
      <c r="Q89" s="14">
        <v>-88013974.829999998</v>
      </c>
      <c r="R89" s="14">
        <v>-74924774.790000007</v>
      </c>
      <c r="S89" s="14">
        <v>-23034527.75</v>
      </c>
      <c r="T89" s="15"/>
      <c r="U89" s="15"/>
      <c r="V89" s="15"/>
      <c r="W89" s="15"/>
      <c r="X89" s="15"/>
      <c r="Y89" s="15"/>
      <c r="Z89" s="15"/>
      <c r="AA89" s="14">
        <v>0</v>
      </c>
      <c r="AB89" s="14">
        <v>0</v>
      </c>
      <c r="AC89" s="14">
        <v>0</v>
      </c>
      <c r="AD89" s="14">
        <v>0</v>
      </c>
      <c r="AE89" s="15"/>
      <c r="AF89" s="15"/>
      <c r="AG89" s="15"/>
      <c r="AH89" s="15"/>
      <c r="AI89" s="15"/>
      <c r="AJ89" s="15"/>
      <c r="AK89" s="15"/>
    </row>
    <row r="90" spans="1:37" ht="14.25" customHeight="1">
      <c r="A90" s="12" t="s">
        <v>237</v>
      </c>
      <c r="B90" s="12" t="s">
        <v>238</v>
      </c>
      <c r="C90" s="12" t="s">
        <v>58</v>
      </c>
      <c r="D90" s="13" t="s">
        <v>196</v>
      </c>
      <c r="E90" s="14">
        <v>11183092.470000001</v>
      </c>
      <c r="F90" s="14">
        <v>53124621.009999998</v>
      </c>
      <c r="G90" s="14">
        <v>47884209.539999999</v>
      </c>
      <c r="H90" s="14">
        <v>64712239.109999999</v>
      </c>
      <c r="I90" s="14">
        <v>26569930.399999999</v>
      </c>
      <c r="J90" s="14">
        <v>20645718.48</v>
      </c>
      <c r="K90" s="15"/>
      <c r="L90" s="15"/>
      <c r="M90" s="15"/>
      <c r="N90" s="15"/>
      <c r="O90" s="15"/>
      <c r="P90" s="14">
        <v>-45408231.5</v>
      </c>
      <c r="Q90" s="14">
        <v>199532367.88</v>
      </c>
      <c r="R90" s="14">
        <v>139055840.31999999</v>
      </c>
      <c r="S90" s="14">
        <v>140476695.24000001</v>
      </c>
      <c r="T90" s="14">
        <v>75937589.670000002</v>
      </c>
      <c r="U90" s="14">
        <v>75755604</v>
      </c>
      <c r="V90" s="15"/>
      <c r="W90" s="15"/>
      <c r="X90" s="15"/>
      <c r="Y90" s="15"/>
      <c r="Z90" s="15"/>
      <c r="AA90" s="14">
        <v>-3750671.98</v>
      </c>
      <c r="AB90" s="14">
        <v>-48537782.600000001</v>
      </c>
      <c r="AC90" s="14">
        <v>20722676.170000002</v>
      </c>
      <c r="AD90" s="14">
        <v>-6078781.9500000002</v>
      </c>
      <c r="AE90" s="14">
        <v>-1005398.12</v>
      </c>
      <c r="AF90" s="14">
        <v>0</v>
      </c>
      <c r="AG90" s="15"/>
      <c r="AH90" s="15"/>
      <c r="AI90" s="15"/>
      <c r="AJ90" s="15"/>
      <c r="AK90" s="15"/>
    </row>
    <row r="91" spans="1:37" ht="14.25" customHeight="1">
      <c r="A91" s="12" t="s">
        <v>239</v>
      </c>
      <c r="B91" s="12" t="s">
        <v>240</v>
      </c>
      <c r="C91" s="12" t="s">
        <v>58</v>
      </c>
      <c r="D91" s="13" t="s">
        <v>196</v>
      </c>
      <c r="E91" s="14">
        <v>0</v>
      </c>
      <c r="F91" s="15"/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4891365.43</v>
      </c>
      <c r="M91" s="14">
        <v>10192040.949999999</v>
      </c>
      <c r="N91" s="14">
        <v>3843703.12</v>
      </c>
      <c r="O91" s="14">
        <v>0</v>
      </c>
      <c r="P91" s="14">
        <v>-47845242.460000001</v>
      </c>
      <c r="Q91" s="14">
        <v>452698.64</v>
      </c>
      <c r="R91" s="14">
        <v>-18801558.809999999</v>
      </c>
      <c r="S91" s="14">
        <v>-51166419.600000001</v>
      </c>
      <c r="T91" s="14">
        <v>-37287213.25</v>
      </c>
      <c r="U91" s="14">
        <v>-59034211.109999999</v>
      </c>
      <c r="V91" s="14">
        <v>-87131006.420000002</v>
      </c>
      <c r="W91" s="14">
        <v>-61654920.090000004</v>
      </c>
      <c r="X91" s="14">
        <v>-31463599.780000001</v>
      </c>
      <c r="Y91" s="14">
        <v>-59668166.960000001</v>
      </c>
      <c r="Z91" s="14">
        <v>-45205079.619999997</v>
      </c>
      <c r="AA91" s="14">
        <v>0</v>
      </c>
      <c r="AB91" s="15"/>
      <c r="AC91" s="14">
        <v>0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</row>
    <row r="92" spans="1:37" ht="14.25" customHeight="1">
      <c r="A92" s="12" t="s">
        <v>241</v>
      </c>
      <c r="B92" s="12" t="s">
        <v>242</v>
      </c>
      <c r="C92" s="12" t="s">
        <v>58</v>
      </c>
      <c r="D92" s="13" t="s">
        <v>196</v>
      </c>
      <c r="E92" s="14">
        <v>58163190.890000001</v>
      </c>
      <c r="F92" s="14">
        <v>46401610.880000003</v>
      </c>
      <c r="G92" s="14">
        <v>43433541.140000001</v>
      </c>
      <c r="H92" s="14">
        <v>49227368.270000003</v>
      </c>
      <c r="I92" s="14">
        <v>45587623.469999999</v>
      </c>
      <c r="J92" s="14">
        <v>56652794.329999998</v>
      </c>
      <c r="K92" s="14">
        <v>58456426.490000002</v>
      </c>
      <c r="L92" s="14">
        <v>68636232.569999993</v>
      </c>
      <c r="M92" s="14">
        <v>92594519.790000007</v>
      </c>
      <c r="N92" s="14">
        <v>93411411.709999993</v>
      </c>
      <c r="O92" s="14">
        <v>113203117.95999999</v>
      </c>
      <c r="P92" s="14">
        <v>260311654.86000001</v>
      </c>
      <c r="Q92" s="14">
        <v>358945406.76999998</v>
      </c>
      <c r="R92" s="14">
        <v>342507438.75999999</v>
      </c>
      <c r="S92" s="14">
        <v>228769250.58000001</v>
      </c>
      <c r="T92" s="14">
        <v>-149971451.47</v>
      </c>
      <c r="U92" s="14">
        <v>-414296079.06999999</v>
      </c>
      <c r="V92" s="14">
        <v>113479489.69</v>
      </c>
      <c r="W92" s="14">
        <v>291260059.94</v>
      </c>
      <c r="X92" s="14">
        <v>530261723.00999999</v>
      </c>
      <c r="Y92" s="14">
        <v>659704785.40999997</v>
      </c>
      <c r="Z92" s="14">
        <v>587457128.88</v>
      </c>
      <c r="AA92" s="14">
        <v>-354904.51</v>
      </c>
      <c r="AB92" s="14">
        <v>-771546.48</v>
      </c>
      <c r="AC92" s="14">
        <v>-4102136.51</v>
      </c>
      <c r="AD92" s="14">
        <v>858740.61</v>
      </c>
      <c r="AE92" s="14">
        <v>-11938123.43</v>
      </c>
      <c r="AF92" s="14">
        <v>-5723257.04</v>
      </c>
      <c r="AG92" s="14">
        <v>-608020.47</v>
      </c>
      <c r="AH92" s="14">
        <v>1471856.32</v>
      </c>
      <c r="AI92" s="14">
        <v>-11643828.529999999</v>
      </c>
      <c r="AJ92" s="14">
        <v>-6853032.9000000004</v>
      </c>
      <c r="AK92" s="14">
        <v>-25945038.75</v>
      </c>
    </row>
    <row r="93" spans="1:37" ht="14.25" customHeight="1">
      <c r="A93" s="12" t="s">
        <v>243</v>
      </c>
      <c r="B93" s="12" t="s">
        <v>244</v>
      </c>
      <c r="C93" s="12" t="s">
        <v>58</v>
      </c>
      <c r="D93" s="13" t="s">
        <v>196</v>
      </c>
      <c r="E93" s="14">
        <v>36530475.270000003</v>
      </c>
      <c r="F93" s="14">
        <v>31659523.109999999</v>
      </c>
      <c r="G93" s="14">
        <v>24300218.289999999</v>
      </c>
      <c r="H93" s="14">
        <v>21718877.039999999</v>
      </c>
      <c r="I93" s="14">
        <v>18781359.23</v>
      </c>
      <c r="J93" s="14">
        <v>37501218.460000001</v>
      </c>
      <c r="K93" s="14">
        <v>24156262.699999999</v>
      </c>
      <c r="L93" s="14">
        <v>47189818.520000003</v>
      </c>
      <c r="M93" s="14">
        <v>35371122.969999999</v>
      </c>
      <c r="N93" s="14">
        <v>34980840.359999999</v>
      </c>
      <c r="O93" s="14">
        <v>34279101.359999999</v>
      </c>
      <c r="P93" s="14">
        <v>388745938.25999999</v>
      </c>
      <c r="Q93" s="14">
        <v>520411912.81999999</v>
      </c>
      <c r="R93" s="14">
        <v>520019162.01999998</v>
      </c>
      <c r="S93" s="14">
        <v>392045133.56999999</v>
      </c>
      <c r="T93" s="14">
        <v>146419915.24000001</v>
      </c>
      <c r="U93" s="14">
        <v>520442516.62</v>
      </c>
      <c r="V93" s="14">
        <v>346469864.77999997</v>
      </c>
      <c r="W93" s="14">
        <v>701509253.94000006</v>
      </c>
      <c r="X93" s="14">
        <v>815425612.70000005</v>
      </c>
      <c r="Y93" s="14">
        <v>1073583635.3</v>
      </c>
      <c r="Z93" s="14">
        <v>654173999.22000003</v>
      </c>
      <c r="AA93" s="14">
        <v>287009.73</v>
      </c>
      <c r="AB93" s="14">
        <v>-3271182.98</v>
      </c>
      <c r="AC93" s="14">
        <v>-1360591.85</v>
      </c>
      <c r="AD93" s="14">
        <v>6724715.1299999999</v>
      </c>
      <c r="AE93" s="14">
        <v>-5752966.4000000004</v>
      </c>
      <c r="AF93" s="14">
        <v>-6705354.4100000001</v>
      </c>
      <c r="AG93" s="14">
        <v>-1613485.51</v>
      </c>
      <c r="AH93" s="14">
        <v>-4488198.34</v>
      </c>
      <c r="AI93" s="14">
        <v>2560723.63</v>
      </c>
      <c r="AJ93" s="14">
        <v>10902711.02</v>
      </c>
      <c r="AK93" s="14">
        <v>-5381645.1299999999</v>
      </c>
    </row>
    <row r="94" spans="1:37" ht="14.25" customHeight="1">
      <c r="A94" s="12" t="s">
        <v>245</v>
      </c>
      <c r="B94" s="12" t="s">
        <v>246</v>
      </c>
      <c r="C94" s="12" t="s">
        <v>58</v>
      </c>
      <c r="D94" s="13" t="s">
        <v>196</v>
      </c>
      <c r="E94" s="14">
        <v>226315.92</v>
      </c>
      <c r="F94" s="14">
        <v>206761.4</v>
      </c>
      <c r="G94" s="14">
        <v>2585843.13</v>
      </c>
      <c r="H94" s="14">
        <v>1818877.71</v>
      </c>
      <c r="I94" s="14">
        <v>891801.19</v>
      </c>
      <c r="J94" s="14">
        <v>1625540.46</v>
      </c>
      <c r="K94" s="14">
        <v>1292740.76</v>
      </c>
      <c r="L94" s="14">
        <v>3664077.37</v>
      </c>
      <c r="M94" s="14">
        <v>6366539.6600000001</v>
      </c>
      <c r="N94" s="14">
        <v>11206436.880000001</v>
      </c>
      <c r="O94" s="14">
        <v>13785959.380000001</v>
      </c>
      <c r="P94" s="14">
        <v>-7514717.1799999997</v>
      </c>
      <c r="Q94" s="14">
        <v>-7509791.6699999999</v>
      </c>
      <c r="R94" s="14">
        <v>-16106724.609999999</v>
      </c>
      <c r="S94" s="14">
        <v>-10726746.82</v>
      </c>
      <c r="T94" s="14">
        <v>-28200764.5</v>
      </c>
      <c r="U94" s="14">
        <v>-5037820.82</v>
      </c>
      <c r="V94" s="14">
        <v>-40724820.43</v>
      </c>
      <c r="W94" s="14">
        <v>-39823125.740000002</v>
      </c>
      <c r="X94" s="14">
        <v>-46998547.119999997</v>
      </c>
      <c r="Y94" s="14">
        <v>-22416364.859999999</v>
      </c>
      <c r="Z94" s="14">
        <v>-49065222.200000003</v>
      </c>
      <c r="AA94" s="14">
        <v>26746.43</v>
      </c>
      <c r="AB94" s="14">
        <v>-116439.31</v>
      </c>
      <c r="AC94" s="14">
        <v>-201214.29</v>
      </c>
      <c r="AD94" s="14">
        <v>-136447.12</v>
      </c>
      <c r="AE94" s="14">
        <v>-378656.44</v>
      </c>
      <c r="AF94" s="14">
        <v>-261441.09</v>
      </c>
      <c r="AG94" s="14">
        <v>29355116.600000001</v>
      </c>
      <c r="AH94" s="14">
        <v>6192765.0800000001</v>
      </c>
      <c r="AI94" s="14">
        <v>7165432.9400000004</v>
      </c>
      <c r="AJ94" s="14">
        <v>-18303846.899999999</v>
      </c>
      <c r="AK94" s="14">
        <v>-20006926.699999999</v>
      </c>
    </row>
    <row r="95" spans="1:37" ht="14.25" customHeight="1">
      <c r="A95" s="12" t="s">
        <v>247</v>
      </c>
      <c r="B95" s="12" t="s">
        <v>248</v>
      </c>
      <c r="C95" s="12" t="s">
        <v>58</v>
      </c>
      <c r="D95" s="13" t="s">
        <v>196</v>
      </c>
      <c r="E95" s="14">
        <v>27103388.579999998</v>
      </c>
      <c r="F95" s="14">
        <v>14884644.32</v>
      </c>
      <c r="G95" s="14">
        <v>9112132.7200000007</v>
      </c>
      <c r="H95" s="14">
        <v>2483588.0099999998</v>
      </c>
      <c r="I95" s="14">
        <v>4372828.9800000004</v>
      </c>
      <c r="J95" s="14">
        <v>3836275.49</v>
      </c>
      <c r="K95" s="14">
        <v>14952283.140000001</v>
      </c>
      <c r="L95" s="14">
        <v>36459941.450000003</v>
      </c>
      <c r="M95" s="14">
        <v>54675796.700000003</v>
      </c>
      <c r="N95" s="14">
        <v>41352101.200000003</v>
      </c>
      <c r="O95" s="14">
        <v>79038637.700000003</v>
      </c>
      <c r="P95" s="14">
        <v>-62990920.909999996</v>
      </c>
      <c r="Q95" s="14">
        <v>180687698.66</v>
      </c>
      <c r="R95" s="14">
        <v>-83111082.25</v>
      </c>
      <c r="S95" s="14">
        <v>-61811798.869999997</v>
      </c>
      <c r="T95" s="14">
        <v>-578465603</v>
      </c>
      <c r="U95" s="14">
        <v>-1315891259.4000001</v>
      </c>
      <c r="V95" s="14">
        <v>-699977984.84000003</v>
      </c>
      <c r="W95" s="14">
        <v>115849766.79000001</v>
      </c>
      <c r="X95" s="14">
        <v>-46670459.530000001</v>
      </c>
      <c r="Y95" s="14">
        <v>417829031.63999999</v>
      </c>
      <c r="Z95" s="14">
        <v>-64955033.229999997</v>
      </c>
      <c r="AA95" s="14">
        <v>-4513973.8499999996</v>
      </c>
      <c r="AB95" s="14">
        <v>77602994.260000005</v>
      </c>
      <c r="AC95" s="14">
        <v>0</v>
      </c>
      <c r="AD95" s="14">
        <v>-46641131.960000001</v>
      </c>
      <c r="AE95" s="14">
        <v>-32773367.390000001</v>
      </c>
      <c r="AF95" s="14">
        <v>-35127929.380000003</v>
      </c>
      <c r="AG95" s="14">
        <v>124613515.87</v>
      </c>
      <c r="AH95" s="14">
        <v>-25817516.059999999</v>
      </c>
      <c r="AI95" s="14">
        <v>-29618107.09</v>
      </c>
      <c r="AJ95" s="14">
        <v>-36443612.020000003</v>
      </c>
      <c r="AK95" s="14">
        <v>-2819309.11</v>
      </c>
    </row>
    <row r="96" spans="1:37" ht="14.25" customHeight="1">
      <c r="A96" s="12" t="s">
        <v>249</v>
      </c>
      <c r="B96" s="12" t="s">
        <v>250</v>
      </c>
      <c r="C96" s="12" t="s">
        <v>58</v>
      </c>
      <c r="D96" s="13" t="s">
        <v>196</v>
      </c>
      <c r="E96" s="14">
        <v>24198315.16</v>
      </c>
      <c r="F96" s="14">
        <v>57774576.060000002</v>
      </c>
      <c r="G96" s="14">
        <v>19774804.77</v>
      </c>
      <c r="H96" s="14">
        <v>36663827.859999999</v>
      </c>
      <c r="I96" s="14">
        <v>29564866.48</v>
      </c>
      <c r="J96" s="14">
        <v>26178859.09</v>
      </c>
      <c r="K96" s="14">
        <v>26054699.219999999</v>
      </c>
      <c r="L96" s="14">
        <v>24023496.629999999</v>
      </c>
      <c r="M96" s="14">
        <v>38127641.07</v>
      </c>
      <c r="N96" s="14">
        <v>36496147.869999997</v>
      </c>
      <c r="O96" s="14">
        <v>29798353.969999999</v>
      </c>
      <c r="P96" s="14">
        <v>139387973.81999999</v>
      </c>
      <c r="Q96" s="14">
        <v>238143426.88</v>
      </c>
      <c r="R96" s="14">
        <v>107239673.13</v>
      </c>
      <c r="S96" s="14">
        <v>199433814.97999999</v>
      </c>
      <c r="T96" s="14">
        <v>99350692.700000003</v>
      </c>
      <c r="U96" s="14">
        <v>109352939.38</v>
      </c>
      <c r="V96" s="14">
        <v>115321770.79000001</v>
      </c>
      <c r="W96" s="14">
        <v>93122444.950000003</v>
      </c>
      <c r="X96" s="14">
        <v>135673396.28</v>
      </c>
      <c r="Y96" s="14">
        <v>124529875.04000001</v>
      </c>
      <c r="Z96" s="14">
        <v>99821512.219999999</v>
      </c>
      <c r="AA96" s="14">
        <v>-7299717.0599999996</v>
      </c>
      <c r="AB96" s="14">
        <v>-9825519.3399999999</v>
      </c>
      <c r="AC96" s="14">
        <v>2431163.2400000002</v>
      </c>
      <c r="AD96" s="14">
        <v>723341.25</v>
      </c>
      <c r="AE96" s="14">
        <v>-417204.97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</row>
    <row r="97" spans="1:37" ht="14.25" customHeight="1">
      <c r="A97" s="12" t="s">
        <v>251</v>
      </c>
      <c r="B97" s="12" t="s">
        <v>252</v>
      </c>
      <c r="C97" s="12" t="s">
        <v>58</v>
      </c>
      <c r="D97" s="13" t="s">
        <v>196</v>
      </c>
      <c r="E97" s="14">
        <v>26066450.199999999</v>
      </c>
      <c r="F97" s="14">
        <v>-56702681.439999998</v>
      </c>
      <c r="G97" s="14">
        <v>18778802.440000001</v>
      </c>
      <c r="H97" s="14">
        <v>38848624.210000001</v>
      </c>
      <c r="I97" s="14">
        <v>39932585.460000001</v>
      </c>
      <c r="J97" s="14">
        <v>59746739.68</v>
      </c>
      <c r="K97" s="14">
        <v>62354172.380000003</v>
      </c>
      <c r="L97" s="14">
        <v>110656026.05</v>
      </c>
      <c r="M97" s="14">
        <v>67051260.549999997</v>
      </c>
      <c r="N97" s="14">
        <v>98721377.599999994</v>
      </c>
      <c r="O97" s="14">
        <v>125303038.05</v>
      </c>
      <c r="P97" s="14">
        <v>591833613.28999996</v>
      </c>
      <c r="Q97" s="14">
        <v>601489586.79999995</v>
      </c>
      <c r="R97" s="14">
        <v>525327386.54000002</v>
      </c>
      <c r="S97" s="14">
        <v>665461385.22000003</v>
      </c>
      <c r="T97" s="14">
        <v>804110890.34000003</v>
      </c>
      <c r="U97" s="14">
        <v>953775029.11000001</v>
      </c>
      <c r="V97" s="14">
        <v>931710482.72000003</v>
      </c>
      <c r="W97" s="14">
        <v>864258321.78999996</v>
      </c>
      <c r="X97" s="14">
        <v>861126573.39999998</v>
      </c>
      <c r="Y97" s="14">
        <v>877680456.02999997</v>
      </c>
      <c r="Z97" s="14">
        <v>915656137.96000004</v>
      </c>
      <c r="AA97" s="14">
        <v>-18567163.640000001</v>
      </c>
      <c r="AB97" s="14">
        <v>4167874.52</v>
      </c>
      <c r="AC97" s="14">
        <v>21231700.41</v>
      </c>
      <c r="AD97" s="14">
        <v>7025149.1600000001</v>
      </c>
      <c r="AE97" s="14">
        <v>-355153.62</v>
      </c>
      <c r="AF97" s="14">
        <v>-1242183.8400000001</v>
      </c>
      <c r="AG97" s="14">
        <v>-14720789.109999999</v>
      </c>
      <c r="AH97" s="14">
        <v>-45781698.170000002</v>
      </c>
      <c r="AI97" s="14">
        <v>-1961963.78</v>
      </c>
      <c r="AJ97" s="14">
        <v>21381253.170000002</v>
      </c>
      <c r="AK97" s="14">
        <v>-4398122.22</v>
      </c>
    </row>
    <row r="98" spans="1:37" ht="14.25" customHeight="1">
      <c r="A98" s="12" t="s">
        <v>253</v>
      </c>
      <c r="B98" s="12" t="s">
        <v>254</v>
      </c>
      <c r="C98" s="12" t="s">
        <v>58</v>
      </c>
      <c r="D98" s="13" t="s">
        <v>196</v>
      </c>
      <c r="E98" s="14">
        <v>130790026.34999999</v>
      </c>
      <c r="F98" s="14">
        <v>62778201.93</v>
      </c>
      <c r="G98" s="14">
        <v>249950064.34999999</v>
      </c>
      <c r="H98" s="14">
        <v>53708842.609999999</v>
      </c>
      <c r="I98" s="14">
        <v>5171924.63</v>
      </c>
      <c r="J98" s="14">
        <v>1653987.42</v>
      </c>
      <c r="K98" s="14">
        <v>0</v>
      </c>
      <c r="L98" s="15"/>
      <c r="M98" s="15"/>
      <c r="N98" s="15"/>
      <c r="O98" s="15"/>
      <c r="P98" s="14">
        <v>224477615.40000001</v>
      </c>
      <c r="Q98" s="14">
        <v>228831546.38999999</v>
      </c>
      <c r="R98" s="14">
        <v>-241884725.00999999</v>
      </c>
      <c r="S98" s="14">
        <v>509879117.12</v>
      </c>
      <c r="T98" s="14">
        <v>115185982.11</v>
      </c>
      <c r="U98" s="14">
        <v>-160434070.50999999</v>
      </c>
      <c r="V98" s="14">
        <v>-82987821.079999998</v>
      </c>
      <c r="W98" s="15"/>
      <c r="X98" s="15"/>
      <c r="Y98" s="15"/>
      <c r="Z98" s="15"/>
      <c r="AA98" s="14">
        <v>-116788272</v>
      </c>
      <c r="AB98" s="14">
        <v>-375695256.55000001</v>
      </c>
      <c r="AC98" s="14">
        <v>-356727779.43000001</v>
      </c>
      <c r="AD98" s="14">
        <v>68451391.019999996</v>
      </c>
      <c r="AE98" s="14">
        <v>-84207968.519999996</v>
      </c>
      <c r="AF98" s="14">
        <v>-488565668.16000003</v>
      </c>
      <c r="AG98" s="14">
        <v>0</v>
      </c>
      <c r="AH98" s="15"/>
      <c r="AI98" s="15"/>
      <c r="AJ98" s="15"/>
      <c r="AK98" s="15"/>
    </row>
    <row r="99" spans="1:37" ht="14.25" customHeight="1">
      <c r="A99" s="12" t="s">
        <v>255</v>
      </c>
      <c r="B99" s="12" t="s">
        <v>256</v>
      </c>
      <c r="C99" s="12" t="s">
        <v>58</v>
      </c>
      <c r="D99" s="13" t="s">
        <v>196</v>
      </c>
      <c r="E99" s="14">
        <v>0</v>
      </c>
      <c r="F99" s="14">
        <v>0</v>
      </c>
      <c r="G99" s="14">
        <v>0</v>
      </c>
      <c r="H99" s="14">
        <v>8034106.79</v>
      </c>
      <c r="I99" s="14">
        <v>18955018.899999999</v>
      </c>
      <c r="J99" s="14">
        <v>24152822.030000001</v>
      </c>
      <c r="K99" s="15"/>
      <c r="L99" s="15"/>
      <c r="M99" s="15"/>
      <c r="N99" s="15"/>
      <c r="O99" s="15"/>
      <c r="P99" s="14">
        <v>291613203.72000003</v>
      </c>
      <c r="Q99" s="14">
        <v>195837868.13999999</v>
      </c>
      <c r="R99" s="14">
        <v>-225173159.83000001</v>
      </c>
      <c r="S99" s="14">
        <v>175656268.80000001</v>
      </c>
      <c r="T99" s="14">
        <v>94701974.640000001</v>
      </c>
      <c r="U99" s="14">
        <v>136629385.06</v>
      </c>
      <c r="V99" s="15"/>
      <c r="W99" s="15"/>
      <c r="X99" s="15"/>
      <c r="Y99" s="15"/>
      <c r="Z99" s="15"/>
      <c r="AA99" s="14">
        <v>-53197613.909999996</v>
      </c>
      <c r="AB99" s="14">
        <v>-130398973.47</v>
      </c>
      <c r="AC99" s="14">
        <v>-141674021.46000001</v>
      </c>
      <c r="AD99" s="14">
        <v>8849034.1099999994</v>
      </c>
      <c r="AE99" s="14">
        <v>-36146021.100000001</v>
      </c>
      <c r="AF99" s="14">
        <v>3331003.33</v>
      </c>
      <c r="AG99" s="15"/>
      <c r="AH99" s="15"/>
      <c r="AI99" s="15"/>
      <c r="AJ99" s="15"/>
      <c r="AK99" s="15"/>
    </row>
    <row r="100" spans="1:37" ht="14.25" customHeight="1">
      <c r="A100" s="12" t="s">
        <v>257</v>
      </c>
      <c r="B100" s="12" t="s">
        <v>258</v>
      </c>
      <c r="C100" s="12" t="s">
        <v>58</v>
      </c>
      <c r="D100" s="13" t="s">
        <v>196</v>
      </c>
      <c r="E100" s="14">
        <v>38785404.780000001</v>
      </c>
      <c r="F100" s="14">
        <v>95369239.549999997</v>
      </c>
      <c r="G100" s="14">
        <v>6885600.8200000003</v>
      </c>
      <c r="H100" s="14">
        <v>323067982.99000001</v>
      </c>
      <c r="I100" s="14">
        <v>698596315.88</v>
      </c>
      <c r="J100" s="14">
        <v>259308923.72</v>
      </c>
      <c r="K100" s="14">
        <v>205886049.84999999</v>
      </c>
      <c r="L100" s="14">
        <v>366991736.83999997</v>
      </c>
      <c r="M100" s="14">
        <v>312603495.19</v>
      </c>
      <c r="N100" s="14">
        <v>235473073.00999999</v>
      </c>
      <c r="O100" s="14">
        <v>238175233.83000001</v>
      </c>
      <c r="P100" s="14">
        <v>-45416461.170000002</v>
      </c>
      <c r="Q100" s="14">
        <v>229751090.5</v>
      </c>
      <c r="R100" s="14">
        <v>-240234288.77000001</v>
      </c>
      <c r="S100" s="14">
        <v>891743292.36000001</v>
      </c>
      <c r="T100" s="14">
        <v>2335981170.6999998</v>
      </c>
      <c r="U100" s="14">
        <v>1050879397.8</v>
      </c>
      <c r="V100" s="14">
        <v>384189446.43000001</v>
      </c>
      <c r="W100" s="14">
        <v>562197237.64999998</v>
      </c>
      <c r="X100" s="14">
        <v>988903565.79999995</v>
      </c>
      <c r="Y100" s="14">
        <v>936217505.99000001</v>
      </c>
      <c r="Z100" s="14">
        <v>894885686.88999999</v>
      </c>
      <c r="AA100" s="14">
        <v>-137674145.09</v>
      </c>
      <c r="AB100" s="14">
        <v>-358720145.67000002</v>
      </c>
      <c r="AC100" s="14">
        <v>-214597432.71000001</v>
      </c>
      <c r="AD100" s="14">
        <v>-173210235.03999999</v>
      </c>
      <c r="AE100" s="14">
        <v>23950672.43</v>
      </c>
      <c r="AF100" s="14">
        <v>18995794.920000002</v>
      </c>
      <c r="AG100" s="14">
        <v>-264534923.18000001</v>
      </c>
      <c r="AH100" s="14">
        <v>-323894360.73000002</v>
      </c>
      <c r="AI100" s="14">
        <v>-111290591.04000001</v>
      </c>
      <c r="AJ100" s="14">
        <v>-33406353.43</v>
      </c>
      <c r="AK100" s="14">
        <v>-19093655.420000002</v>
      </c>
    </row>
    <row r="101" spans="1:37" ht="14.25" customHeight="1">
      <c r="A101" s="12" t="s">
        <v>259</v>
      </c>
      <c r="B101" s="12" t="s">
        <v>260</v>
      </c>
      <c r="C101" s="12" t="s">
        <v>58</v>
      </c>
      <c r="D101" s="13" t="s">
        <v>196</v>
      </c>
      <c r="E101" s="14">
        <v>17075536</v>
      </c>
      <c r="F101" s="14">
        <v>24346698.879999999</v>
      </c>
      <c r="G101" s="14">
        <v>26974691.530000001</v>
      </c>
      <c r="H101" s="14">
        <v>26609692.75</v>
      </c>
      <c r="I101" s="14">
        <v>25533195.190000001</v>
      </c>
      <c r="J101" s="14">
        <v>28957648.710000001</v>
      </c>
      <c r="K101" s="14">
        <v>31308870.440000001</v>
      </c>
      <c r="L101" s="14">
        <v>44428420.399999999</v>
      </c>
      <c r="M101" s="14">
        <v>73957504.299999997</v>
      </c>
      <c r="N101" s="14">
        <v>81581813.159999996</v>
      </c>
      <c r="O101" s="14">
        <v>76352436.950000003</v>
      </c>
      <c r="P101" s="14">
        <v>130049356.08</v>
      </c>
      <c r="Q101" s="14">
        <v>180944518.08000001</v>
      </c>
      <c r="R101" s="14">
        <v>101281451</v>
      </c>
      <c r="S101" s="14">
        <v>-82446609.769999996</v>
      </c>
      <c r="T101" s="14">
        <v>-524116653.02999997</v>
      </c>
      <c r="U101" s="14">
        <v>-483626734.38999999</v>
      </c>
      <c r="V101" s="14">
        <v>-132088262.89</v>
      </c>
      <c r="W101" s="14">
        <v>230309200.02000001</v>
      </c>
      <c r="X101" s="14">
        <v>570988875.87</v>
      </c>
      <c r="Y101" s="14">
        <v>859720482.65999997</v>
      </c>
      <c r="Z101" s="14">
        <v>649117730.09000003</v>
      </c>
      <c r="AA101" s="14">
        <v>2139714.13</v>
      </c>
      <c r="AB101" s="14">
        <v>-1083865.02</v>
      </c>
      <c r="AC101" s="14">
        <v>104200.26</v>
      </c>
      <c r="AD101" s="14">
        <v>2126822.6</v>
      </c>
      <c r="AE101" s="14">
        <v>-16683080.289999999</v>
      </c>
      <c r="AF101" s="14">
        <v>-14134074.32</v>
      </c>
      <c r="AG101" s="14">
        <v>-5027325.1900000004</v>
      </c>
      <c r="AH101" s="14">
        <v>1943206.08</v>
      </c>
      <c r="AI101" s="14">
        <v>-9599842.8499999996</v>
      </c>
      <c r="AJ101" s="14">
        <v>-25298269.420000002</v>
      </c>
      <c r="AK101" s="14">
        <v>23998328.91</v>
      </c>
    </row>
    <row r="102" spans="1:37" ht="14.25" customHeight="1">
      <c r="A102" s="12" t="s">
        <v>261</v>
      </c>
      <c r="B102" s="12" t="s">
        <v>262</v>
      </c>
      <c r="C102" s="12" t="s">
        <v>58</v>
      </c>
      <c r="D102" s="13" t="s">
        <v>196</v>
      </c>
      <c r="E102" s="14">
        <v>0</v>
      </c>
      <c r="F102" s="14">
        <v>0</v>
      </c>
      <c r="G102" s="14">
        <v>0</v>
      </c>
      <c r="H102" s="14">
        <v>46316.91</v>
      </c>
      <c r="I102" s="14">
        <v>387796.42</v>
      </c>
      <c r="J102" s="14">
        <v>0</v>
      </c>
      <c r="K102" s="14">
        <v>211970.44</v>
      </c>
      <c r="L102" s="14">
        <v>0</v>
      </c>
      <c r="M102" s="14">
        <v>0</v>
      </c>
      <c r="N102" s="14">
        <v>0</v>
      </c>
      <c r="O102" s="14">
        <v>0</v>
      </c>
      <c r="P102" s="14">
        <v>99361946.329999998</v>
      </c>
      <c r="Q102" s="14">
        <v>482080.53</v>
      </c>
      <c r="R102" s="14">
        <v>-206064988.77000001</v>
      </c>
      <c r="S102" s="14">
        <v>269138.82</v>
      </c>
      <c r="T102" s="14">
        <v>2143978.85</v>
      </c>
      <c r="U102" s="14">
        <v>-25455963.629999999</v>
      </c>
      <c r="V102" s="14">
        <v>4458351.91</v>
      </c>
      <c r="W102" s="14">
        <v>-9987278.8599999994</v>
      </c>
      <c r="X102" s="14">
        <v>131426966.81999999</v>
      </c>
      <c r="Y102" s="14">
        <v>-67629624.689999998</v>
      </c>
      <c r="Z102" s="14">
        <v>-59162970.640000001</v>
      </c>
      <c r="AA102" s="14">
        <v>-110144871.09999999</v>
      </c>
      <c r="AB102" s="14">
        <v>0</v>
      </c>
      <c r="AC102" s="14">
        <v>-1197.7</v>
      </c>
      <c r="AD102" s="14">
        <v>-4078392.01</v>
      </c>
      <c r="AE102" s="14">
        <v>1305.71</v>
      </c>
      <c r="AF102" s="14">
        <v>45672268.509999998</v>
      </c>
      <c r="AG102" s="14">
        <v>0</v>
      </c>
      <c r="AH102" s="14">
        <v>0</v>
      </c>
      <c r="AI102" s="14">
        <v>0</v>
      </c>
      <c r="AJ102" s="14">
        <v>-8514797.3699999992</v>
      </c>
      <c r="AK102" s="14">
        <v>-1175790.55</v>
      </c>
    </row>
    <row r="103" spans="1:37" ht="14.25" customHeight="1">
      <c r="A103" s="12" t="s">
        <v>263</v>
      </c>
      <c r="B103" s="12" t="s">
        <v>264</v>
      </c>
      <c r="C103" s="12" t="s">
        <v>58</v>
      </c>
      <c r="D103" s="13" t="s">
        <v>196</v>
      </c>
      <c r="E103" s="14">
        <v>229402.04</v>
      </c>
      <c r="F103" s="14">
        <v>10196601.640000001</v>
      </c>
      <c r="G103" s="14">
        <v>0</v>
      </c>
      <c r="H103" s="14">
        <v>5007.2299999999996</v>
      </c>
      <c r="I103" s="14">
        <v>393019.27</v>
      </c>
      <c r="J103" s="14">
        <v>558102.23</v>
      </c>
      <c r="K103" s="14">
        <v>5463816.9500000002</v>
      </c>
      <c r="L103" s="14">
        <v>1052384.68</v>
      </c>
      <c r="M103" s="14">
        <v>5306816.75</v>
      </c>
      <c r="N103" s="14">
        <v>14133725.77</v>
      </c>
      <c r="O103" s="14">
        <v>6293067.6799999997</v>
      </c>
      <c r="P103" s="14">
        <v>204807676.00999999</v>
      </c>
      <c r="Q103" s="14">
        <v>-43205514.939999998</v>
      </c>
      <c r="R103" s="14">
        <v>-100813148.7</v>
      </c>
      <c r="S103" s="14">
        <v>-164371215.40000001</v>
      </c>
      <c r="T103" s="14">
        <v>-108022846.91</v>
      </c>
      <c r="U103" s="14">
        <v>-55821059.460000001</v>
      </c>
      <c r="V103" s="14">
        <v>-3079149.52</v>
      </c>
      <c r="W103" s="14">
        <v>-37297402.5</v>
      </c>
      <c r="X103" s="14">
        <v>1953761.59</v>
      </c>
      <c r="Y103" s="14">
        <v>162451441.53999999</v>
      </c>
      <c r="Z103" s="14">
        <v>-48623376.369999997</v>
      </c>
      <c r="AA103" s="14">
        <v>-2414379.36</v>
      </c>
      <c r="AB103" s="14">
        <v>-23222569.800000001</v>
      </c>
      <c r="AC103" s="14">
        <v>-2175030.63</v>
      </c>
      <c r="AD103" s="14">
        <v>-2273284.19</v>
      </c>
      <c r="AE103" s="14">
        <v>-2475629.66</v>
      </c>
      <c r="AF103" s="14">
        <v>-2038698.66</v>
      </c>
      <c r="AG103" s="14">
        <v>-2653814.1</v>
      </c>
      <c r="AH103" s="14">
        <v>-3045986.65</v>
      </c>
      <c r="AI103" s="14">
        <v>-2500027.4300000002</v>
      </c>
      <c r="AJ103" s="14">
        <v>-47520878.140000001</v>
      </c>
      <c r="AK103" s="14">
        <v>-3357288.75</v>
      </c>
    </row>
    <row r="104" spans="1:37" ht="14.25" customHeight="1">
      <c r="A104" s="12" t="s">
        <v>265</v>
      </c>
      <c r="B104" s="12" t="s">
        <v>266</v>
      </c>
      <c r="C104" s="12" t="s">
        <v>58</v>
      </c>
      <c r="D104" s="13" t="s">
        <v>196</v>
      </c>
      <c r="E104" s="14">
        <v>49041630.700000003</v>
      </c>
      <c r="F104" s="14">
        <v>-5138564.88</v>
      </c>
      <c r="G104" s="14">
        <v>0</v>
      </c>
      <c r="H104" s="14">
        <v>10854431.289999999</v>
      </c>
      <c r="I104" s="14">
        <v>11061990.779999999</v>
      </c>
      <c r="J104" s="14">
        <v>11884055.390000001</v>
      </c>
      <c r="K104" s="15"/>
      <c r="L104" s="15"/>
      <c r="M104" s="15"/>
      <c r="N104" s="15"/>
      <c r="O104" s="15"/>
      <c r="P104" s="14">
        <v>135692852.09999999</v>
      </c>
      <c r="Q104" s="14">
        <v>-82962467.370000005</v>
      </c>
      <c r="R104" s="14">
        <v>-728165760.5</v>
      </c>
      <c r="S104" s="14">
        <v>-9963143.6500000004</v>
      </c>
      <c r="T104" s="14">
        <v>10084012.6</v>
      </c>
      <c r="U104" s="14">
        <v>26710339.02</v>
      </c>
      <c r="V104" s="14">
        <v>-89840602.219999999</v>
      </c>
      <c r="W104" s="14">
        <v>-190638744.18000001</v>
      </c>
      <c r="X104" s="14">
        <v>-16822691.120000001</v>
      </c>
      <c r="Y104" s="15"/>
      <c r="Z104" s="15"/>
      <c r="AA104" s="14">
        <v>20128743.48</v>
      </c>
      <c r="AB104" s="14">
        <v>9722138.6400000006</v>
      </c>
      <c r="AC104" s="14">
        <v>-160959452.72</v>
      </c>
      <c r="AD104" s="14">
        <v>-986425.08</v>
      </c>
      <c r="AE104" s="14">
        <v>-11285267.5</v>
      </c>
      <c r="AF104" s="14">
        <v>9860257.5199999996</v>
      </c>
      <c r="AG104" s="15"/>
      <c r="AH104" s="15"/>
      <c r="AI104" s="15"/>
      <c r="AJ104" s="15"/>
      <c r="AK104" s="15"/>
    </row>
    <row r="105" spans="1:37" ht="14.25" customHeight="1">
      <c r="A105" s="12" t="s">
        <v>267</v>
      </c>
      <c r="B105" s="12" t="s">
        <v>268</v>
      </c>
      <c r="C105" s="12" t="s">
        <v>58</v>
      </c>
      <c r="D105" s="13" t="s">
        <v>196</v>
      </c>
      <c r="E105" s="14">
        <v>5074620.0999999996</v>
      </c>
      <c r="F105" s="14">
        <v>2521400.85</v>
      </c>
      <c r="G105" s="14">
        <v>264692.59999999998</v>
      </c>
      <c r="H105" s="14">
        <v>-90130.21</v>
      </c>
      <c r="I105" s="14">
        <v>-840878.43</v>
      </c>
      <c r="J105" s="14">
        <v>-787032.51</v>
      </c>
      <c r="K105" s="14">
        <v>-373737.35</v>
      </c>
      <c r="L105" s="14">
        <v>-166009.98000000001</v>
      </c>
      <c r="M105" s="14">
        <v>370738.98</v>
      </c>
      <c r="N105" s="14">
        <v>5545615.2599999998</v>
      </c>
      <c r="O105" s="14">
        <v>-183024</v>
      </c>
      <c r="P105" s="14">
        <v>16225822.6</v>
      </c>
      <c r="Q105" s="14">
        <v>17941448.370000001</v>
      </c>
      <c r="R105" s="14">
        <v>-9683437.5700000003</v>
      </c>
      <c r="S105" s="14">
        <v>9210806.7599999998</v>
      </c>
      <c r="T105" s="14">
        <v>-16534229.140000001</v>
      </c>
      <c r="U105" s="14">
        <v>-22320025.16</v>
      </c>
      <c r="V105" s="14">
        <v>3027551.46</v>
      </c>
      <c r="W105" s="14">
        <v>-10740252.689999999</v>
      </c>
      <c r="X105" s="14">
        <v>23737137.059999999</v>
      </c>
      <c r="Y105" s="14">
        <v>12691900.710000001</v>
      </c>
      <c r="Z105" s="14">
        <v>14314695.380000001</v>
      </c>
      <c r="AA105" s="14">
        <v>-11941250.789999999</v>
      </c>
      <c r="AB105" s="14">
        <v>-1989262.31</v>
      </c>
      <c r="AC105" s="14">
        <v>-1471978.33</v>
      </c>
      <c r="AD105" s="14">
        <v>174001.38</v>
      </c>
      <c r="AE105" s="14">
        <v>-10416969.130000001</v>
      </c>
      <c r="AF105" s="14">
        <v>-6908546.96</v>
      </c>
      <c r="AG105" s="14">
        <v>628938.6</v>
      </c>
      <c r="AH105" s="14">
        <v>-3069702.36</v>
      </c>
      <c r="AI105" s="14">
        <v>4297947.42</v>
      </c>
      <c r="AJ105" s="14">
        <v>-2401878.06</v>
      </c>
      <c r="AK105" s="14">
        <v>3987704.76</v>
      </c>
    </row>
    <row r="106" spans="1:37" ht="14.25" customHeight="1">
      <c r="A106" s="12" t="s">
        <v>269</v>
      </c>
      <c r="B106" s="12" t="s">
        <v>270</v>
      </c>
      <c r="C106" s="12" t="s">
        <v>58</v>
      </c>
      <c r="D106" s="13" t="s">
        <v>196</v>
      </c>
      <c r="E106" s="14">
        <v>6990075.7400000002</v>
      </c>
      <c r="F106" s="14">
        <v>8298749.6399999997</v>
      </c>
      <c r="G106" s="14">
        <v>5571719.4299999997</v>
      </c>
      <c r="H106" s="15"/>
      <c r="I106" s="15"/>
      <c r="J106" s="14">
        <v>0</v>
      </c>
      <c r="K106" s="14">
        <v>0</v>
      </c>
      <c r="L106" s="14">
        <v>0</v>
      </c>
      <c r="M106" s="14">
        <v>0</v>
      </c>
      <c r="N106" s="15"/>
      <c r="O106" s="15"/>
      <c r="P106" s="14">
        <v>72177289.75</v>
      </c>
      <c r="Q106" s="14">
        <v>41944270.399999999</v>
      </c>
      <c r="R106" s="14">
        <v>-42378363.829999998</v>
      </c>
      <c r="S106" s="14">
        <v>65145364.840000004</v>
      </c>
      <c r="T106" s="14">
        <v>68548566.319999993</v>
      </c>
      <c r="U106" s="14">
        <v>48341993.859999999</v>
      </c>
      <c r="V106" s="14">
        <v>17534656.239999998</v>
      </c>
      <c r="W106" s="14">
        <v>24798269.640000001</v>
      </c>
      <c r="X106" s="14">
        <v>15593486.359999999</v>
      </c>
      <c r="Y106" s="15"/>
      <c r="Z106" s="15"/>
      <c r="AA106" s="14">
        <v>2519307.65</v>
      </c>
      <c r="AB106" s="14">
        <v>1508270</v>
      </c>
      <c r="AC106" s="14">
        <v>0</v>
      </c>
      <c r="AD106" s="15"/>
      <c r="AE106" s="15"/>
      <c r="AF106" s="14">
        <v>0</v>
      </c>
      <c r="AG106" s="14">
        <v>0</v>
      </c>
      <c r="AH106" s="14">
        <v>0</v>
      </c>
      <c r="AI106" s="14">
        <v>0</v>
      </c>
      <c r="AJ106" s="15"/>
      <c r="AK106" s="15"/>
    </row>
    <row r="107" spans="1:37" ht="14.25" customHeight="1">
      <c r="A107" s="12" t="s">
        <v>271</v>
      </c>
      <c r="B107" s="12" t="s">
        <v>272</v>
      </c>
      <c r="C107" s="12" t="s">
        <v>58</v>
      </c>
      <c r="D107" s="13" t="s">
        <v>196</v>
      </c>
      <c r="E107" s="14">
        <v>292182079.64999998</v>
      </c>
      <c r="F107" s="14">
        <v>386703668.74000001</v>
      </c>
      <c r="G107" s="14">
        <v>106084244.40000001</v>
      </c>
      <c r="H107" s="14">
        <v>223122342.55000001</v>
      </c>
      <c r="I107" s="14">
        <v>193301499.15000001</v>
      </c>
      <c r="J107" s="14">
        <v>185349541.94</v>
      </c>
      <c r="K107" s="14">
        <v>156888804.16</v>
      </c>
      <c r="L107" s="14">
        <v>102085760.92</v>
      </c>
      <c r="M107" s="14">
        <v>131258001.70999999</v>
      </c>
      <c r="N107" s="14">
        <v>141995330.36000001</v>
      </c>
      <c r="O107" s="14">
        <v>133060297.75</v>
      </c>
      <c r="P107" s="14">
        <v>646049648.83000004</v>
      </c>
      <c r="Q107" s="14">
        <v>1041280877.1</v>
      </c>
      <c r="R107" s="14">
        <v>-500289382.52999997</v>
      </c>
      <c r="S107" s="14">
        <v>633854473.03999996</v>
      </c>
      <c r="T107" s="14">
        <v>627621736.95000005</v>
      </c>
      <c r="U107" s="14">
        <v>202309347.43000001</v>
      </c>
      <c r="V107" s="14">
        <v>188028934.97999999</v>
      </c>
      <c r="W107" s="14">
        <v>196902656.38999999</v>
      </c>
      <c r="X107" s="14">
        <v>264509135.53</v>
      </c>
      <c r="Y107" s="14">
        <v>420040644.64999998</v>
      </c>
      <c r="Z107" s="14">
        <v>217939064.94999999</v>
      </c>
      <c r="AA107" s="14">
        <v>-61907690.630000003</v>
      </c>
      <c r="AB107" s="14">
        <v>-27667939.890000001</v>
      </c>
      <c r="AC107" s="14">
        <v>-103440911.48</v>
      </c>
      <c r="AD107" s="14">
        <v>-116798737.93000001</v>
      </c>
      <c r="AE107" s="14">
        <v>34587001.149999999</v>
      </c>
      <c r="AF107" s="14">
        <v>-91692673.609999999</v>
      </c>
      <c r="AG107" s="14">
        <v>-93155429.400000006</v>
      </c>
      <c r="AH107" s="14">
        <v>-82827121.230000004</v>
      </c>
      <c r="AI107" s="14">
        <v>-60373037.68</v>
      </c>
      <c r="AJ107" s="14">
        <v>-90789594.239999995</v>
      </c>
      <c r="AK107" s="14">
        <v>-110542799.39</v>
      </c>
    </row>
    <row r="108" spans="1:37" ht="14.25" customHeight="1">
      <c r="A108" s="12" t="s">
        <v>273</v>
      </c>
      <c r="B108" s="12" t="s">
        <v>274</v>
      </c>
      <c r="C108" s="12" t="s">
        <v>58</v>
      </c>
      <c r="D108" s="13" t="s">
        <v>196</v>
      </c>
      <c r="E108" s="14">
        <v>36050068.299999997</v>
      </c>
      <c r="F108" s="14">
        <v>52036403.119999997</v>
      </c>
      <c r="G108" s="14">
        <v>33400373.969999999</v>
      </c>
      <c r="H108" s="14">
        <v>12869842.93</v>
      </c>
      <c r="I108" s="14">
        <v>8763937.9299999997</v>
      </c>
      <c r="J108" s="14">
        <v>15385740.470000001</v>
      </c>
      <c r="K108" s="14">
        <v>8747964.1999999993</v>
      </c>
      <c r="L108" s="14">
        <v>20983957.68</v>
      </c>
      <c r="M108" s="14">
        <v>0</v>
      </c>
      <c r="N108" s="14">
        <v>0</v>
      </c>
      <c r="O108" s="14">
        <v>0</v>
      </c>
      <c r="P108" s="14">
        <v>733256372.95000005</v>
      </c>
      <c r="Q108" s="14">
        <v>1083606023.8</v>
      </c>
      <c r="R108" s="14">
        <v>899552425.02999997</v>
      </c>
      <c r="S108" s="14">
        <v>591590915.30999994</v>
      </c>
      <c r="T108" s="14">
        <v>275639688.30000001</v>
      </c>
      <c r="U108" s="14">
        <v>54661507.270000003</v>
      </c>
      <c r="V108" s="14">
        <v>-613031058.00999999</v>
      </c>
      <c r="W108" s="14">
        <v>365186378.32999998</v>
      </c>
      <c r="X108" s="14">
        <v>167154064.81999999</v>
      </c>
      <c r="Y108" s="14">
        <v>837426306.36000001</v>
      </c>
      <c r="Z108" s="14">
        <v>398077203.06</v>
      </c>
      <c r="AA108" s="14">
        <v>46965696.5</v>
      </c>
      <c r="AB108" s="14">
        <v>-36210450.329999998</v>
      </c>
      <c r="AC108" s="14">
        <v>100994002.02</v>
      </c>
      <c r="AD108" s="14">
        <v>169782783.44</v>
      </c>
      <c r="AE108" s="14">
        <v>11688732.470000001</v>
      </c>
      <c r="AF108" s="14">
        <v>76216173.790000007</v>
      </c>
      <c r="AG108" s="14">
        <v>-84189916.590000004</v>
      </c>
      <c r="AH108" s="14">
        <v>141971140.41</v>
      </c>
      <c r="AI108" s="14">
        <v>96452829.840000004</v>
      </c>
      <c r="AJ108" s="14">
        <v>278968710.73000002</v>
      </c>
      <c r="AK108" s="14">
        <v>57610039.719999999</v>
      </c>
    </row>
    <row r="109" spans="1:37" ht="14.25" customHeight="1">
      <c r="A109" s="12" t="s">
        <v>275</v>
      </c>
      <c r="B109" s="12" t="s">
        <v>276</v>
      </c>
      <c r="C109" s="12" t="s">
        <v>58</v>
      </c>
      <c r="D109" s="13" t="s">
        <v>196</v>
      </c>
      <c r="E109" s="14">
        <v>4324691.45</v>
      </c>
      <c r="F109" s="14">
        <v>3220036.74</v>
      </c>
      <c r="G109" s="14">
        <v>17558341.969999999</v>
      </c>
      <c r="H109" s="14">
        <v>9876768.8699999992</v>
      </c>
      <c r="I109" s="14">
        <v>14297544.74</v>
      </c>
      <c r="J109" s="14">
        <v>12302632.060000001</v>
      </c>
      <c r="K109" s="14">
        <v>14584123.960000001</v>
      </c>
      <c r="L109" s="14">
        <v>33837873.130000003</v>
      </c>
      <c r="M109" s="14">
        <v>44487036.619999997</v>
      </c>
      <c r="N109" s="14">
        <v>35394535.920000002</v>
      </c>
      <c r="O109" s="14">
        <v>24454964.550000001</v>
      </c>
      <c r="P109" s="14">
        <v>-130803399.56999999</v>
      </c>
      <c r="Q109" s="14">
        <v>-208605928.66</v>
      </c>
      <c r="R109" s="14">
        <v>-187287384.03999999</v>
      </c>
      <c r="S109" s="14">
        <v>-500891132.26999998</v>
      </c>
      <c r="T109" s="14">
        <v>-570397609.49000001</v>
      </c>
      <c r="U109" s="14">
        <v>-710256876.36000001</v>
      </c>
      <c r="V109" s="14">
        <v>-647679857.38999999</v>
      </c>
      <c r="W109" s="14">
        <v>-381204858.99000001</v>
      </c>
      <c r="X109" s="14">
        <v>-254779698.08000001</v>
      </c>
      <c r="Y109" s="14">
        <v>116831468.34999999</v>
      </c>
      <c r="Z109" s="14">
        <v>17638707.050000001</v>
      </c>
      <c r="AA109" s="14">
        <v>-5370888.21</v>
      </c>
      <c r="AB109" s="14">
        <v>-1539828.32</v>
      </c>
      <c r="AC109" s="14">
        <v>-106595.66</v>
      </c>
      <c r="AD109" s="14">
        <v>-15040478.83</v>
      </c>
      <c r="AE109" s="14">
        <v>-26086817.02</v>
      </c>
      <c r="AF109" s="14">
        <v>-95531658.329999998</v>
      </c>
      <c r="AG109" s="14">
        <v>-23899666.899999999</v>
      </c>
      <c r="AH109" s="14">
        <v>5368644.1100000003</v>
      </c>
      <c r="AI109" s="14">
        <v>128259281.14</v>
      </c>
      <c r="AJ109" s="14">
        <v>-9932184.7100000009</v>
      </c>
      <c r="AK109" s="14">
        <v>-54796276.789999999</v>
      </c>
    </row>
    <row r="110" spans="1:37" ht="14.25" customHeight="1">
      <c r="A110" s="12" t="s">
        <v>277</v>
      </c>
      <c r="B110" s="12" t="s">
        <v>278</v>
      </c>
      <c r="C110" s="12" t="s">
        <v>58</v>
      </c>
      <c r="D110" s="13" t="s">
        <v>196</v>
      </c>
      <c r="E110" s="14">
        <v>16970607.710000001</v>
      </c>
      <c r="F110" s="14">
        <v>14363387.949999999</v>
      </c>
      <c r="G110" s="14">
        <v>9779253.9000000004</v>
      </c>
      <c r="H110" s="14">
        <v>1793841.54</v>
      </c>
      <c r="I110" s="14">
        <v>176271.1</v>
      </c>
      <c r="J110" s="15"/>
      <c r="K110" s="15"/>
      <c r="L110" s="15"/>
      <c r="M110" s="15"/>
      <c r="N110" s="15"/>
      <c r="O110" s="15"/>
      <c r="P110" s="14">
        <v>66613004.299999997</v>
      </c>
      <c r="Q110" s="14">
        <v>98521806.780000001</v>
      </c>
      <c r="R110" s="14">
        <v>90402704.75</v>
      </c>
      <c r="S110" s="14">
        <v>45073867.75</v>
      </c>
      <c r="T110" s="14">
        <v>25911851.629999999</v>
      </c>
      <c r="U110" s="15"/>
      <c r="V110" s="15"/>
      <c r="W110" s="15"/>
      <c r="X110" s="15"/>
      <c r="Y110" s="15"/>
      <c r="Z110" s="15"/>
      <c r="AA110" s="14">
        <v>1551292.75</v>
      </c>
      <c r="AB110" s="14">
        <v>-120792.19</v>
      </c>
      <c r="AC110" s="14">
        <v>1209681.1299999999</v>
      </c>
      <c r="AD110" s="14">
        <v>1916518.78</v>
      </c>
      <c r="AE110" s="14">
        <v>3819207.16</v>
      </c>
      <c r="AF110" s="15"/>
      <c r="AG110" s="15"/>
      <c r="AH110" s="15"/>
      <c r="AI110" s="15"/>
      <c r="AJ110" s="15"/>
      <c r="AK110" s="15"/>
    </row>
    <row r="111" spans="1:37" ht="14.25" customHeight="1">
      <c r="A111" s="12" t="s">
        <v>279</v>
      </c>
      <c r="B111" s="12" t="s">
        <v>280</v>
      </c>
      <c r="C111" s="12" t="s">
        <v>58</v>
      </c>
      <c r="D111" s="13" t="s">
        <v>196</v>
      </c>
      <c r="E111" s="14">
        <v>3033662.01</v>
      </c>
      <c r="F111" s="14">
        <v>9624199.0299999993</v>
      </c>
      <c r="G111" s="14">
        <v>14405984.800000001</v>
      </c>
      <c r="H111" s="14">
        <v>0</v>
      </c>
      <c r="I111" s="14">
        <v>0</v>
      </c>
      <c r="J111" s="14">
        <v>0</v>
      </c>
      <c r="K111" s="14">
        <v>0</v>
      </c>
      <c r="L111" s="14">
        <v>155634.35</v>
      </c>
      <c r="M111" s="14">
        <v>241144.38</v>
      </c>
      <c r="N111" s="14">
        <v>549848.54</v>
      </c>
      <c r="O111" s="14">
        <v>449240.73</v>
      </c>
      <c r="P111" s="14">
        <v>-18719412.530000001</v>
      </c>
      <c r="Q111" s="14">
        <v>59769279.460000001</v>
      </c>
      <c r="R111" s="14">
        <v>124491758.56999999</v>
      </c>
      <c r="S111" s="14">
        <v>-15194451.27</v>
      </c>
      <c r="T111" s="14">
        <v>-69188365.129999995</v>
      </c>
      <c r="U111" s="14">
        <v>-71748646.760000005</v>
      </c>
      <c r="V111" s="14">
        <v>-134134056.53</v>
      </c>
      <c r="W111" s="14">
        <v>-72752390.689999998</v>
      </c>
      <c r="X111" s="14">
        <v>-164010985.72</v>
      </c>
      <c r="Y111" s="14">
        <v>-64227545.950000003</v>
      </c>
      <c r="Z111" s="14">
        <v>473274.19</v>
      </c>
      <c r="AA111" s="14">
        <v>0</v>
      </c>
      <c r="AB111" s="14">
        <v>-12411125.050000001</v>
      </c>
      <c r="AC111" s="14">
        <v>13659815.15</v>
      </c>
      <c r="AD111" s="14">
        <v>366779.88</v>
      </c>
      <c r="AE111" s="14">
        <v>-398242.11</v>
      </c>
      <c r="AF111" s="14">
        <v>-71037472.799999997</v>
      </c>
      <c r="AG111" s="14">
        <v>549449.68999999994</v>
      </c>
      <c r="AH111" s="14">
        <v>557319.21</v>
      </c>
      <c r="AI111" s="14">
        <v>12964381.08</v>
      </c>
      <c r="AJ111" s="14">
        <v>1944543.72</v>
      </c>
      <c r="AK111" s="14">
        <v>4571902.58</v>
      </c>
    </row>
    <row r="112" spans="1:37" ht="14.25" customHeight="1">
      <c r="A112" s="12" t="s">
        <v>281</v>
      </c>
      <c r="B112" s="12" t="s">
        <v>282</v>
      </c>
      <c r="C112" s="12" t="s">
        <v>58</v>
      </c>
      <c r="D112" s="13" t="s">
        <v>196</v>
      </c>
      <c r="E112" s="14">
        <v>24534702.920000002</v>
      </c>
      <c r="F112" s="14">
        <v>18467057.609999999</v>
      </c>
      <c r="G112" s="14">
        <v>7294017.9100000001</v>
      </c>
      <c r="H112" s="14">
        <v>1716229.42</v>
      </c>
      <c r="I112" s="14">
        <v>727281.5</v>
      </c>
      <c r="J112" s="14">
        <v>0</v>
      </c>
      <c r="K112" s="15"/>
      <c r="L112" s="15"/>
      <c r="M112" s="15"/>
      <c r="N112" s="15"/>
      <c r="O112" s="15"/>
      <c r="P112" s="14">
        <v>158653630.68000001</v>
      </c>
      <c r="Q112" s="14">
        <v>240635445.84999999</v>
      </c>
      <c r="R112" s="14">
        <v>151229304.69</v>
      </c>
      <c r="S112" s="14">
        <v>67258417.540000007</v>
      </c>
      <c r="T112" s="14">
        <v>32706776.09</v>
      </c>
      <c r="U112" s="14">
        <v>-5463170.5700000003</v>
      </c>
      <c r="V112" s="15"/>
      <c r="W112" s="15"/>
      <c r="X112" s="15"/>
      <c r="Y112" s="15"/>
      <c r="Z112" s="15"/>
      <c r="AA112" s="14">
        <v>-547273.04</v>
      </c>
      <c r="AB112" s="14">
        <v>-155615.16</v>
      </c>
      <c r="AC112" s="14">
        <v>1609714.3</v>
      </c>
      <c r="AD112" s="14">
        <v>3316040.65</v>
      </c>
      <c r="AE112" s="14">
        <v>1128135.04</v>
      </c>
      <c r="AF112" s="14">
        <v>100241.66</v>
      </c>
      <c r="AG112" s="15"/>
      <c r="AH112" s="15"/>
      <c r="AI112" s="15"/>
      <c r="AJ112" s="15"/>
      <c r="AK112" s="15"/>
    </row>
    <row r="113" spans="1:37" ht="14.25" customHeight="1">
      <c r="A113" s="12" t="s">
        <v>283</v>
      </c>
      <c r="B113" s="12" t="s">
        <v>284</v>
      </c>
      <c r="C113" s="12" t="s">
        <v>58</v>
      </c>
      <c r="D113" s="13" t="s">
        <v>196</v>
      </c>
      <c r="E113" s="14">
        <v>2588231.13</v>
      </c>
      <c r="F113" s="14">
        <v>1692178.82</v>
      </c>
      <c r="G113" s="14">
        <v>1577376.29</v>
      </c>
      <c r="H113" s="14">
        <v>2173139.5099999998</v>
      </c>
      <c r="I113" s="14">
        <v>7614911.5</v>
      </c>
      <c r="J113" s="14">
        <v>5276233.42</v>
      </c>
      <c r="K113" s="15"/>
      <c r="L113" s="15"/>
      <c r="M113" s="15"/>
      <c r="N113" s="15"/>
      <c r="O113" s="15"/>
      <c r="P113" s="14">
        <v>-187472905.41</v>
      </c>
      <c r="Q113" s="14">
        <v>-188268224.49000001</v>
      </c>
      <c r="R113" s="14">
        <v>-103370246.93000001</v>
      </c>
      <c r="S113" s="14">
        <v>18805918.719999999</v>
      </c>
      <c r="T113" s="14">
        <v>27260651.969999999</v>
      </c>
      <c r="U113" s="14">
        <v>20286744.969999999</v>
      </c>
      <c r="V113" s="15"/>
      <c r="W113" s="15"/>
      <c r="X113" s="15"/>
      <c r="Y113" s="15"/>
      <c r="Z113" s="15"/>
      <c r="AA113" s="14">
        <v>-80900739.680000007</v>
      </c>
      <c r="AB113" s="14">
        <v>-73753967.579999998</v>
      </c>
      <c r="AC113" s="14">
        <v>-38439115.079999998</v>
      </c>
      <c r="AD113" s="14">
        <v>270390.63</v>
      </c>
      <c r="AE113" s="14">
        <v>-816069.91</v>
      </c>
      <c r="AF113" s="14">
        <v>-9188367.4600000009</v>
      </c>
      <c r="AG113" s="15"/>
      <c r="AH113" s="15"/>
      <c r="AI113" s="15"/>
      <c r="AJ113" s="15"/>
      <c r="AK113" s="15"/>
    </row>
    <row r="114" spans="1:37" ht="14.25" customHeight="1">
      <c r="A114" s="12" t="s">
        <v>285</v>
      </c>
      <c r="B114" s="12" t="s">
        <v>286</v>
      </c>
      <c r="C114" s="12" t="s">
        <v>58</v>
      </c>
      <c r="D114" s="13" t="s">
        <v>196</v>
      </c>
      <c r="E114" s="14">
        <v>95511489.599999994</v>
      </c>
      <c r="F114" s="14">
        <v>134955341.78</v>
      </c>
      <c r="G114" s="14">
        <v>373332748.94</v>
      </c>
      <c r="H114" s="14">
        <v>226235590.22999999</v>
      </c>
      <c r="I114" s="14">
        <v>182633833.34999999</v>
      </c>
      <c r="J114" s="14">
        <v>161689800.52000001</v>
      </c>
      <c r="K114" s="14">
        <v>122739250.94</v>
      </c>
      <c r="L114" s="14">
        <v>140542268.81</v>
      </c>
      <c r="M114" s="14">
        <v>228829610.22999999</v>
      </c>
      <c r="N114" s="14">
        <v>226956530.09</v>
      </c>
      <c r="O114" s="14">
        <v>196859876.41999999</v>
      </c>
      <c r="P114" s="14">
        <v>2488369234.6999998</v>
      </c>
      <c r="Q114" s="14">
        <v>3159230389.0999999</v>
      </c>
      <c r="R114" s="14">
        <v>1709508200.2</v>
      </c>
      <c r="S114" s="14">
        <v>1351745352.5999999</v>
      </c>
      <c r="T114" s="14">
        <v>1156509461.0999999</v>
      </c>
      <c r="U114" s="14">
        <v>886102425.07000005</v>
      </c>
      <c r="V114" s="14">
        <v>735799594.34000003</v>
      </c>
      <c r="W114" s="14">
        <v>789798399.89999998</v>
      </c>
      <c r="X114" s="14">
        <v>944216395.74000001</v>
      </c>
      <c r="Y114" s="14">
        <v>945221057.62</v>
      </c>
      <c r="Z114" s="14">
        <v>604766762.47000003</v>
      </c>
      <c r="AA114" s="14">
        <v>498792053.31999999</v>
      </c>
      <c r="AB114" s="14">
        <v>800309171.97000003</v>
      </c>
      <c r="AC114" s="14">
        <v>80765977.640000001</v>
      </c>
      <c r="AD114" s="14">
        <v>81579106.5</v>
      </c>
      <c r="AE114" s="14">
        <v>113139931.65000001</v>
      </c>
      <c r="AF114" s="14">
        <v>39415292.350000001</v>
      </c>
      <c r="AG114" s="14">
        <v>42253238.850000001</v>
      </c>
      <c r="AH114" s="14">
        <v>52765975.100000001</v>
      </c>
      <c r="AI114" s="14">
        <v>41841010.219999999</v>
      </c>
      <c r="AJ114" s="14">
        <v>47372506.310000002</v>
      </c>
      <c r="AK114" s="14">
        <v>-37518071.560000002</v>
      </c>
    </row>
    <row r="115" spans="1:37" ht="14.25" customHeight="1">
      <c r="A115" s="12" t="s">
        <v>287</v>
      </c>
      <c r="B115" s="12" t="s">
        <v>288</v>
      </c>
      <c r="C115" s="12" t="s">
        <v>58</v>
      </c>
      <c r="D115" s="13" t="s">
        <v>196</v>
      </c>
      <c r="E115" s="14">
        <v>27604369.73</v>
      </c>
      <c r="F115" s="14">
        <v>-91545241.879999995</v>
      </c>
      <c r="G115" s="14">
        <v>734192.61</v>
      </c>
      <c r="H115" s="14">
        <v>39224166.75</v>
      </c>
      <c r="I115" s="14">
        <v>241316440.94999999</v>
      </c>
      <c r="J115" s="14">
        <v>123149590.78</v>
      </c>
      <c r="K115" s="14">
        <v>51803064.909999996</v>
      </c>
      <c r="L115" s="14">
        <v>66661899.609999999</v>
      </c>
      <c r="M115" s="14">
        <v>134780021.97999999</v>
      </c>
      <c r="N115" s="14">
        <v>115641002.62</v>
      </c>
      <c r="O115" s="14">
        <v>106573581.91</v>
      </c>
      <c r="P115" s="14">
        <v>-507988709.25999999</v>
      </c>
      <c r="Q115" s="14">
        <v>-166381986.25999999</v>
      </c>
      <c r="R115" s="14">
        <v>-521111468.14999998</v>
      </c>
      <c r="S115" s="14">
        <v>-100074576.70999999</v>
      </c>
      <c r="T115" s="14">
        <v>722382468.63</v>
      </c>
      <c r="U115" s="14">
        <v>-11594167.34</v>
      </c>
      <c r="V115" s="14">
        <v>-202090105.56</v>
      </c>
      <c r="W115" s="14">
        <v>-112661485.87</v>
      </c>
      <c r="X115" s="14">
        <v>92571553.659999996</v>
      </c>
      <c r="Y115" s="14">
        <v>208331501.81</v>
      </c>
      <c r="Z115" s="14">
        <v>536676287.76999998</v>
      </c>
      <c r="AA115" s="14">
        <v>-1300287.82</v>
      </c>
      <c r="AB115" s="14">
        <v>3247242.19</v>
      </c>
      <c r="AC115" s="14">
        <v>-4202743.6500000004</v>
      </c>
      <c r="AD115" s="14">
        <v>1355708.58</v>
      </c>
      <c r="AE115" s="14">
        <v>444032122.52999997</v>
      </c>
      <c r="AF115" s="14">
        <v>-52873412.759999998</v>
      </c>
      <c r="AG115" s="14">
        <v>-131165075.84999999</v>
      </c>
      <c r="AH115" s="14">
        <v>-126312842.11</v>
      </c>
      <c r="AI115" s="14">
        <v>-126005319.41</v>
      </c>
      <c r="AJ115" s="14">
        <v>-56550613.020000003</v>
      </c>
      <c r="AK115" s="14">
        <v>5054420.4000000004</v>
      </c>
    </row>
    <row r="116" spans="1:37" ht="14.25" customHeight="1">
      <c r="A116" s="12" t="s">
        <v>289</v>
      </c>
      <c r="B116" s="12" t="s">
        <v>290</v>
      </c>
      <c r="C116" s="12" t="s">
        <v>58</v>
      </c>
      <c r="D116" s="13" t="s">
        <v>196</v>
      </c>
      <c r="E116" s="14">
        <v>189788528.72999999</v>
      </c>
      <c r="F116" s="14">
        <v>212279752.25999999</v>
      </c>
      <c r="G116" s="14">
        <v>195001796.09</v>
      </c>
      <c r="H116" s="14">
        <v>591882586.67999995</v>
      </c>
      <c r="I116" s="14">
        <v>363114547.87</v>
      </c>
      <c r="J116" s="14">
        <v>453490568.83999997</v>
      </c>
      <c r="K116" s="14">
        <v>353727063.19999999</v>
      </c>
      <c r="L116" s="14">
        <v>407716059.60000002</v>
      </c>
      <c r="M116" s="14">
        <v>437813202.19999999</v>
      </c>
      <c r="N116" s="14">
        <v>296012269.87</v>
      </c>
      <c r="O116" s="14">
        <v>313549694.05000001</v>
      </c>
      <c r="P116" s="14">
        <v>1424026047.2</v>
      </c>
      <c r="Q116" s="14">
        <v>696299482.36000001</v>
      </c>
      <c r="R116" s="14">
        <v>1438156361.4000001</v>
      </c>
      <c r="S116" s="14">
        <v>1892551649.9000001</v>
      </c>
      <c r="T116" s="14">
        <v>1789077234.5</v>
      </c>
      <c r="U116" s="14">
        <v>1360221102.4000001</v>
      </c>
      <c r="V116" s="14">
        <v>1216570860.7</v>
      </c>
      <c r="W116" s="14">
        <v>1228276701.3</v>
      </c>
      <c r="X116" s="14">
        <v>1161717141.5</v>
      </c>
      <c r="Y116" s="14">
        <v>1017156956.4</v>
      </c>
      <c r="Z116" s="14">
        <v>940669418.14999998</v>
      </c>
      <c r="AA116" s="14">
        <v>-94549646.939999998</v>
      </c>
      <c r="AB116" s="14">
        <v>-204944075.46000001</v>
      </c>
      <c r="AC116" s="14">
        <v>-69851300.260000005</v>
      </c>
      <c r="AD116" s="14">
        <v>-75184868.810000002</v>
      </c>
      <c r="AE116" s="14">
        <v>93959024.599999994</v>
      </c>
      <c r="AF116" s="14">
        <v>-85768933.239999995</v>
      </c>
      <c r="AG116" s="14">
        <v>-8826058.5700000003</v>
      </c>
      <c r="AH116" s="14">
        <v>-37411534.359999999</v>
      </c>
      <c r="AI116" s="14">
        <v>-49431316.590000004</v>
      </c>
      <c r="AJ116" s="14">
        <v>10000261.199999999</v>
      </c>
      <c r="AK116" s="14">
        <v>-29919802.41</v>
      </c>
    </row>
    <row r="117" spans="1:37" ht="14.25" customHeight="1">
      <c r="A117" s="12" t="s">
        <v>291</v>
      </c>
      <c r="B117" s="12" t="s">
        <v>292</v>
      </c>
      <c r="C117" s="12" t="s">
        <v>58</v>
      </c>
      <c r="D117" s="13" t="s">
        <v>196</v>
      </c>
      <c r="E117" s="14">
        <v>4069571.69</v>
      </c>
      <c r="F117" s="14">
        <v>2529018.38</v>
      </c>
      <c r="G117" s="14">
        <v>1628877.56</v>
      </c>
      <c r="H117" s="14">
        <v>789891.15</v>
      </c>
      <c r="I117" s="14">
        <v>0</v>
      </c>
      <c r="J117" s="14">
        <v>852054.13</v>
      </c>
      <c r="K117" s="14">
        <v>295642.98</v>
      </c>
      <c r="L117" s="15"/>
      <c r="M117" s="15"/>
      <c r="N117" s="15"/>
      <c r="O117" s="15"/>
      <c r="P117" s="14">
        <v>16720631.5</v>
      </c>
      <c r="Q117" s="14">
        <v>12453565.550000001</v>
      </c>
      <c r="R117" s="14">
        <v>1591748.74</v>
      </c>
      <c r="S117" s="14">
        <v>1601063.04</v>
      </c>
      <c r="T117" s="14">
        <v>-1867167.94</v>
      </c>
      <c r="U117" s="14">
        <v>1422347.9</v>
      </c>
      <c r="V117" s="14">
        <v>-1538180.22</v>
      </c>
      <c r="W117" s="14">
        <v>-8242691.8600000003</v>
      </c>
      <c r="X117" s="14">
        <v>4407856.76</v>
      </c>
      <c r="Y117" s="15"/>
      <c r="Z117" s="15"/>
      <c r="AA117" s="14">
        <v>1982321.7</v>
      </c>
      <c r="AB117" s="14">
        <v>1814059.22</v>
      </c>
      <c r="AC117" s="14">
        <v>-1318672.2</v>
      </c>
      <c r="AD117" s="14">
        <v>-336736.48</v>
      </c>
      <c r="AE117" s="14">
        <v>-352542.2</v>
      </c>
      <c r="AF117" s="14">
        <v>52830.07</v>
      </c>
      <c r="AG117" s="14">
        <v>-19717434.379999999</v>
      </c>
      <c r="AH117" s="15"/>
      <c r="AI117" s="15"/>
      <c r="AJ117" s="15"/>
      <c r="AK117" s="15"/>
    </row>
    <row r="118" spans="1:37" ht="14.25" customHeight="1">
      <c r="A118" s="12" t="s">
        <v>293</v>
      </c>
      <c r="B118" s="12" t="s">
        <v>294</v>
      </c>
      <c r="C118" s="12" t="s">
        <v>58</v>
      </c>
      <c r="D118" s="13" t="s">
        <v>196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4">
        <v>-1305840788.7</v>
      </c>
      <c r="Q118" s="14">
        <v>-237676581.41</v>
      </c>
      <c r="R118" s="14">
        <v>495946507.5</v>
      </c>
      <c r="S118" s="14">
        <v>1524890493.5999999</v>
      </c>
      <c r="T118" s="14">
        <v>1027416342</v>
      </c>
      <c r="U118" s="14">
        <v>645980297.25999999</v>
      </c>
      <c r="V118" s="14">
        <v>107513637.48999999</v>
      </c>
      <c r="W118" s="14">
        <v>-218079304.22</v>
      </c>
      <c r="X118" s="14">
        <v>213562054.28</v>
      </c>
      <c r="Y118" s="14">
        <v>228674152.19</v>
      </c>
      <c r="Z118" s="14">
        <v>-44428614.159999996</v>
      </c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</row>
    <row r="119" spans="1:37" ht="14.25" customHeight="1">
      <c r="A119" s="12" t="s">
        <v>295</v>
      </c>
      <c r="B119" s="12" t="s">
        <v>296</v>
      </c>
      <c r="C119" s="12" t="s">
        <v>58</v>
      </c>
      <c r="D119" s="13" t="s">
        <v>196</v>
      </c>
      <c r="E119" s="14">
        <v>23046161.399999999</v>
      </c>
      <c r="F119" s="14">
        <v>14978231.060000001</v>
      </c>
      <c r="G119" s="14">
        <v>13864622.550000001</v>
      </c>
      <c r="H119" s="14">
        <v>15369704.449999999</v>
      </c>
      <c r="I119" s="14">
        <v>13909748.32</v>
      </c>
      <c r="J119" s="15"/>
      <c r="K119" s="15"/>
      <c r="L119" s="15"/>
      <c r="M119" s="15"/>
      <c r="N119" s="15"/>
      <c r="O119" s="15"/>
      <c r="P119" s="14">
        <v>153021450.44999999</v>
      </c>
      <c r="Q119" s="14">
        <v>108755407.83</v>
      </c>
      <c r="R119" s="14">
        <v>83818925.370000005</v>
      </c>
      <c r="S119" s="14">
        <v>85026587.040000007</v>
      </c>
      <c r="T119" s="14">
        <v>100041030.39</v>
      </c>
      <c r="U119" s="14">
        <v>126292302.34</v>
      </c>
      <c r="V119" s="15"/>
      <c r="W119" s="15"/>
      <c r="X119" s="15"/>
      <c r="Y119" s="15"/>
      <c r="Z119" s="15"/>
      <c r="AA119" s="14">
        <v>776675.08</v>
      </c>
      <c r="AB119" s="14">
        <v>-200232.09</v>
      </c>
      <c r="AC119" s="14">
        <v>1483955.37</v>
      </c>
      <c r="AD119" s="14">
        <v>416852.22</v>
      </c>
      <c r="AE119" s="14">
        <v>-5075301.95</v>
      </c>
      <c r="AF119" s="15"/>
      <c r="AG119" s="15"/>
      <c r="AH119" s="15"/>
      <c r="AI119" s="15"/>
      <c r="AJ119" s="15"/>
      <c r="AK119" s="15"/>
    </row>
    <row r="120" spans="1:37" ht="14.25" customHeight="1">
      <c r="A120" s="12" t="s">
        <v>297</v>
      </c>
      <c r="B120" s="12" t="s">
        <v>298</v>
      </c>
      <c r="C120" s="12" t="s">
        <v>58</v>
      </c>
      <c r="D120" s="13" t="s">
        <v>196</v>
      </c>
      <c r="E120" s="14">
        <v>171112321.96000001</v>
      </c>
      <c r="F120" s="14">
        <v>97501058.400000006</v>
      </c>
      <c r="G120" s="14">
        <v>45820565.390000001</v>
      </c>
      <c r="H120" s="14">
        <v>48275993.829999998</v>
      </c>
      <c r="I120" s="14">
        <v>99781193.730000004</v>
      </c>
      <c r="J120" s="14">
        <v>95683375.439999998</v>
      </c>
      <c r="K120" s="14">
        <v>44091245.68</v>
      </c>
      <c r="L120" s="14">
        <v>109179723.03</v>
      </c>
      <c r="M120" s="14">
        <v>89297239.519999996</v>
      </c>
      <c r="N120" s="14">
        <v>108772259.77</v>
      </c>
      <c r="O120" s="14">
        <v>51860497.850000001</v>
      </c>
      <c r="P120" s="14">
        <v>732318190.60000002</v>
      </c>
      <c r="Q120" s="14">
        <v>776655667.88</v>
      </c>
      <c r="R120" s="14">
        <v>128896914.22</v>
      </c>
      <c r="S120" s="14">
        <v>380634899.31999999</v>
      </c>
      <c r="T120" s="14">
        <v>463972953.87</v>
      </c>
      <c r="U120" s="14">
        <v>378085810.66000003</v>
      </c>
      <c r="V120" s="14">
        <v>-57658748.259999998</v>
      </c>
      <c r="W120" s="14">
        <v>375258144.41000003</v>
      </c>
      <c r="X120" s="14">
        <v>430134312.18000001</v>
      </c>
      <c r="Y120" s="14">
        <v>486238917.57999998</v>
      </c>
      <c r="Z120" s="14">
        <v>454234143.13</v>
      </c>
      <c r="AA120" s="14">
        <v>-17298765.800000001</v>
      </c>
      <c r="AB120" s="14">
        <v>62548587.950000003</v>
      </c>
      <c r="AC120" s="14">
        <v>-63304649.700000003</v>
      </c>
      <c r="AD120" s="14">
        <v>12082455.4</v>
      </c>
      <c r="AE120" s="14">
        <v>-18451014.129999999</v>
      </c>
      <c r="AF120" s="14">
        <v>-31809117.609999999</v>
      </c>
      <c r="AG120" s="14">
        <v>-107535950.17</v>
      </c>
      <c r="AH120" s="14">
        <v>10919602.76</v>
      </c>
      <c r="AI120" s="14">
        <v>18220344.25</v>
      </c>
      <c r="AJ120" s="14">
        <v>39234747.939999998</v>
      </c>
      <c r="AK120" s="14">
        <v>70501215.090000004</v>
      </c>
    </row>
    <row r="121" spans="1:37" ht="14.25" customHeight="1">
      <c r="A121" s="12" t="s">
        <v>299</v>
      </c>
      <c r="B121" s="12" t="s">
        <v>300</v>
      </c>
      <c r="C121" s="12" t="s">
        <v>58</v>
      </c>
      <c r="D121" s="13" t="s">
        <v>196</v>
      </c>
      <c r="E121" s="14">
        <v>15456348.48</v>
      </c>
      <c r="F121" s="14">
        <v>10404451.26</v>
      </c>
      <c r="G121" s="14">
        <v>8200679.9100000001</v>
      </c>
      <c r="H121" s="15"/>
      <c r="I121" s="15"/>
      <c r="J121" s="15"/>
      <c r="K121" s="15"/>
      <c r="L121" s="15"/>
      <c r="M121" s="15"/>
      <c r="N121" s="15"/>
      <c r="O121" s="15"/>
      <c r="P121" s="14">
        <v>56744601.57</v>
      </c>
      <c r="Q121" s="14">
        <v>42345822.799999997</v>
      </c>
      <c r="R121" s="14">
        <v>68126606.370000005</v>
      </c>
      <c r="S121" s="14">
        <v>47230733.759999998</v>
      </c>
      <c r="T121" s="14">
        <v>25675517.780000001</v>
      </c>
      <c r="U121" s="14">
        <v>-5222048.7300000004</v>
      </c>
      <c r="V121" s="14">
        <v>2454394.5499999998</v>
      </c>
      <c r="W121" s="15"/>
      <c r="X121" s="15"/>
      <c r="Y121" s="15"/>
      <c r="Z121" s="15"/>
      <c r="AA121" s="14">
        <v>2999714.62</v>
      </c>
      <c r="AB121" s="14">
        <v>2141612.81</v>
      </c>
      <c r="AC121" s="14">
        <v>1139016.5900000001</v>
      </c>
      <c r="AD121" s="15"/>
      <c r="AE121" s="15"/>
      <c r="AF121" s="15"/>
      <c r="AG121" s="15"/>
      <c r="AH121" s="15"/>
      <c r="AI121" s="15"/>
      <c r="AJ121" s="15"/>
      <c r="AK121" s="15"/>
    </row>
    <row r="122" spans="1:37" ht="14.25" customHeight="1">
      <c r="A122" s="12" t="s">
        <v>301</v>
      </c>
      <c r="B122" s="12" t="s">
        <v>302</v>
      </c>
      <c r="C122" s="12" t="s">
        <v>58</v>
      </c>
      <c r="D122" s="13" t="s">
        <v>196</v>
      </c>
      <c r="E122" s="14">
        <v>21624485.949999999</v>
      </c>
      <c r="F122" s="14">
        <v>14819351.24</v>
      </c>
      <c r="G122" s="14">
        <v>12963949.08</v>
      </c>
      <c r="H122" s="14">
        <v>12525595.6</v>
      </c>
      <c r="I122" s="14">
        <v>4163915.08</v>
      </c>
      <c r="J122" s="14">
        <v>17898555.100000001</v>
      </c>
      <c r="K122" s="14">
        <v>20562527.039999999</v>
      </c>
      <c r="L122" s="14">
        <v>24673233</v>
      </c>
      <c r="M122" s="14">
        <v>34639487.640000001</v>
      </c>
      <c r="N122" s="14">
        <v>36757811.189999998</v>
      </c>
      <c r="O122" s="14">
        <v>28599811.129999999</v>
      </c>
      <c r="P122" s="14">
        <v>131115098.31</v>
      </c>
      <c r="Q122" s="14">
        <v>107506133.69</v>
      </c>
      <c r="R122" s="14">
        <v>-112308712.56</v>
      </c>
      <c r="S122" s="14">
        <v>-112043117.53</v>
      </c>
      <c r="T122" s="14">
        <v>-253020841.96000001</v>
      </c>
      <c r="U122" s="14">
        <v>-58440888.840000004</v>
      </c>
      <c r="V122" s="14">
        <v>-148235668.84</v>
      </c>
      <c r="W122" s="14">
        <v>134604447.63</v>
      </c>
      <c r="X122" s="14">
        <v>181120753.47999999</v>
      </c>
      <c r="Y122" s="14">
        <v>236684485.34</v>
      </c>
      <c r="Z122" s="14">
        <v>215679920.21000001</v>
      </c>
      <c r="AA122" s="14">
        <v>1417560.61</v>
      </c>
      <c r="AB122" s="14">
        <v>250290.11</v>
      </c>
      <c r="AC122" s="14">
        <v>-233552.3</v>
      </c>
      <c r="AD122" s="14">
        <v>-458161.9</v>
      </c>
      <c r="AE122" s="14">
        <v>1841053.71</v>
      </c>
      <c r="AF122" s="14">
        <v>-90820300.230000004</v>
      </c>
      <c r="AG122" s="14">
        <v>-2114126.21</v>
      </c>
      <c r="AH122" s="14">
        <v>2122556.15</v>
      </c>
      <c r="AI122" s="14">
        <v>-9714673.5099999998</v>
      </c>
      <c r="AJ122" s="14">
        <v>-5379787.9199999999</v>
      </c>
      <c r="AK122" s="14">
        <v>776465.46</v>
      </c>
    </row>
    <row r="123" spans="1:37" ht="14.25" customHeight="1">
      <c r="A123" s="12" t="s">
        <v>303</v>
      </c>
      <c r="B123" s="12" t="s">
        <v>304</v>
      </c>
      <c r="C123" s="12" t="s">
        <v>58</v>
      </c>
      <c r="D123" s="13" t="s">
        <v>196</v>
      </c>
      <c r="E123" s="14">
        <v>10295316.85</v>
      </c>
      <c r="F123" s="14">
        <v>44440642.240000002</v>
      </c>
      <c r="G123" s="14">
        <v>24061875.18</v>
      </c>
      <c r="H123" s="14">
        <v>231584.57</v>
      </c>
      <c r="I123" s="14">
        <v>26515090.5</v>
      </c>
      <c r="J123" s="14">
        <v>5017501.5599999996</v>
      </c>
      <c r="K123" s="14">
        <v>4377468.46</v>
      </c>
      <c r="L123" s="14">
        <v>24901496.719999999</v>
      </c>
      <c r="M123" s="14">
        <v>1591224.81</v>
      </c>
      <c r="N123" s="15"/>
      <c r="O123" s="15"/>
      <c r="P123" s="14">
        <v>735947474.96000004</v>
      </c>
      <c r="Q123" s="14">
        <v>1286023257.3</v>
      </c>
      <c r="R123" s="14">
        <v>166460507.61000001</v>
      </c>
      <c r="S123" s="14">
        <v>351580424.62</v>
      </c>
      <c r="T123" s="14">
        <v>270206621.30000001</v>
      </c>
      <c r="U123" s="14">
        <v>122339529.78</v>
      </c>
      <c r="V123" s="14">
        <v>68834610.700000003</v>
      </c>
      <c r="W123" s="14">
        <v>95408306.010000005</v>
      </c>
      <c r="X123" s="14">
        <v>9409552.0500000007</v>
      </c>
      <c r="Y123" s="15"/>
      <c r="Z123" s="15"/>
      <c r="AA123" s="14">
        <v>153272455.38</v>
      </c>
      <c r="AB123" s="14">
        <v>349854434.50999999</v>
      </c>
      <c r="AC123" s="14">
        <v>11816548.560000001</v>
      </c>
      <c r="AD123" s="14">
        <v>66168092.359999999</v>
      </c>
      <c r="AE123" s="14">
        <v>35098840.189999998</v>
      </c>
      <c r="AF123" s="14">
        <v>28265439.399999999</v>
      </c>
      <c r="AG123" s="14">
        <v>19608660.07</v>
      </c>
      <c r="AH123" s="14">
        <v>0</v>
      </c>
      <c r="AI123" s="14">
        <v>0</v>
      </c>
      <c r="AJ123" s="15"/>
      <c r="AK123" s="15"/>
    </row>
    <row r="124" spans="1:37" ht="14.25" customHeight="1">
      <c r="A124" s="12" t="s">
        <v>305</v>
      </c>
      <c r="B124" s="12" t="s">
        <v>306</v>
      </c>
      <c r="C124" s="12" t="s">
        <v>58</v>
      </c>
      <c r="D124" s="13" t="s">
        <v>196</v>
      </c>
      <c r="E124" s="14">
        <v>327442099.64999998</v>
      </c>
      <c r="F124" s="14">
        <v>174230213.69</v>
      </c>
      <c r="G124" s="14">
        <v>151169419.49000001</v>
      </c>
      <c r="H124" s="14">
        <v>152814519.56</v>
      </c>
      <c r="I124" s="14">
        <v>162840547.44</v>
      </c>
      <c r="J124" s="14">
        <v>151577584.22999999</v>
      </c>
      <c r="K124" s="14">
        <v>140144534.09</v>
      </c>
      <c r="L124" s="14">
        <v>174054050.91</v>
      </c>
      <c r="M124" s="14">
        <v>159573601.08000001</v>
      </c>
      <c r="N124" s="14">
        <v>117044425.56</v>
      </c>
      <c r="O124" s="14">
        <v>134367347.94</v>
      </c>
      <c r="P124" s="14">
        <v>129198613.97</v>
      </c>
      <c r="Q124" s="14">
        <v>1256023266.5</v>
      </c>
      <c r="R124" s="14">
        <v>911149793.74000001</v>
      </c>
      <c r="S124" s="14">
        <v>1098987696.2</v>
      </c>
      <c r="T124" s="14">
        <v>1147154035.7</v>
      </c>
      <c r="U124" s="14">
        <v>1090730876.9000001</v>
      </c>
      <c r="V124" s="14">
        <v>932218096.13</v>
      </c>
      <c r="W124" s="14">
        <v>1035481309.6</v>
      </c>
      <c r="X124" s="14">
        <v>1336384412.0999999</v>
      </c>
      <c r="Y124" s="14">
        <v>871122421.24000001</v>
      </c>
      <c r="Z124" s="14">
        <v>1120838984.5999999</v>
      </c>
      <c r="AA124" s="14">
        <v>-71236021.280000001</v>
      </c>
      <c r="AB124" s="14">
        <v>127638164.68000001</v>
      </c>
      <c r="AC124" s="14">
        <v>16215715.68</v>
      </c>
      <c r="AD124" s="14">
        <v>9975661.7400000002</v>
      </c>
      <c r="AE124" s="14">
        <v>-5594975.2699999996</v>
      </c>
      <c r="AF124" s="14">
        <v>-9111154.2899999991</v>
      </c>
      <c r="AG124" s="14">
        <v>-8957145.5500000007</v>
      </c>
      <c r="AH124" s="14">
        <v>-21025460.18</v>
      </c>
      <c r="AI124" s="14">
        <v>-55814260.630000003</v>
      </c>
      <c r="AJ124" s="14">
        <v>-31760298.920000002</v>
      </c>
      <c r="AK124" s="14">
        <v>-76245210.769999996</v>
      </c>
    </row>
    <row r="125" spans="1:37" ht="14.25" customHeight="1">
      <c r="A125" s="12" t="s">
        <v>307</v>
      </c>
      <c r="B125" s="12" t="s">
        <v>308</v>
      </c>
      <c r="C125" s="12" t="s">
        <v>58</v>
      </c>
      <c r="D125" s="13" t="s">
        <v>196</v>
      </c>
      <c r="E125" s="14">
        <v>11260245.619999999</v>
      </c>
      <c r="F125" s="14">
        <v>17731422.32</v>
      </c>
      <c r="G125" s="14">
        <v>9671460.5299999993</v>
      </c>
      <c r="H125" s="14">
        <v>644681.36</v>
      </c>
      <c r="I125" s="14">
        <v>3832264.27</v>
      </c>
      <c r="J125" s="14">
        <v>3154903.11</v>
      </c>
      <c r="K125" s="14">
        <v>1804537.81</v>
      </c>
      <c r="L125" s="14">
        <v>5051446.4800000004</v>
      </c>
      <c r="M125" s="14">
        <v>4929516.0199999996</v>
      </c>
      <c r="N125" s="14">
        <v>8764411.1500000004</v>
      </c>
      <c r="O125" s="14">
        <v>16414849.58</v>
      </c>
      <c r="P125" s="14">
        <v>622793630.85000002</v>
      </c>
      <c r="Q125" s="14">
        <v>-607356169.46000004</v>
      </c>
      <c r="R125" s="14">
        <v>349729.59</v>
      </c>
      <c r="S125" s="14">
        <v>-16437497.08</v>
      </c>
      <c r="T125" s="14">
        <v>5780386.3499999996</v>
      </c>
      <c r="U125" s="14">
        <v>-177381684.44</v>
      </c>
      <c r="V125" s="14">
        <v>-58697682.32</v>
      </c>
      <c r="W125" s="14">
        <v>-62954837.509999998</v>
      </c>
      <c r="X125" s="14">
        <v>-87507521.730000004</v>
      </c>
      <c r="Y125" s="14">
        <v>10356353.58</v>
      </c>
      <c r="Z125" s="14">
        <v>6668359.3200000003</v>
      </c>
      <c r="AA125" s="14">
        <v>-295779474.02999997</v>
      </c>
      <c r="AB125" s="14">
        <v>-1929410.32</v>
      </c>
      <c r="AC125" s="14">
        <v>1410895.42</v>
      </c>
      <c r="AD125" s="14">
        <v>-4112190.84</v>
      </c>
      <c r="AE125" s="14">
        <v>-2051273.31</v>
      </c>
      <c r="AF125" s="14">
        <v>-73305101.75</v>
      </c>
      <c r="AG125" s="14">
        <v>-2957824.34</v>
      </c>
      <c r="AH125" s="14">
        <v>8788153.2200000007</v>
      </c>
      <c r="AI125" s="14">
        <v>-45320379.100000001</v>
      </c>
      <c r="AJ125" s="14">
        <v>-6884452.8099999996</v>
      </c>
      <c r="AK125" s="14">
        <v>874448.01</v>
      </c>
    </row>
    <row r="126" spans="1:37" ht="14.25" customHeight="1">
      <c r="A126" s="12" t="s">
        <v>309</v>
      </c>
      <c r="B126" s="12" t="s">
        <v>310</v>
      </c>
      <c r="C126" s="12" t="s">
        <v>58</v>
      </c>
      <c r="D126" s="13" t="s">
        <v>196</v>
      </c>
      <c r="E126" s="14">
        <v>6480864.9199999999</v>
      </c>
      <c r="F126" s="14">
        <v>8701390.2599999998</v>
      </c>
      <c r="G126" s="14">
        <v>4869864.83</v>
      </c>
      <c r="H126" s="14">
        <v>11745718.92</v>
      </c>
      <c r="I126" s="14">
        <v>19316701.079999998</v>
      </c>
      <c r="J126" s="14">
        <v>27677535.600000001</v>
      </c>
      <c r="K126" s="14">
        <v>101524078.06999999</v>
      </c>
      <c r="L126" s="14">
        <v>207207132.88999999</v>
      </c>
      <c r="M126" s="14">
        <v>289443792.29000002</v>
      </c>
      <c r="N126" s="14">
        <v>272822625.94999999</v>
      </c>
      <c r="O126" s="14">
        <v>256063519.06</v>
      </c>
      <c r="P126" s="14">
        <v>-434896897.45999998</v>
      </c>
      <c r="Q126" s="14">
        <v>-142386781.75999999</v>
      </c>
      <c r="R126" s="14">
        <v>-428558884.55000001</v>
      </c>
      <c r="S126" s="14">
        <v>-1151676314.9000001</v>
      </c>
      <c r="T126" s="14">
        <v>-1135435271.8</v>
      </c>
      <c r="U126" s="14">
        <v>1290730602.2</v>
      </c>
      <c r="V126" s="14">
        <v>-7575562680</v>
      </c>
      <c r="W126" s="14">
        <v>-4150517737.3000002</v>
      </c>
      <c r="X126" s="14">
        <v>-527315496.45999998</v>
      </c>
      <c r="Y126" s="14">
        <v>-48177205.280000001</v>
      </c>
      <c r="Z126" s="14">
        <v>-3628800237.4000001</v>
      </c>
      <c r="AA126" s="14">
        <v>-356180106.38</v>
      </c>
      <c r="AB126" s="14">
        <v>-18929550.219999999</v>
      </c>
      <c r="AC126" s="14">
        <v>113566301.86</v>
      </c>
      <c r="AD126" s="14">
        <v>-24462841.219999999</v>
      </c>
      <c r="AE126" s="14">
        <v>-50100163.619999997</v>
      </c>
      <c r="AF126" s="14">
        <v>1045551688.9</v>
      </c>
      <c r="AG126" s="14">
        <v>-103408104.8</v>
      </c>
      <c r="AH126" s="14">
        <v>-144507239.27000001</v>
      </c>
      <c r="AI126" s="14">
        <v>-36872123.68</v>
      </c>
      <c r="AJ126" s="14">
        <v>-53481934.509999998</v>
      </c>
      <c r="AK126" s="14">
        <v>132152572.65000001</v>
      </c>
    </row>
    <row r="127" spans="1:37" ht="14.25" customHeight="1">
      <c r="A127" s="12" t="s">
        <v>311</v>
      </c>
      <c r="B127" s="12" t="s">
        <v>312</v>
      </c>
      <c r="C127" s="12" t="s">
        <v>58</v>
      </c>
      <c r="D127" s="13" t="s">
        <v>196</v>
      </c>
      <c r="E127" s="14">
        <v>12300122</v>
      </c>
      <c r="F127" s="14">
        <v>24008028.059999999</v>
      </c>
      <c r="G127" s="14">
        <v>11327.89</v>
      </c>
      <c r="H127" s="14">
        <v>3418299.63</v>
      </c>
      <c r="I127" s="14">
        <v>6604462.8799999999</v>
      </c>
      <c r="J127" s="14">
        <v>17852706.73</v>
      </c>
      <c r="K127" s="14">
        <v>9102995.1600000001</v>
      </c>
      <c r="L127" s="14">
        <v>9100208.9900000002</v>
      </c>
      <c r="M127" s="14">
        <v>1518230.24</v>
      </c>
      <c r="N127" s="14">
        <v>3165949.34</v>
      </c>
      <c r="O127" s="14">
        <v>35038.93</v>
      </c>
      <c r="P127" s="14">
        <v>79935761.519999996</v>
      </c>
      <c r="Q127" s="14">
        <v>117758034.20999999</v>
      </c>
      <c r="R127" s="14">
        <v>31184235.739999998</v>
      </c>
      <c r="S127" s="14">
        <v>59030749.869999997</v>
      </c>
      <c r="T127" s="14">
        <v>43209527.869999997</v>
      </c>
      <c r="U127" s="14">
        <v>66885120.450000003</v>
      </c>
      <c r="V127" s="14">
        <v>43032071.229999997</v>
      </c>
      <c r="W127" s="14">
        <v>49423341.960000001</v>
      </c>
      <c r="X127" s="14">
        <v>20808912.68</v>
      </c>
      <c r="Y127" s="14">
        <v>16146869.640000001</v>
      </c>
      <c r="Z127" s="14">
        <v>-10802466.640000001</v>
      </c>
      <c r="AA127" s="14">
        <v>4960457.0999999996</v>
      </c>
      <c r="AB127" s="14">
        <v>-1450579.21</v>
      </c>
      <c r="AC127" s="14">
        <v>-1432510.38</v>
      </c>
      <c r="AD127" s="14">
        <v>-514111.48</v>
      </c>
      <c r="AE127" s="14">
        <v>-649193.4</v>
      </c>
      <c r="AF127" s="14">
        <v>-995399.7</v>
      </c>
      <c r="AG127" s="14">
        <v>-1376409.12</v>
      </c>
      <c r="AH127" s="14">
        <v>-1504807.82</v>
      </c>
      <c r="AI127" s="14">
        <v>94633.58</v>
      </c>
      <c r="AJ127" s="14">
        <v>-232898.39</v>
      </c>
      <c r="AK127" s="14">
        <v>-3357688.08</v>
      </c>
    </row>
    <row r="128" spans="1:37" ht="14.25" customHeight="1">
      <c r="A128" s="12" t="s">
        <v>313</v>
      </c>
      <c r="B128" s="12" t="s">
        <v>314</v>
      </c>
      <c r="C128" s="12" t="s">
        <v>58</v>
      </c>
      <c r="D128" s="13" t="s">
        <v>196</v>
      </c>
      <c r="E128" s="14">
        <v>41902392.189999998</v>
      </c>
      <c r="F128" s="14">
        <v>38533795.530000001</v>
      </c>
      <c r="G128" s="14">
        <v>24546945.34</v>
      </c>
      <c r="H128" s="14">
        <v>18684888.870000001</v>
      </c>
      <c r="I128" s="14">
        <v>8261164.4400000004</v>
      </c>
      <c r="J128" s="14">
        <v>4195232.75</v>
      </c>
      <c r="K128" s="15"/>
      <c r="L128" s="15"/>
      <c r="M128" s="15"/>
      <c r="N128" s="15"/>
      <c r="O128" s="15"/>
      <c r="P128" s="14">
        <v>76576048.230000004</v>
      </c>
      <c r="Q128" s="14">
        <v>103229437.38</v>
      </c>
      <c r="R128" s="14">
        <v>83778203.430000007</v>
      </c>
      <c r="S128" s="14">
        <v>45488639.469999999</v>
      </c>
      <c r="T128" s="14">
        <v>61143465.740000002</v>
      </c>
      <c r="U128" s="14">
        <v>24561503.219999999</v>
      </c>
      <c r="V128" s="15"/>
      <c r="W128" s="15"/>
      <c r="X128" s="15"/>
      <c r="Y128" s="15"/>
      <c r="Z128" s="15"/>
      <c r="AA128" s="14">
        <v>-17368717.989999998</v>
      </c>
      <c r="AB128" s="14">
        <v>-16959875.84</v>
      </c>
      <c r="AC128" s="14">
        <v>-10699090.640000001</v>
      </c>
      <c r="AD128" s="14">
        <v>-2708624.37</v>
      </c>
      <c r="AE128" s="14">
        <v>12538424.449999999</v>
      </c>
      <c r="AF128" s="14">
        <v>4883561.09</v>
      </c>
      <c r="AG128" s="15"/>
      <c r="AH128" s="15"/>
      <c r="AI128" s="15"/>
      <c r="AJ128" s="15"/>
      <c r="AK128" s="15"/>
    </row>
    <row r="129" spans="1:37" ht="14.25" customHeight="1">
      <c r="A129" s="12" t="s">
        <v>315</v>
      </c>
      <c r="B129" s="12" t="s">
        <v>316</v>
      </c>
      <c r="C129" s="12" t="s">
        <v>58</v>
      </c>
      <c r="D129" s="13" t="s">
        <v>196</v>
      </c>
      <c r="E129" s="14">
        <v>30845830.899999999</v>
      </c>
      <c r="F129" s="14">
        <v>28155461.5</v>
      </c>
      <c r="G129" s="14">
        <v>22597083.079999998</v>
      </c>
      <c r="H129" s="14">
        <v>19050021.370000001</v>
      </c>
      <c r="I129" s="15"/>
      <c r="J129" s="15"/>
      <c r="K129" s="15"/>
      <c r="L129" s="15"/>
      <c r="M129" s="15"/>
      <c r="N129" s="15"/>
      <c r="O129" s="15"/>
      <c r="P129" s="14">
        <v>171095862.62</v>
      </c>
      <c r="Q129" s="14">
        <v>176179211.94</v>
      </c>
      <c r="R129" s="14">
        <v>182274992.41999999</v>
      </c>
      <c r="S129" s="14">
        <v>146500397.62</v>
      </c>
      <c r="T129" s="15"/>
      <c r="U129" s="15"/>
      <c r="V129" s="15"/>
      <c r="W129" s="15"/>
      <c r="X129" s="15"/>
      <c r="Y129" s="15"/>
      <c r="Z129" s="15"/>
      <c r="AA129" s="14">
        <v>3878231.87</v>
      </c>
      <c r="AB129" s="14">
        <v>1022924.82</v>
      </c>
      <c r="AC129" s="14">
        <v>1336637.77</v>
      </c>
      <c r="AD129" s="14">
        <v>-530766.79</v>
      </c>
      <c r="AE129" s="15"/>
      <c r="AF129" s="15"/>
      <c r="AG129" s="15"/>
      <c r="AH129" s="15"/>
      <c r="AI129" s="15"/>
      <c r="AJ129" s="15"/>
      <c r="AK129" s="15"/>
    </row>
    <row r="130" spans="1:37" ht="14.25" customHeight="1">
      <c r="A130" s="12" t="s">
        <v>317</v>
      </c>
      <c r="B130" s="12" t="s">
        <v>318</v>
      </c>
      <c r="C130" s="12" t="s">
        <v>58</v>
      </c>
      <c r="D130" s="13" t="s">
        <v>196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-686001.51</v>
      </c>
      <c r="O130" s="14">
        <v>395627.64</v>
      </c>
      <c r="P130" s="14">
        <v>-98669625.359999999</v>
      </c>
      <c r="Q130" s="14">
        <v>-132912756.8</v>
      </c>
      <c r="R130" s="14">
        <v>-139304962.77000001</v>
      </c>
      <c r="S130" s="14">
        <v>-6448065.4500000002</v>
      </c>
      <c r="T130" s="14">
        <v>-331351801.44</v>
      </c>
      <c r="U130" s="14">
        <v>-198494745.81</v>
      </c>
      <c r="V130" s="14">
        <v>-341174787.45999998</v>
      </c>
      <c r="W130" s="14">
        <v>-200409617.18000001</v>
      </c>
      <c r="X130" s="14">
        <v>-49765965.93</v>
      </c>
      <c r="Y130" s="14">
        <v>-192141517.06999999</v>
      </c>
      <c r="Z130" s="14">
        <v>-136264142.13999999</v>
      </c>
      <c r="AA130" s="14">
        <v>1239594</v>
      </c>
      <c r="AB130" s="14">
        <v>100116.05</v>
      </c>
      <c r="AC130" s="14">
        <v>841985.98</v>
      </c>
      <c r="AD130" s="14">
        <v>2095527.39</v>
      </c>
      <c r="AE130" s="14">
        <v>4916005.1100000003</v>
      </c>
      <c r="AF130" s="14">
        <v>-100928452.66</v>
      </c>
      <c r="AG130" s="14">
        <v>10406075.060000001</v>
      </c>
      <c r="AH130" s="14">
        <v>93909769.510000005</v>
      </c>
      <c r="AI130" s="14">
        <v>7752709.7300000004</v>
      </c>
      <c r="AJ130" s="14">
        <v>-56002510.039999999</v>
      </c>
      <c r="AK130" s="14">
        <v>-30047364.600000001</v>
      </c>
    </row>
    <row r="131" spans="1:37" ht="14.25" customHeight="1">
      <c r="A131" s="12" t="s">
        <v>319</v>
      </c>
      <c r="B131" s="12" t="s">
        <v>320</v>
      </c>
      <c r="C131" s="12" t="s">
        <v>58</v>
      </c>
      <c r="D131" s="13" t="s">
        <v>196</v>
      </c>
      <c r="E131" s="14">
        <v>8741966.6799999997</v>
      </c>
      <c r="F131" s="14">
        <v>18422440.68</v>
      </c>
      <c r="G131" s="14">
        <v>35762246.439999998</v>
      </c>
      <c r="H131" s="14">
        <v>19165187.75</v>
      </c>
      <c r="I131" s="14">
        <v>13857519.85</v>
      </c>
      <c r="J131" s="14">
        <v>9598816.4299999997</v>
      </c>
      <c r="K131" s="15"/>
      <c r="L131" s="15"/>
      <c r="M131" s="15"/>
      <c r="N131" s="15"/>
      <c r="O131" s="15"/>
      <c r="P131" s="14">
        <v>-25439966.59</v>
      </c>
      <c r="Q131" s="14">
        <v>100387012.23999999</v>
      </c>
      <c r="R131" s="14">
        <v>117904386.06999999</v>
      </c>
      <c r="S131" s="14">
        <v>59490945.960000001</v>
      </c>
      <c r="T131" s="14">
        <v>42059590.060000002</v>
      </c>
      <c r="U131" s="14">
        <v>31700748.239999998</v>
      </c>
      <c r="V131" s="15"/>
      <c r="W131" s="15"/>
      <c r="X131" s="15"/>
      <c r="Y131" s="15"/>
      <c r="Z131" s="15"/>
      <c r="AA131" s="14">
        <v>-14941994.119999999</v>
      </c>
      <c r="AB131" s="14">
        <v>7718729.5</v>
      </c>
      <c r="AC131" s="14">
        <v>858753.83</v>
      </c>
      <c r="AD131" s="14">
        <v>2618783.33</v>
      </c>
      <c r="AE131" s="14">
        <v>2825560.44</v>
      </c>
      <c r="AF131" s="14">
        <v>-1192063.01</v>
      </c>
      <c r="AG131" s="15"/>
      <c r="AH131" s="15"/>
      <c r="AI131" s="15"/>
      <c r="AJ131" s="15"/>
      <c r="AK131" s="15"/>
    </row>
    <row r="132" spans="1:37" ht="14.25" customHeight="1">
      <c r="A132" s="12" t="s">
        <v>321</v>
      </c>
      <c r="B132" s="12" t="s">
        <v>322</v>
      </c>
      <c r="C132" s="12" t="s">
        <v>58</v>
      </c>
      <c r="D132" s="13" t="s">
        <v>196</v>
      </c>
      <c r="E132" s="14">
        <v>15356563.74</v>
      </c>
      <c r="F132" s="14">
        <v>10328276.01</v>
      </c>
      <c r="G132" s="14">
        <v>9890640.3800000008</v>
      </c>
      <c r="H132" s="14">
        <v>8145517.75</v>
      </c>
      <c r="I132" s="14">
        <v>9455965.2100000009</v>
      </c>
      <c r="J132" s="14">
        <v>24453547.02</v>
      </c>
      <c r="K132" s="14">
        <v>24270615.170000002</v>
      </c>
      <c r="L132" s="14">
        <v>35773668.060000002</v>
      </c>
      <c r="M132" s="14">
        <v>53888386.490000002</v>
      </c>
      <c r="N132" s="14">
        <v>50627958.770000003</v>
      </c>
      <c r="O132" s="14">
        <v>36272029.369999997</v>
      </c>
      <c r="P132" s="14">
        <v>51881895.460000001</v>
      </c>
      <c r="Q132" s="14">
        <v>31278646.850000001</v>
      </c>
      <c r="R132" s="14">
        <v>16105526.91</v>
      </c>
      <c r="S132" s="14">
        <v>12648272.83</v>
      </c>
      <c r="T132" s="14">
        <v>-26538593.32</v>
      </c>
      <c r="U132" s="14">
        <v>-111597416.56</v>
      </c>
      <c r="V132" s="14">
        <v>-84005837</v>
      </c>
      <c r="W132" s="14">
        <v>45698693.18</v>
      </c>
      <c r="X132" s="14">
        <v>173815883.31</v>
      </c>
      <c r="Y132" s="14">
        <v>271679290.10000002</v>
      </c>
      <c r="Z132" s="14">
        <v>197151975.34</v>
      </c>
      <c r="AA132" s="14">
        <v>3927609.88</v>
      </c>
      <c r="AB132" s="14">
        <v>4750071.0999999996</v>
      </c>
      <c r="AC132" s="14">
        <v>1038409.45</v>
      </c>
      <c r="AD132" s="14">
        <v>2927980.02</v>
      </c>
      <c r="AE132" s="14">
        <v>-558844.67000000004</v>
      </c>
      <c r="AF132" s="14">
        <v>-9165338.9700000007</v>
      </c>
      <c r="AG132" s="14">
        <v>-3307854.47</v>
      </c>
      <c r="AH132" s="14">
        <v>-4941761.3099999996</v>
      </c>
      <c r="AI132" s="14">
        <v>-7185118.2000000002</v>
      </c>
      <c r="AJ132" s="14">
        <v>-5498485.3899999997</v>
      </c>
      <c r="AK132" s="14">
        <v>4926858.22</v>
      </c>
    </row>
    <row r="133" spans="1:37" ht="14.25" customHeight="1">
      <c r="A133" s="12" t="s">
        <v>323</v>
      </c>
      <c r="B133" s="12" t="s">
        <v>324</v>
      </c>
      <c r="C133" s="12" t="s">
        <v>58</v>
      </c>
      <c r="D133" s="13" t="s">
        <v>196</v>
      </c>
      <c r="E133" s="14">
        <v>4134380.34</v>
      </c>
      <c r="F133" s="14">
        <v>38056067.869999997</v>
      </c>
      <c r="G133" s="14">
        <v>84737564.400000006</v>
      </c>
      <c r="H133" s="14">
        <v>10277347.58</v>
      </c>
      <c r="I133" s="14">
        <v>11213453.35</v>
      </c>
      <c r="J133" s="14">
        <v>6699935.9400000004</v>
      </c>
      <c r="K133" s="14">
        <v>19014585.030000001</v>
      </c>
      <c r="L133" s="14">
        <v>68699968.540000007</v>
      </c>
      <c r="M133" s="14">
        <v>83522897.959999993</v>
      </c>
      <c r="N133" s="14">
        <v>68163763.269999996</v>
      </c>
      <c r="O133" s="14">
        <v>103811583.34</v>
      </c>
      <c r="P133" s="14">
        <v>-464010382.87</v>
      </c>
      <c r="Q133" s="14">
        <v>-161253215.34</v>
      </c>
      <c r="R133" s="14">
        <v>53730203.200000003</v>
      </c>
      <c r="S133" s="14">
        <v>-399492142.19</v>
      </c>
      <c r="T133" s="14">
        <v>-792461329.23000002</v>
      </c>
      <c r="U133" s="14">
        <v>-481722142.81</v>
      </c>
      <c r="V133" s="14">
        <v>-735943232.21000004</v>
      </c>
      <c r="W133" s="14">
        <v>-788944634.29999995</v>
      </c>
      <c r="X133" s="14">
        <v>-925633514.71000004</v>
      </c>
      <c r="Y133" s="14">
        <v>191811607.94999999</v>
      </c>
      <c r="Z133" s="14">
        <v>-225269268.63999999</v>
      </c>
      <c r="AA133" s="14">
        <v>-13410246.84</v>
      </c>
      <c r="AB133" s="14">
        <v>6223518.1200000001</v>
      </c>
      <c r="AC133" s="14">
        <v>-20328631.530000001</v>
      </c>
      <c r="AD133" s="14">
        <v>-20001395.809999999</v>
      </c>
      <c r="AE133" s="14">
        <v>-11020208</v>
      </c>
      <c r="AF133" s="14">
        <v>-13286084.039999999</v>
      </c>
      <c r="AG133" s="14">
        <v>-17953338.289999999</v>
      </c>
      <c r="AH133" s="14">
        <v>-40681338.039999999</v>
      </c>
      <c r="AI133" s="14">
        <v>-10438106.640000001</v>
      </c>
      <c r="AJ133" s="14">
        <v>17939026.760000002</v>
      </c>
      <c r="AK133" s="14">
        <v>51235628.030000001</v>
      </c>
    </row>
    <row r="134" spans="1:37" ht="14.25" customHeight="1">
      <c r="A134" s="12" t="s">
        <v>325</v>
      </c>
      <c r="B134" s="12" t="s">
        <v>326</v>
      </c>
      <c r="C134" s="12" t="s">
        <v>58</v>
      </c>
      <c r="D134" s="13" t="s">
        <v>196</v>
      </c>
      <c r="E134" s="14">
        <v>965957.49</v>
      </c>
      <c r="F134" s="14">
        <v>11561226.880000001</v>
      </c>
      <c r="G134" s="14">
        <v>70664.539999999994</v>
      </c>
      <c r="H134" s="14">
        <v>-179008.61</v>
      </c>
      <c r="I134" s="14">
        <v>1488511.51</v>
      </c>
      <c r="J134" s="14">
        <v>4341547.6500000004</v>
      </c>
      <c r="K134" s="14">
        <v>524347.93000000005</v>
      </c>
      <c r="L134" s="14">
        <v>297928.62</v>
      </c>
      <c r="M134" s="14">
        <v>-424873.43</v>
      </c>
      <c r="N134" s="14">
        <v>17239060.850000001</v>
      </c>
      <c r="O134" s="14">
        <v>24628744.920000002</v>
      </c>
      <c r="P134" s="14">
        <v>-10348809.699999999</v>
      </c>
      <c r="Q134" s="14">
        <v>23225834.449999999</v>
      </c>
      <c r="R134" s="14">
        <v>-11636892.939999999</v>
      </c>
      <c r="S134" s="14">
        <v>11749474.34</v>
      </c>
      <c r="T134" s="14">
        <v>133744064.61</v>
      </c>
      <c r="U134" s="14">
        <v>28726009.199999999</v>
      </c>
      <c r="V134" s="14">
        <v>-7308796.4900000002</v>
      </c>
      <c r="W134" s="14">
        <v>-50831662.409999996</v>
      </c>
      <c r="X134" s="14">
        <v>977701.02</v>
      </c>
      <c r="Y134" s="14">
        <v>80832971.810000002</v>
      </c>
      <c r="Z134" s="14">
        <v>84566332.290000007</v>
      </c>
      <c r="AA134" s="14">
        <v>-17677330.600000001</v>
      </c>
      <c r="AB134" s="14">
        <v>-17833714.800000001</v>
      </c>
      <c r="AC134" s="14">
        <v>-7210178.6200000001</v>
      </c>
      <c r="AD134" s="14">
        <v>-1345694.11</v>
      </c>
      <c r="AE134" s="14">
        <v>38521110.950000003</v>
      </c>
      <c r="AF134" s="14">
        <v>-2632020.9300000002</v>
      </c>
      <c r="AG134" s="14">
        <v>-3429179.65</v>
      </c>
      <c r="AH134" s="14">
        <v>-19927126.300000001</v>
      </c>
      <c r="AI134" s="14">
        <v>-170605.55</v>
      </c>
      <c r="AJ134" s="14">
        <v>1834574.01</v>
      </c>
      <c r="AK134" s="14">
        <v>733944.73</v>
      </c>
    </row>
    <row r="135" spans="1:37" ht="14.25" customHeight="1">
      <c r="A135" s="12" t="s">
        <v>327</v>
      </c>
      <c r="B135" s="12" t="s">
        <v>328</v>
      </c>
      <c r="C135" s="12" t="s">
        <v>58</v>
      </c>
      <c r="D135" s="13" t="s">
        <v>196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-116605705.08</v>
      </c>
      <c r="M135" s="14">
        <v>14567088.949999999</v>
      </c>
      <c r="N135" s="14">
        <v>9719227.5</v>
      </c>
      <c r="O135" s="14">
        <v>26067054.75</v>
      </c>
      <c r="P135" s="14">
        <v>99427783.680000007</v>
      </c>
      <c r="Q135" s="14">
        <v>28841038.77</v>
      </c>
      <c r="R135" s="14">
        <v>-493591821.25999999</v>
      </c>
      <c r="S135" s="14">
        <v>-342000334.36000001</v>
      </c>
      <c r="T135" s="14">
        <v>-334281818.82999998</v>
      </c>
      <c r="U135" s="14">
        <v>-91364856.280000001</v>
      </c>
      <c r="V135" s="14">
        <v>-81467769.909999996</v>
      </c>
      <c r="W135" s="14">
        <v>-267279029.25999999</v>
      </c>
      <c r="X135" s="14">
        <v>-3641772.24</v>
      </c>
      <c r="Y135" s="14">
        <v>17890151.34</v>
      </c>
      <c r="Z135" s="14">
        <v>195523246.59999999</v>
      </c>
      <c r="AA135" s="14">
        <v>0</v>
      </c>
      <c r="AB135" s="14">
        <v>0</v>
      </c>
      <c r="AC135" s="14">
        <v>0</v>
      </c>
      <c r="AD135" s="14">
        <v>14378272.140000001</v>
      </c>
      <c r="AE135" s="14">
        <v>56247455</v>
      </c>
      <c r="AF135" s="14">
        <v>-24505022.460000001</v>
      </c>
      <c r="AG135" s="14">
        <v>-9636287.6799999997</v>
      </c>
      <c r="AH135" s="14">
        <v>64499323.200000003</v>
      </c>
      <c r="AI135" s="14">
        <v>-27636458.059999999</v>
      </c>
      <c r="AJ135" s="14">
        <v>-14557894.640000001</v>
      </c>
      <c r="AK135" s="14">
        <v>27076459.850000001</v>
      </c>
    </row>
    <row r="136" spans="1:37" ht="14.25" customHeight="1">
      <c r="A136" s="12" t="s">
        <v>329</v>
      </c>
      <c r="B136" s="12" t="s">
        <v>330</v>
      </c>
      <c r="C136" s="12" t="s">
        <v>58</v>
      </c>
      <c r="D136" s="13" t="s">
        <v>196</v>
      </c>
      <c r="E136" s="14">
        <v>10660508.439999999</v>
      </c>
      <c r="F136" s="14">
        <v>7892844.3700000001</v>
      </c>
      <c r="G136" s="14">
        <v>49914317.969999999</v>
      </c>
      <c r="H136" s="14">
        <v>10560256.289999999</v>
      </c>
      <c r="I136" s="14">
        <v>9573479.2699999996</v>
      </c>
      <c r="J136" s="14">
        <v>4997182.3</v>
      </c>
      <c r="K136" s="14">
        <v>8075794.79</v>
      </c>
      <c r="L136" s="14">
        <v>17611880</v>
      </c>
      <c r="M136" s="14">
        <v>26735857.620000001</v>
      </c>
      <c r="N136" s="14">
        <v>9075119.2100000009</v>
      </c>
      <c r="O136" s="14">
        <v>5048874.22</v>
      </c>
      <c r="P136" s="14">
        <v>-221080819.21000001</v>
      </c>
      <c r="Q136" s="14">
        <v>50382311.93</v>
      </c>
      <c r="R136" s="14">
        <v>250989671.5</v>
      </c>
      <c r="S136" s="14">
        <v>171385098.28999999</v>
      </c>
      <c r="T136" s="14">
        <v>272385854.38</v>
      </c>
      <c r="U136" s="14">
        <v>273517501.98000002</v>
      </c>
      <c r="V136" s="14">
        <v>328962780.04000002</v>
      </c>
      <c r="W136" s="14">
        <v>255748746.94</v>
      </c>
      <c r="X136" s="14">
        <v>377566478.24000001</v>
      </c>
      <c r="Y136" s="14">
        <v>212077454.08000001</v>
      </c>
      <c r="Z136" s="14">
        <v>123840694.77</v>
      </c>
      <c r="AA136" s="14">
        <v>-3215743.45</v>
      </c>
      <c r="AB136" s="14">
        <v>-14623472.02</v>
      </c>
      <c r="AC136" s="14">
        <v>3413456.66</v>
      </c>
      <c r="AD136" s="14">
        <v>-9886783.3300000001</v>
      </c>
      <c r="AE136" s="14">
        <v>0</v>
      </c>
      <c r="AF136" s="14">
        <v>1017317.41</v>
      </c>
      <c r="AG136" s="14">
        <v>-482511.66</v>
      </c>
      <c r="AH136" s="14">
        <v>-598821.71</v>
      </c>
      <c r="AI136" s="14">
        <v>0</v>
      </c>
      <c r="AJ136" s="14">
        <v>0</v>
      </c>
      <c r="AK136" s="14">
        <v>0</v>
      </c>
    </row>
    <row r="137" spans="1:37" ht="14.25" customHeight="1">
      <c r="A137" s="12" t="s">
        <v>331</v>
      </c>
      <c r="B137" s="12" t="s">
        <v>332</v>
      </c>
      <c r="C137" s="12" t="s">
        <v>58</v>
      </c>
      <c r="D137" s="13" t="s">
        <v>196</v>
      </c>
      <c r="E137" s="14">
        <v>64904319.119999997</v>
      </c>
      <c r="F137" s="14">
        <v>26552516.550000001</v>
      </c>
      <c r="G137" s="14">
        <v>17411024.359999999</v>
      </c>
      <c r="H137" s="14">
        <v>50718272.170000002</v>
      </c>
      <c r="I137" s="14">
        <v>24787633.73</v>
      </c>
      <c r="J137" s="14">
        <v>19854622.129999999</v>
      </c>
      <c r="K137" s="14">
        <v>18536257</v>
      </c>
      <c r="L137" s="14">
        <v>19036304.899999999</v>
      </c>
      <c r="M137" s="15"/>
      <c r="N137" s="15"/>
      <c r="O137" s="15"/>
      <c r="P137" s="14">
        <v>-84678158.090000004</v>
      </c>
      <c r="Q137" s="14">
        <v>-712549840.13</v>
      </c>
      <c r="R137" s="14">
        <v>-784559657.60000002</v>
      </c>
      <c r="S137" s="14">
        <v>-373763722.60000002</v>
      </c>
      <c r="T137" s="14">
        <v>501625766.44</v>
      </c>
      <c r="U137" s="14">
        <v>-6587502.7199999997</v>
      </c>
      <c r="V137" s="14">
        <v>-11477083.59</v>
      </c>
      <c r="W137" s="14">
        <v>17414743.149999999</v>
      </c>
      <c r="X137" s="15"/>
      <c r="Y137" s="15"/>
      <c r="Z137" s="15"/>
      <c r="AA137" s="14">
        <v>-61061063.350000001</v>
      </c>
      <c r="AB137" s="14">
        <v>-50241931.82</v>
      </c>
      <c r="AC137" s="14">
        <v>-78044793.950000003</v>
      </c>
      <c r="AD137" s="14">
        <v>221570.1</v>
      </c>
      <c r="AE137" s="14">
        <v>10756454.210000001</v>
      </c>
      <c r="AF137" s="14">
        <v>-10743467.84</v>
      </c>
      <c r="AG137" s="14">
        <v>76699.83</v>
      </c>
      <c r="AH137" s="14">
        <v>1482.23</v>
      </c>
      <c r="AI137" s="15"/>
      <c r="AJ137" s="15"/>
      <c r="AK137" s="15"/>
    </row>
    <row r="138" spans="1:37" ht="14.25" customHeight="1">
      <c r="A138" s="12" t="s">
        <v>333</v>
      </c>
      <c r="B138" s="12" t="s">
        <v>334</v>
      </c>
      <c r="C138" s="12" t="s">
        <v>58</v>
      </c>
      <c r="D138" s="13" t="s">
        <v>196</v>
      </c>
      <c r="E138" s="15"/>
      <c r="F138" s="14">
        <v>350406.16</v>
      </c>
      <c r="G138" s="14">
        <v>744971.94</v>
      </c>
      <c r="H138" s="14">
        <v>-5404057.1900000004</v>
      </c>
      <c r="I138" s="14">
        <v>25542335.18</v>
      </c>
      <c r="J138" s="14">
        <v>2022443.26</v>
      </c>
      <c r="K138" s="14">
        <v>-3247889.15</v>
      </c>
      <c r="L138" s="14">
        <v>12361814.439999999</v>
      </c>
      <c r="M138" s="14">
        <v>-5429849.5999999996</v>
      </c>
      <c r="N138" s="14">
        <v>5908689.8499999996</v>
      </c>
      <c r="O138" s="14">
        <v>7062138.2400000002</v>
      </c>
      <c r="P138" s="15"/>
      <c r="Q138" s="14">
        <v>-168065459.34</v>
      </c>
      <c r="R138" s="14">
        <v>-217577320.49000001</v>
      </c>
      <c r="S138" s="14">
        <v>-184108479.63</v>
      </c>
      <c r="T138" s="14">
        <v>85337409.269999996</v>
      </c>
      <c r="U138" s="14">
        <v>-5880392.6200000001</v>
      </c>
      <c r="V138" s="14">
        <v>-90079068.959999993</v>
      </c>
      <c r="W138" s="14">
        <v>52722990.380000003</v>
      </c>
      <c r="X138" s="14">
        <v>-59761154.329999998</v>
      </c>
      <c r="Y138" s="14">
        <v>-86411752.540000007</v>
      </c>
      <c r="Z138" s="14">
        <v>-11203287.359999999</v>
      </c>
      <c r="AA138" s="15"/>
      <c r="AB138" s="14">
        <v>-1291714.6399999999</v>
      </c>
      <c r="AC138" s="14">
        <v>85837056.760000005</v>
      </c>
      <c r="AD138" s="14">
        <v>4706799.87</v>
      </c>
      <c r="AE138" s="14">
        <v>-15797807.65</v>
      </c>
      <c r="AF138" s="14">
        <v>-37195075</v>
      </c>
      <c r="AG138" s="14">
        <v>-77988386.730000004</v>
      </c>
      <c r="AH138" s="14">
        <v>6896825.25</v>
      </c>
      <c r="AI138" s="14">
        <v>-6586358.3499999996</v>
      </c>
      <c r="AJ138" s="14">
        <v>-268814.84000000003</v>
      </c>
      <c r="AK138" s="14">
        <v>-1968894.56</v>
      </c>
    </row>
    <row r="139" spans="1:37" ht="14.25" customHeight="1">
      <c r="A139" s="12" t="s">
        <v>335</v>
      </c>
      <c r="B139" s="12" t="s">
        <v>336</v>
      </c>
      <c r="C139" s="12" t="s">
        <v>58</v>
      </c>
      <c r="D139" s="13" t="s">
        <v>196</v>
      </c>
      <c r="E139" s="15"/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5"/>
      <c r="L139" s="15"/>
      <c r="M139" s="14">
        <v>0</v>
      </c>
      <c r="N139" s="15"/>
      <c r="O139" s="15"/>
      <c r="P139" s="14">
        <v>70485063.909999996</v>
      </c>
      <c r="Q139" s="14">
        <v>-81200642.609999999</v>
      </c>
      <c r="R139" s="14">
        <v>-28659861.18</v>
      </c>
      <c r="S139" s="14">
        <v>-53276968.689999998</v>
      </c>
      <c r="T139" s="14">
        <v>-71868991.549999997</v>
      </c>
      <c r="U139" s="14">
        <v>-28518752.789999999</v>
      </c>
      <c r="V139" s="14">
        <v>-95038061.579999998</v>
      </c>
      <c r="W139" s="14">
        <v>-19338680.219999999</v>
      </c>
      <c r="X139" s="14">
        <v>8438412.7899999991</v>
      </c>
      <c r="Y139" s="14">
        <v>2539776.58</v>
      </c>
      <c r="Z139" s="14">
        <v>4436945.49</v>
      </c>
      <c r="AA139" s="15"/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5"/>
      <c r="AH139" s="15"/>
      <c r="AI139" s="14">
        <v>0</v>
      </c>
      <c r="AJ139" s="15"/>
      <c r="AK139" s="15"/>
    </row>
    <row r="140" spans="1:37" ht="14.25" customHeight="1">
      <c r="A140" s="12" t="s">
        <v>337</v>
      </c>
      <c r="B140" s="12" t="s">
        <v>338</v>
      </c>
      <c r="C140" s="12" t="s">
        <v>58</v>
      </c>
      <c r="D140" s="13" t="s">
        <v>196</v>
      </c>
      <c r="E140" s="14">
        <v>7017850.8700000001</v>
      </c>
      <c r="F140" s="14">
        <v>1706325.65</v>
      </c>
      <c r="G140" s="14">
        <v>2267253.84</v>
      </c>
      <c r="H140" s="14">
        <v>0</v>
      </c>
      <c r="I140" s="14">
        <v>0</v>
      </c>
      <c r="J140" s="14">
        <v>0</v>
      </c>
      <c r="K140" s="14">
        <v>-248228.54</v>
      </c>
      <c r="L140" s="14">
        <v>10706161.359999999</v>
      </c>
      <c r="M140" s="14">
        <v>11722569.550000001</v>
      </c>
      <c r="N140" s="14">
        <v>12644770.83</v>
      </c>
      <c r="O140" s="14">
        <v>11940929.550000001</v>
      </c>
      <c r="P140" s="14">
        <v>46942036.200000003</v>
      </c>
      <c r="Q140" s="14">
        <v>38760144.850000001</v>
      </c>
      <c r="R140" s="14">
        <v>-40630913.57</v>
      </c>
      <c r="S140" s="14">
        <v>-165023407.62</v>
      </c>
      <c r="T140" s="14">
        <v>1758793.86</v>
      </c>
      <c r="U140" s="14">
        <v>-5879038</v>
      </c>
      <c r="V140" s="14">
        <v>2586876.0699999998</v>
      </c>
      <c r="W140" s="14">
        <v>46032195.369999997</v>
      </c>
      <c r="X140" s="14">
        <v>90685050.019999996</v>
      </c>
      <c r="Y140" s="14">
        <v>74960938.530000001</v>
      </c>
      <c r="Z140" s="14">
        <v>150521526.97999999</v>
      </c>
      <c r="AA140" s="14">
        <v>-1147010.22</v>
      </c>
      <c r="AB140" s="14">
        <v>6495572.5899999999</v>
      </c>
      <c r="AC140" s="14">
        <v>-9167227.1099999994</v>
      </c>
      <c r="AD140" s="14">
        <v>-11484090.949999999</v>
      </c>
      <c r="AE140" s="14">
        <v>-17002979.690000001</v>
      </c>
      <c r="AF140" s="14">
        <v>-3279527.88</v>
      </c>
      <c r="AG140" s="14">
        <v>5534938.6100000003</v>
      </c>
      <c r="AH140" s="14">
        <v>2694697.68</v>
      </c>
      <c r="AI140" s="14">
        <v>3128315.16</v>
      </c>
      <c r="AJ140" s="14">
        <v>7292911.7300000004</v>
      </c>
      <c r="AK140" s="14">
        <v>20698350.710000001</v>
      </c>
    </row>
    <row r="141" spans="1:37" ht="14.25" customHeight="1">
      <c r="A141" s="12" t="s">
        <v>339</v>
      </c>
      <c r="B141" s="12" t="s">
        <v>340</v>
      </c>
      <c r="C141" s="12" t="s">
        <v>58</v>
      </c>
      <c r="D141" s="13" t="s">
        <v>196</v>
      </c>
      <c r="E141" s="14">
        <v>6556989.3700000001</v>
      </c>
      <c r="F141" s="14">
        <v>7657789.2999999998</v>
      </c>
      <c r="G141" s="14">
        <v>5208815.09</v>
      </c>
      <c r="H141" s="14">
        <v>6563231.8300000001</v>
      </c>
      <c r="I141" s="14">
        <v>12357256.93</v>
      </c>
      <c r="J141" s="14">
        <v>16367837.84</v>
      </c>
      <c r="K141" s="14">
        <v>17681402.539999999</v>
      </c>
      <c r="L141" s="14">
        <v>51998178.960000001</v>
      </c>
      <c r="M141" s="14">
        <v>54766020.789999999</v>
      </c>
      <c r="N141" s="14">
        <v>60905762.560000002</v>
      </c>
      <c r="O141" s="14">
        <v>70268275.450000003</v>
      </c>
      <c r="P141" s="14">
        <v>9952756.8399999999</v>
      </c>
      <c r="Q141" s="14">
        <v>-197130671</v>
      </c>
      <c r="R141" s="14">
        <v>-192958512.91</v>
      </c>
      <c r="S141" s="14">
        <v>-321353005.38</v>
      </c>
      <c r="T141" s="14">
        <v>-363053179.41000003</v>
      </c>
      <c r="U141" s="14">
        <v>-712639647.75</v>
      </c>
      <c r="V141" s="14">
        <v>-628104666.34000003</v>
      </c>
      <c r="W141" s="14">
        <v>477498057.47000003</v>
      </c>
      <c r="X141" s="14">
        <v>400778675.16000003</v>
      </c>
      <c r="Y141" s="14">
        <v>564626372.57000005</v>
      </c>
      <c r="Z141" s="14">
        <v>-269167298.06999999</v>
      </c>
      <c r="AA141" s="14">
        <v>1029737.43</v>
      </c>
      <c r="AB141" s="14">
        <v>-2770602.75</v>
      </c>
      <c r="AC141" s="14">
        <v>1699542.1</v>
      </c>
      <c r="AD141" s="14">
        <v>525759.56000000006</v>
      </c>
      <c r="AE141" s="14">
        <v>-5517938.2699999996</v>
      </c>
      <c r="AF141" s="14">
        <v>-8901188.6500000004</v>
      </c>
      <c r="AG141" s="14">
        <v>-9256972.1600000001</v>
      </c>
      <c r="AH141" s="14">
        <v>-8653270.1099999994</v>
      </c>
      <c r="AI141" s="14">
        <v>-1415697.95</v>
      </c>
      <c r="AJ141" s="14">
        <v>5454846.6100000003</v>
      </c>
      <c r="AK141" s="14">
        <v>-23399341.27</v>
      </c>
    </row>
    <row r="142" spans="1:37" ht="14.25" customHeight="1">
      <c r="A142" s="12" t="s">
        <v>341</v>
      </c>
      <c r="B142" s="12" t="s">
        <v>342</v>
      </c>
      <c r="C142" s="12" t="s">
        <v>58</v>
      </c>
      <c r="D142" s="13" t="s">
        <v>196</v>
      </c>
      <c r="E142" s="14">
        <v>47702251.939999998</v>
      </c>
      <c r="F142" s="14">
        <v>35023204.609999999</v>
      </c>
      <c r="G142" s="14">
        <v>14403589.390000001</v>
      </c>
      <c r="H142" s="14">
        <v>0</v>
      </c>
      <c r="I142" s="15"/>
      <c r="J142" s="15"/>
      <c r="K142" s="15"/>
      <c r="L142" s="15"/>
      <c r="M142" s="15"/>
      <c r="N142" s="15"/>
      <c r="O142" s="15"/>
      <c r="P142" s="14">
        <v>226957832.11000001</v>
      </c>
      <c r="Q142" s="14">
        <v>179004225.58000001</v>
      </c>
      <c r="R142" s="14">
        <v>98533917.819999993</v>
      </c>
      <c r="S142" s="14">
        <v>-3755.43</v>
      </c>
      <c r="T142" s="15"/>
      <c r="U142" s="15"/>
      <c r="V142" s="15"/>
      <c r="W142" s="15"/>
      <c r="X142" s="15"/>
      <c r="Y142" s="15"/>
      <c r="Z142" s="15"/>
      <c r="AA142" s="14">
        <v>-18752331.210000001</v>
      </c>
      <c r="AB142" s="14">
        <v>-30942387.52</v>
      </c>
      <c r="AC142" s="14">
        <v>11633299.83</v>
      </c>
      <c r="AD142" s="14">
        <v>0</v>
      </c>
      <c r="AE142" s="15"/>
      <c r="AF142" s="15"/>
      <c r="AG142" s="15"/>
      <c r="AH142" s="15"/>
      <c r="AI142" s="15"/>
      <c r="AJ142" s="15"/>
      <c r="AK142" s="15"/>
    </row>
    <row r="143" spans="1:37" ht="14.25" customHeight="1">
      <c r="A143" s="12" t="s">
        <v>343</v>
      </c>
      <c r="B143" s="12" t="s">
        <v>344</v>
      </c>
      <c r="C143" s="12" t="s">
        <v>58</v>
      </c>
      <c r="D143" s="13" t="s">
        <v>196</v>
      </c>
      <c r="E143" s="14">
        <v>0</v>
      </c>
      <c r="F143" s="14">
        <v>0</v>
      </c>
      <c r="G143" s="14">
        <v>476686.23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9842.6299999999992</v>
      </c>
      <c r="N143" s="14">
        <v>0</v>
      </c>
      <c r="O143" s="14">
        <v>21948090.350000001</v>
      </c>
      <c r="P143" s="14">
        <v>-166539711.71000001</v>
      </c>
      <c r="Q143" s="14">
        <v>-90189322.390000001</v>
      </c>
      <c r="R143" s="14">
        <v>-144935369.69999999</v>
      </c>
      <c r="S143" s="14">
        <v>-163963125.84</v>
      </c>
      <c r="T143" s="14">
        <v>-165701362.09999999</v>
      </c>
      <c r="U143" s="14">
        <v>-228021333.68000001</v>
      </c>
      <c r="V143" s="14">
        <v>-185757225.47999999</v>
      </c>
      <c r="W143" s="14">
        <v>-191329464.25999999</v>
      </c>
      <c r="X143" s="14">
        <v>-241196871.88999999</v>
      </c>
      <c r="Y143" s="14">
        <v>-265238207.22</v>
      </c>
      <c r="Z143" s="14">
        <v>216994365.31</v>
      </c>
      <c r="AA143" s="14">
        <v>-2265216.6</v>
      </c>
      <c r="AB143" s="14">
        <v>-3003481.38</v>
      </c>
      <c r="AC143" s="14">
        <v>-6738283.21</v>
      </c>
      <c r="AD143" s="14">
        <v>-2442278.33</v>
      </c>
      <c r="AE143" s="14">
        <v>-1686979.71</v>
      </c>
      <c r="AF143" s="14">
        <v>40638.51</v>
      </c>
      <c r="AG143" s="14">
        <v>1044512.22</v>
      </c>
      <c r="AH143" s="14">
        <v>2027693.3</v>
      </c>
      <c r="AI143" s="14">
        <v>-13759993.48</v>
      </c>
      <c r="AJ143" s="14">
        <v>5100499.78</v>
      </c>
      <c r="AK143" s="14">
        <v>7108356.4199999999</v>
      </c>
    </row>
    <row r="144" spans="1:37" ht="14.25" customHeight="1">
      <c r="A144" s="12" t="s">
        <v>345</v>
      </c>
      <c r="B144" s="12" t="s">
        <v>346</v>
      </c>
      <c r="C144" s="12" t="s">
        <v>58</v>
      </c>
      <c r="D144" s="13" t="s">
        <v>196</v>
      </c>
      <c r="E144" s="14">
        <v>45919499.740000002</v>
      </c>
      <c r="F144" s="14">
        <v>48130789.109999999</v>
      </c>
      <c r="G144" s="14">
        <v>44607291.149999999</v>
      </c>
      <c r="H144" s="14">
        <v>39137791.969999999</v>
      </c>
      <c r="I144" s="14">
        <v>32174045.649999999</v>
      </c>
      <c r="J144" s="14">
        <v>36646455.100000001</v>
      </c>
      <c r="K144" s="14">
        <v>22436791.969999999</v>
      </c>
      <c r="L144" s="14">
        <v>14577751.199999999</v>
      </c>
      <c r="M144" s="14">
        <v>13167795.380000001</v>
      </c>
      <c r="N144" s="14">
        <v>13121306.23</v>
      </c>
      <c r="O144" s="14">
        <v>9922119.3499999996</v>
      </c>
      <c r="P144" s="14">
        <v>-525753480.10000002</v>
      </c>
      <c r="Q144" s="14">
        <v>-163821409.56</v>
      </c>
      <c r="R144" s="14">
        <v>289337761.06999999</v>
      </c>
      <c r="S144" s="14">
        <v>374957947.88999999</v>
      </c>
      <c r="T144" s="14">
        <v>297527336.01999998</v>
      </c>
      <c r="U144" s="14">
        <v>166116689.03999999</v>
      </c>
      <c r="V144" s="14">
        <v>95156597.680000007</v>
      </c>
      <c r="W144" s="14">
        <v>53684958.909999996</v>
      </c>
      <c r="X144" s="14">
        <v>-223194705.88999999</v>
      </c>
      <c r="Y144" s="14">
        <v>-132609503.08</v>
      </c>
      <c r="Z144" s="14">
        <v>-214480096.19999999</v>
      </c>
      <c r="AA144" s="14">
        <v>-6172.25</v>
      </c>
      <c r="AB144" s="14">
        <v>1979468.34</v>
      </c>
      <c r="AC144" s="14">
        <v>5525008.9699999997</v>
      </c>
      <c r="AD144" s="14">
        <v>4825721.67</v>
      </c>
      <c r="AE144" s="14">
        <v>2453432.56</v>
      </c>
      <c r="AF144" s="14">
        <v>-12271475.869999999</v>
      </c>
      <c r="AG144" s="14">
        <v>6801183.0700000003</v>
      </c>
      <c r="AH144" s="14">
        <v>-4910634.4400000004</v>
      </c>
      <c r="AI144" s="14">
        <v>-2787104.07</v>
      </c>
      <c r="AJ144" s="14">
        <v>1979454.74</v>
      </c>
      <c r="AK144" s="14">
        <v>704365.1</v>
      </c>
    </row>
    <row r="145" spans="1:37" ht="14.25" customHeight="1">
      <c r="A145" s="12" t="s">
        <v>347</v>
      </c>
      <c r="B145" s="12" t="s">
        <v>348</v>
      </c>
      <c r="C145" s="12" t="s">
        <v>58</v>
      </c>
      <c r="D145" s="13" t="s">
        <v>196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14">
        <v>1201531.78</v>
      </c>
      <c r="Q145" s="14">
        <v>-23663298.050000001</v>
      </c>
      <c r="R145" s="14">
        <v>-21381413.420000002</v>
      </c>
      <c r="S145" s="14">
        <v>26885090.609999999</v>
      </c>
      <c r="T145" s="14">
        <v>-14759766.73</v>
      </c>
      <c r="U145" s="14">
        <v>131190597.59</v>
      </c>
      <c r="V145" s="14">
        <v>-117929474.34999999</v>
      </c>
      <c r="W145" s="14">
        <v>-220467179.88999999</v>
      </c>
      <c r="X145" s="14">
        <v>-66593578.369999997</v>
      </c>
      <c r="Y145" s="14">
        <v>-31751571.16</v>
      </c>
      <c r="Z145" s="14">
        <v>-66655862.329999998</v>
      </c>
      <c r="AA145" s="14">
        <v>46291.89</v>
      </c>
      <c r="AB145" s="14">
        <v>48969.81</v>
      </c>
      <c r="AC145" s="14">
        <v>63478.32</v>
      </c>
      <c r="AD145" s="14">
        <v>86374.78</v>
      </c>
      <c r="AE145" s="14">
        <v>180188.24</v>
      </c>
      <c r="AF145" s="14">
        <v>176100.22</v>
      </c>
      <c r="AG145" s="14">
        <v>230099.49</v>
      </c>
      <c r="AH145" s="14">
        <v>412060.48</v>
      </c>
      <c r="AI145" s="14">
        <v>-11358392.33</v>
      </c>
      <c r="AJ145" s="14">
        <v>2759716</v>
      </c>
      <c r="AK145" s="14">
        <v>11221774.630000001</v>
      </c>
    </row>
    <row r="146" spans="1:37" ht="14.25" customHeight="1">
      <c r="A146" s="12" t="s">
        <v>349</v>
      </c>
      <c r="B146" s="12" t="s">
        <v>350</v>
      </c>
      <c r="C146" s="12" t="s">
        <v>58</v>
      </c>
      <c r="D146" s="13" t="s">
        <v>196</v>
      </c>
      <c r="E146" s="14">
        <v>3288781.77</v>
      </c>
      <c r="F146" s="14">
        <v>742164.6</v>
      </c>
      <c r="G146" s="14">
        <v>1463594.4</v>
      </c>
      <c r="H146" s="14">
        <v>875014.12</v>
      </c>
      <c r="I146" s="14">
        <v>11030653.689999999</v>
      </c>
      <c r="J146" s="14">
        <v>14728751.199999999</v>
      </c>
      <c r="K146" s="14">
        <v>11164706.1</v>
      </c>
      <c r="L146" s="14">
        <v>4855791.8600000003</v>
      </c>
      <c r="M146" s="14">
        <v>4478395.59</v>
      </c>
      <c r="N146" s="14">
        <v>4603017.7699999996</v>
      </c>
      <c r="O146" s="14">
        <v>16908459.77</v>
      </c>
      <c r="P146" s="14">
        <v>-4073686.52</v>
      </c>
      <c r="Q146" s="14">
        <v>-72766953.950000003</v>
      </c>
      <c r="R146" s="14">
        <v>-113623791.65000001</v>
      </c>
      <c r="S146" s="14">
        <v>-107166071.72</v>
      </c>
      <c r="T146" s="14">
        <v>36310540.789999999</v>
      </c>
      <c r="U146" s="14">
        <v>94592908.719999999</v>
      </c>
      <c r="V146" s="14">
        <v>64849008.649999999</v>
      </c>
      <c r="W146" s="14">
        <v>37642762.539999999</v>
      </c>
      <c r="X146" s="14">
        <v>-122891768.19</v>
      </c>
      <c r="Y146" s="14">
        <v>-25352381.5</v>
      </c>
      <c r="Z146" s="14">
        <v>-29171067.859999999</v>
      </c>
      <c r="AA146" s="14">
        <v>1310574.9099999999</v>
      </c>
      <c r="AB146" s="14">
        <v>-3266830.11</v>
      </c>
      <c r="AC146" s="14">
        <v>15965395.529999999</v>
      </c>
      <c r="AD146" s="14">
        <v>-18187525.329999998</v>
      </c>
      <c r="AE146" s="14">
        <v>11409310.130000001</v>
      </c>
      <c r="AF146" s="14">
        <v>18546062.050000001</v>
      </c>
      <c r="AG146" s="14">
        <v>17391337.73</v>
      </c>
      <c r="AH146" s="14">
        <v>1826109.76</v>
      </c>
      <c r="AI146" s="14">
        <v>-12012927.07</v>
      </c>
      <c r="AJ146" s="14">
        <v>-4260889.79</v>
      </c>
      <c r="AK146" s="14">
        <v>-38764113.75</v>
      </c>
    </row>
    <row r="147" spans="1:37" ht="14.25" customHeight="1">
      <c r="A147" s="12" t="s">
        <v>351</v>
      </c>
      <c r="B147" s="12" t="s">
        <v>352</v>
      </c>
      <c r="C147" s="12" t="s">
        <v>58</v>
      </c>
      <c r="D147" s="13" t="s">
        <v>196</v>
      </c>
      <c r="E147" s="14">
        <v>25826761.059999999</v>
      </c>
      <c r="F147" s="14">
        <v>12067248.199999999</v>
      </c>
      <c r="G147" s="14">
        <v>11235662.07</v>
      </c>
      <c r="H147" s="14">
        <v>16257236.66</v>
      </c>
      <c r="I147" s="14">
        <v>12500885.24</v>
      </c>
      <c r="J147" s="14">
        <v>17180608.07</v>
      </c>
      <c r="K147" s="15"/>
      <c r="L147" s="15"/>
      <c r="M147" s="15"/>
      <c r="N147" s="15"/>
      <c r="O147" s="15"/>
      <c r="P147" s="14">
        <v>123878132.48</v>
      </c>
      <c r="Q147" s="14">
        <v>96558661.709999993</v>
      </c>
      <c r="R147" s="14">
        <v>42348421.229999997</v>
      </c>
      <c r="S147" s="14">
        <v>45365539.130000003</v>
      </c>
      <c r="T147" s="14">
        <v>37470012.909999996</v>
      </c>
      <c r="U147" s="14">
        <v>62064489.450000003</v>
      </c>
      <c r="V147" s="15"/>
      <c r="W147" s="15"/>
      <c r="X147" s="15"/>
      <c r="Y147" s="15"/>
      <c r="Z147" s="15"/>
      <c r="AA147" s="14">
        <v>-1177871.48</v>
      </c>
      <c r="AB147" s="14">
        <v>538667.86</v>
      </c>
      <c r="AC147" s="14">
        <v>174864.8</v>
      </c>
      <c r="AD147" s="14">
        <v>-237843.61</v>
      </c>
      <c r="AE147" s="14">
        <v>-2254964.36</v>
      </c>
      <c r="AF147" s="14">
        <v>-875082.62</v>
      </c>
      <c r="AG147" s="15"/>
      <c r="AH147" s="15"/>
      <c r="AI147" s="15"/>
      <c r="AJ147" s="15"/>
      <c r="AK147" s="15"/>
    </row>
    <row r="148" spans="1:37" ht="14.25" customHeight="1">
      <c r="A148" s="12" t="s">
        <v>353</v>
      </c>
      <c r="B148" s="12" t="s">
        <v>354</v>
      </c>
      <c r="C148" s="12" t="s">
        <v>58</v>
      </c>
      <c r="D148" s="13" t="s">
        <v>196</v>
      </c>
      <c r="E148" s="14">
        <v>20044389.359999999</v>
      </c>
      <c r="F148" s="14">
        <v>21582625.440000001</v>
      </c>
      <c r="G148" s="14">
        <v>20675965.710000001</v>
      </c>
      <c r="H148" s="14">
        <v>19560759.23</v>
      </c>
      <c r="I148" s="14">
        <v>13780482.85</v>
      </c>
      <c r="J148" s="14">
        <v>12103503.359999999</v>
      </c>
      <c r="K148" s="14">
        <v>12436528.73</v>
      </c>
      <c r="L148" s="14">
        <v>13328229.67</v>
      </c>
      <c r="M148" s="14">
        <v>22992378.23</v>
      </c>
      <c r="N148" s="14">
        <v>39828235.25</v>
      </c>
      <c r="O148" s="14">
        <v>48004052.729999997</v>
      </c>
      <c r="P148" s="14">
        <v>94126847.659999996</v>
      </c>
      <c r="Q148" s="14">
        <v>162601517.31</v>
      </c>
      <c r="R148" s="14">
        <v>241360130.61000001</v>
      </c>
      <c r="S148" s="14">
        <v>210685625.36000001</v>
      </c>
      <c r="T148" s="14">
        <v>116812899.08</v>
      </c>
      <c r="U148" s="14">
        <v>60995696.600000001</v>
      </c>
      <c r="V148" s="14">
        <v>13036181.949999999</v>
      </c>
      <c r="W148" s="14">
        <v>48961085.689999998</v>
      </c>
      <c r="X148" s="14">
        <v>80463481.189999998</v>
      </c>
      <c r="Y148" s="14">
        <v>123886985.15000001</v>
      </c>
      <c r="Z148" s="14">
        <v>85242966.469999999</v>
      </c>
      <c r="AA148" s="14">
        <v>2331053.9500000002</v>
      </c>
      <c r="AB148" s="14">
        <v>-2587782.15</v>
      </c>
      <c r="AC148" s="14">
        <v>754553.58</v>
      </c>
      <c r="AD148" s="14">
        <v>2074246.64</v>
      </c>
      <c r="AE148" s="14">
        <v>2495215.34</v>
      </c>
      <c r="AF148" s="14">
        <v>873728</v>
      </c>
      <c r="AG148" s="14">
        <v>-3397105.18</v>
      </c>
      <c r="AH148" s="14">
        <v>-1096851.6399999999</v>
      </c>
      <c r="AI148" s="14">
        <v>-5703802.7300000004</v>
      </c>
      <c r="AJ148" s="14">
        <v>-19227243.34</v>
      </c>
      <c r="AK148" s="14">
        <v>-13839572.470000001</v>
      </c>
    </row>
    <row r="149" spans="1:37" ht="14.25" customHeight="1">
      <c r="A149" s="12" t="s">
        <v>355</v>
      </c>
      <c r="B149" s="12" t="s">
        <v>356</v>
      </c>
      <c r="C149" s="12" t="s">
        <v>58</v>
      </c>
      <c r="D149" s="13" t="s">
        <v>196</v>
      </c>
      <c r="E149" s="14">
        <v>4322634.03</v>
      </c>
      <c r="F149" s="14">
        <v>7212708.1799999997</v>
      </c>
      <c r="G149" s="14">
        <v>3087681.15</v>
      </c>
      <c r="H149" s="14">
        <v>5007.2299999999996</v>
      </c>
      <c r="I149" s="14">
        <v>0</v>
      </c>
      <c r="J149" s="14">
        <v>0</v>
      </c>
      <c r="K149" s="14">
        <v>0</v>
      </c>
      <c r="L149" s="14">
        <v>1301399.6499999999</v>
      </c>
      <c r="M149" s="14">
        <v>1007228.9</v>
      </c>
      <c r="N149" s="14">
        <v>7765956.0199999996</v>
      </c>
      <c r="O149" s="14">
        <v>29060144.219999999</v>
      </c>
      <c r="P149" s="14">
        <v>35918393.579999998</v>
      </c>
      <c r="Q149" s="14">
        <v>37942893.210000001</v>
      </c>
      <c r="R149" s="14">
        <v>24412802.48</v>
      </c>
      <c r="S149" s="14">
        <v>31515530.16</v>
      </c>
      <c r="T149" s="14">
        <v>8577221.1300000008</v>
      </c>
      <c r="U149" s="14">
        <v>-13535333.58</v>
      </c>
      <c r="V149" s="14">
        <v>-32000563.449999999</v>
      </c>
      <c r="W149" s="14">
        <v>23798716.149999999</v>
      </c>
      <c r="X149" s="14">
        <v>-15582520.039999999</v>
      </c>
      <c r="Y149" s="14">
        <v>26900685.170000002</v>
      </c>
      <c r="Z149" s="14">
        <v>105277624.08</v>
      </c>
      <c r="AA149" s="14">
        <v>-2297106.5699999998</v>
      </c>
      <c r="AB149" s="14">
        <v>2503989.37</v>
      </c>
      <c r="AC149" s="14">
        <v>3559576.56</v>
      </c>
      <c r="AD149" s="14">
        <v>8997999.3200000003</v>
      </c>
      <c r="AE149" s="14">
        <v>4145635.12</v>
      </c>
      <c r="AF149" s="14">
        <v>-4924032.9800000004</v>
      </c>
      <c r="AG149" s="14">
        <v>1836612.28</v>
      </c>
      <c r="AH149" s="14">
        <v>3072666.83</v>
      </c>
      <c r="AI149" s="14">
        <v>-12639574.359999999</v>
      </c>
      <c r="AJ149" s="14">
        <v>-4795028.37</v>
      </c>
      <c r="AK149" s="14">
        <v>-1732257.47</v>
      </c>
    </row>
    <row r="150" spans="1:37" ht="14.25" customHeight="1">
      <c r="A150" s="12" t="s">
        <v>357</v>
      </c>
      <c r="B150" s="12" t="s">
        <v>358</v>
      </c>
      <c r="C150" s="12" t="s">
        <v>58</v>
      </c>
      <c r="D150" s="13" t="s">
        <v>196</v>
      </c>
      <c r="E150" s="14">
        <v>51026009.810000002</v>
      </c>
      <c r="F150" s="14">
        <v>65075429.899999999</v>
      </c>
      <c r="G150" s="14">
        <v>70518421.439999998</v>
      </c>
      <c r="H150" s="14">
        <v>51556983.840000004</v>
      </c>
      <c r="I150" s="14">
        <v>13230778.16</v>
      </c>
      <c r="J150" s="14">
        <v>7064.33</v>
      </c>
      <c r="K150" s="14">
        <v>0</v>
      </c>
      <c r="L150" s="15"/>
      <c r="M150" s="15"/>
      <c r="N150" s="15"/>
      <c r="O150" s="15"/>
      <c r="P150" s="14">
        <v>803408135.24000001</v>
      </c>
      <c r="Q150" s="14">
        <v>630986820.96000004</v>
      </c>
      <c r="R150" s="14">
        <v>308364488.25</v>
      </c>
      <c r="S150" s="14">
        <v>249316434.88999999</v>
      </c>
      <c r="T150" s="14">
        <v>197977253.28</v>
      </c>
      <c r="U150" s="14">
        <v>155820.24</v>
      </c>
      <c r="V150" s="14">
        <v>90306.38</v>
      </c>
      <c r="W150" s="15"/>
      <c r="X150" s="15"/>
      <c r="Y150" s="15"/>
      <c r="Z150" s="15"/>
      <c r="AA150" s="14">
        <v>64557644.280000001</v>
      </c>
      <c r="AB150" s="14">
        <v>128039717.08</v>
      </c>
      <c r="AC150" s="14">
        <v>23227075.43</v>
      </c>
      <c r="AD150" s="14">
        <v>20275541.870000001</v>
      </c>
      <c r="AE150" s="14">
        <v>46482036.090000004</v>
      </c>
      <c r="AF150" s="14">
        <v>40895.89</v>
      </c>
      <c r="AG150" s="14">
        <v>30706.43</v>
      </c>
      <c r="AH150" s="15"/>
      <c r="AI150" s="15"/>
      <c r="AJ150" s="15"/>
      <c r="AK150" s="15"/>
    </row>
    <row r="151" spans="1:37" ht="14.25" customHeight="1">
      <c r="A151" s="12" t="s">
        <v>359</v>
      </c>
      <c r="B151" s="12" t="s">
        <v>360</v>
      </c>
      <c r="C151" s="12" t="s">
        <v>58</v>
      </c>
      <c r="D151" s="13" t="s">
        <v>196</v>
      </c>
      <c r="E151" s="15"/>
      <c r="F151" s="15"/>
      <c r="G151" s="15"/>
      <c r="H151" s="15"/>
      <c r="I151" s="15"/>
      <c r="J151" s="15"/>
      <c r="K151" s="15"/>
      <c r="L151" s="14">
        <v>26514165.079999998</v>
      </c>
      <c r="M151" s="14">
        <v>2667352.1</v>
      </c>
      <c r="N151" s="14">
        <v>0</v>
      </c>
      <c r="O151" s="14">
        <v>-534282.18999999994</v>
      </c>
      <c r="P151" s="14">
        <v>-32444444.25</v>
      </c>
      <c r="Q151" s="14">
        <v>-911210545.48000002</v>
      </c>
      <c r="R151" s="14">
        <v>-1654369496.9000001</v>
      </c>
      <c r="S151" s="14">
        <v>-329623703.97000003</v>
      </c>
      <c r="T151" s="14">
        <v>168993061.66999999</v>
      </c>
      <c r="U151" s="14">
        <v>-289671310.31999999</v>
      </c>
      <c r="V151" s="14">
        <v>-124213282.20999999</v>
      </c>
      <c r="W151" s="14">
        <v>-66685615.32</v>
      </c>
      <c r="X151" s="14">
        <v>-15152725.300000001</v>
      </c>
      <c r="Y151" s="14">
        <v>-48426819.060000002</v>
      </c>
      <c r="Z151" s="14">
        <v>27281668.57</v>
      </c>
      <c r="AA151" s="15"/>
      <c r="AB151" s="15"/>
      <c r="AC151" s="15"/>
      <c r="AD151" s="15"/>
      <c r="AE151" s="15"/>
      <c r="AF151" s="15"/>
      <c r="AG151" s="15"/>
      <c r="AH151" s="14">
        <v>-67677228.5</v>
      </c>
      <c r="AI151" s="14">
        <v>-10475836.720000001</v>
      </c>
      <c r="AJ151" s="14">
        <v>-16294717.800000001</v>
      </c>
      <c r="AK151" s="14">
        <v>6287521.5</v>
      </c>
    </row>
    <row r="152" spans="1:37" ht="14.25" customHeight="1">
      <c r="A152" s="12" t="s">
        <v>361</v>
      </c>
      <c r="B152" s="12" t="s">
        <v>362</v>
      </c>
      <c r="C152" s="12" t="s">
        <v>58</v>
      </c>
      <c r="D152" s="13" t="s">
        <v>196</v>
      </c>
      <c r="E152" s="15"/>
      <c r="F152" s="15"/>
      <c r="G152" s="15"/>
      <c r="H152" s="15"/>
      <c r="I152" s="15"/>
      <c r="J152" s="15"/>
      <c r="K152" s="15"/>
      <c r="L152" s="15"/>
      <c r="M152" s="14">
        <v>470805690.13999999</v>
      </c>
      <c r="N152" s="14">
        <v>328165317.74000001</v>
      </c>
      <c r="O152" s="14">
        <v>213265482.37</v>
      </c>
      <c r="P152" s="14">
        <v>-1114091541.2</v>
      </c>
      <c r="Q152" s="16" t="s">
        <v>72</v>
      </c>
      <c r="R152" s="14">
        <v>1105480875.5</v>
      </c>
      <c r="S152" s="14">
        <v>-2508624183.5999999</v>
      </c>
      <c r="T152" s="14">
        <v>-506616197.12</v>
      </c>
      <c r="U152" s="14">
        <v>375228923.30000001</v>
      </c>
      <c r="V152" s="14">
        <v>-87856168.439999998</v>
      </c>
      <c r="W152" s="14">
        <v>118578555.81</v>
      </c>
      <c r="X152" s="14">
        <v>2316298378</v>
      </c>
      <c r="Y152" s="14">
        <v>2944133452.3000002</v>
      </c>
      <c r="Z152" s="14">
        <v>991916138.53999996</v>
      </c>
      <c r="AA152" s="15"/>
      <c r="AB152" s="15"/>
      <c r="AC152" s="15"/>
      <c r="AD152" s="15"/>
      <c r="AE152" s="15"/>
      <c r="AF152" s="15"/>
      <c r="AG152" s="15"/>
      <c r="AH152" s="15"/>
      <c r="AI152" s="14">
        <v>306761895.67000002</v>
      </c>
      <c r="AJ152" s="14">
        <v>565598644.42999995</v>
      </c>
      <c r="AK152" s="14">
        <v>183066522.13999999</v>
      </c>
    </row>
    <row r="153" spans="1:37" ht="14.25" customHeight="1">
      <c r="A153" s="12" t="s">
        <v>363</v>
      </c>
      <c r="B153" s="12" t="s">
        <v>364</v>
      </c>
      <c r="C153" s="12" t="s">
        <v>58</v>
      </c>
      <c r="D153" s="13" t="s">
        <v>196</v>
      </c>
      <c r="E153" s="14">
        <v>58651895.43</v>
      </c>
      <c r="F153" s="14">
        <v>9982985.5600000005</v>
      </c>
      <c r="G153" s="14">
        <v>21110135.84</v>
      </c>
      <c r="H153" s="14">
        <v>75297635.469999999</v>
      </c>
      <c r="I153" s="15"/>
      <c r="J153" s="15"/>
      <c r="K153" s="15"/>
      <c r="L153" s="15"/>
      <c r="M153" s="15"/>
      <c r="N153" s="15"/>
      <c r="O153" s="15"/>
      <c r="P153" s="14">
        <v>340538178.85000002</v>
      </c>
      <c r="Q153" s="14">
        <v>286393899.29000002</v>
      </c>
      <c r="R153" s="14">
        <v>195868618.84999999</v>
      </c>
      <c r="S153" s="14">
        <v>397127143</v>
      </c>
      <c r="T153" s="15"/>
      <c r="U153" s="15"/>
      <c r="V153" s="15"/>
      <c r="W153" s="15"/>
      <c r="X153" s="15"/>
      <c r="Y153" s="15"/>
      <c r="Z153" s="15"/>
      <c r="AA153" s="14">
        <v>-89327801.140000001</v>
      </c>
      <c r="AB153" s="14">
        <v>-48411539.530000001</v>
      </c>
      <c r="AC153" s="14">
        <v>-911301.9</v>
      </c>
      <c r="AD153" s="14">
        <v>-1101197.1399999999</v>
      </c>
      <c r="AE153" s="15"/>
      <c r="AF153" s="15"/>
      <c r="AG153" s="15"/>
      <c r="AH153" s="15"/>
      <c r="AI153" s="15"/>
      <c r="AJ153" s="15"/>
      <c r="AK153" s="15"/>
    </row>
    <row r="154" spans="1:37" ht="14.25" customHeight="1">
      <c r="A154" s="12" t="s">
        <v>365</v>
      </c>
      <c r="B154" s="12" t="s">
        <v>366</v>
      </c>
      <c r="C154" s="12" t="s">
        <v>58</v>
      </c>
      <c r="D154" s="13" t="s">
        <v>196</v>
      </c>
      <c r="E154" s="14">
        <v>622368.77</v>
      </c>
      <c r="F154" s="14">
        <v>682312.62</v>
      </c>
      <c r="G154" s="14">
        <v>500640.31</v>
      </c>
      <c r="H154" s="14">
        <v>826193.59</v>
      </c>
      <c r="I154" s="14">
        <v>13408354.970000001</v>
      </c>
      <c r="J154" s="14">
        <v>-64455388.549999997</v>
      </c>
      <c r="K154" s="14">
        <v>5476367.8300000001</v>
      </c>
      <c r="L154" s="14">
        <v>5211527.53</v>
      </c>
      <c r="M154" s="14">
        <v>11095922.26</v>
      </c>
      <c r="N154" s="14">
        <v>24030999.460000001</v>
      </c>
      <c r="O154" s="14">
        <v>47140697.090000004</v>
      </c>
      <c r="P154" s="14">
        <v>-39525046.350000001</v>
      </c>
      <c r="Q154" s="14">
        <v>-63171048.590000004</v>
      </c>
      <c r="R154" s="14">
        <v>-218214499.06999999</v>
      </c>
      <c r="S154" s="14">
        <v>-276151453.16000003</v>
      </c>
      <c r="T154" s="14">
        <v>-248941798.13999999</v>
      </c>
      <c r="U154" s="14">
        <v>-228912671.69999999</v>
      </c>
      <c r="V154" s="14">
        <v>-487568265.85000002</v>
      </c>
      <c r="W154" s="14">
        <v>-384499860.61000001</v>
      </c>
      <c r="X154" s="14">
        <v>-377973306.85000002</v>
      </c>
      <c r="Y154" s="14">
        <v>-477053828.67000002</v>
      </c>
      <c r="Z154" s="14">
        <v>-791763678.82000005</v>
      </c>
      <c r="AA154" s="14">
        <v>-27263867.140000001</v>
      </c>
      <c r="AB154" s="14">
        <v>-817251.64</v>
      </c>
      <c r="AC154" s="14">
        <v>-1638459.2</v>
      </c>
      <c r="AD154" s="14">
        <v>-1161678.26</v>
      </c>
      <c r="AE154" s="14">
        <v>-3123262.74</v>
      </c>
      <c r="AF154" s="14">
        <v>-2967965.96</v>
      </c>
      <c r="AG154" s="14">
        <v>-6911351.9199999999</v>
      </c>
      <c r="AH154" s="14">
        <v>-1977297.42</v>
      </c>
      <c r="AI154" s="14">
        <v>-5495467.1100000003</v>
      </c>
      <c r="AJ154" s="14">
        <v>-9843161.6099999994</v>
      </c>
      <c r="AK154" s="14">
        <v>-14708474.300000001</v>
      </c>
    </row>
    <row r="155" spans="1:37" ht="14.25" customHeight="1">
      <c r="A155" s="12" t="s">
        <v>367</v>
      </c>
      <c r="B155" s="12" t="s">
        <v>368</v>
      </c>
      <c r="C155" s="12" t="s">
        <v>58</v>
      </c>
      <c r="D155" s="13" t="s">
        <v>196</v>
      </c>
      <c r="E155" s="15"/>
      <c r="F155" s="15"/>
      <c r="G155" s="15"/>
      <c r="H155" s="15"/>
      <c r="I155" s="15"/>
      <c r="J155" s="15"/>
      <c r="K155" s="15"/>
      <c r="L155" s="15"/>
      <c r="M155" s="14">
        <v>1783156.05</v>
      </c>
      <c r="N155" s="14">
        <v>729640.28</v>
      </c>
      <c r="O155" s="14">
        <v>3277793.48</v>
      </c>
      <c r="P155" s="14">
        <v>498784852.36000001</v>
      </c>
      <c r="Q155" s="14">
        <v>367953674.47000003</v>
      </c>
      <c r="R155" s="14">
        <v>43398807.719999999</v>
      </c>
      <c r="S155" s="14">
        <v>183885657.72</v>
      </c>
      <c r="T155" s="14">
        <v>200545588.49000001</v>
      </c>
      <c r="U155" s="14">
        <v>258857836.25</v>
      </c>
      <c r="V155" s="14">
        <v>51268955.189999998</v>
      </c>
      <c r="W155" s="14">
        <v>-89224434.319999993</v>
      </c>
      <c r="X155" s="14">
        <v>-125439368.31999999</v>
      </c>
      <c r="Y155" s="14">
        <v>-220456098.47999999</v>
      </c>
      <c r="Z155" s="14">
        <v>-454975482.76999998</v>
      </c>
      <c r="AA155" s="15"/>
      <c r="AB155" s="15"/>
      <c r="AC155" s="15"/>
      <c r="AD155" s="15"/>
      <c r="AE155" s="15"/>
      <c r="AF155" s="15"/>
      <c r="AG155" s="15"/>
      <c r="AH155" s="15"/>
      <c r="AI155" s="14">
        <v>-7808484.6200000001</v>
      </c>
      <c r="AJ155" s="14">
        <v>-50620.98</v>
      </c>
      <c r="AK155" s="14">
        <v>111075232.84999999</v>
      </c>
    </row>
    <row r="156" spans="1:37" ht="14.25" customHeight="1">
      <c r="A156" s="12" t="s">
        <v>369</v>
      </c>
      <c r="B156" s="12" t="s">
        <v>370</v>
      </c>
      <c r="C156" s="12" t="s">
        <v>58</v>
      </c>
      <c r="D156" s="13" t="s">
        <v>196</v>
      </c>
      <c r="E156" s="14">
        <v>79901863.510000005</v>
      </c>
      <c r="F156" s="14">
        <v>118267520.41</v>
      </c>
      <c r="G156" s="14">
        <v>382083175.01999998</v>
      </c>
      <c r="H156" s="14">
        <v>515795163.97000003</v>
      </c>
      <c r="I156" s="14">
        <v>104906112.73</v>
      </c>
      <c r="J156" s="14">
        <v>188485480.41</v>
      </c>
      <c r="K156" s="14">
        <v>150921557.41999999</v>
      </c>
      <c r="L156" s="14">
        <v>322176453.89999998</v>
      </c>
      <c r="M156" s="14">
        <v>266490784.56</v>
      </c>
      <c r="N156" s="14">
        <v>329806135.60000002</v>
      </c>
      <c r="O156" s="14">
        <v>321177542.83999997</v>
      </c>
      <c r="P156" s="14">
        <v>568906782.10000002</v>
      </c>
      <c r="Q156" s="14">
        <v>1273244314.5999999</v>
      </c>
      <c r="R156" s="14">
        <v>1177129929.5999999</v>
      </c>
      <c r="S156" s="14">
        <v>1395910407.4000001</v>
      </c>
      <c r="T156" s="14">
        <v>323982363.76999998</v>
      </c>
      <c r="U156" s="14">
        <v>731732975.10000002</v>
      </c>
      <c r="V156" s="14">
        <v>604174319.50999999</v>
      </c>
      <c r="W156" s="14">
        <v>762458631.63</v>
      </c>
      <c r="X156" s="14">
        <v>1601846642.0999999</v>
      </c>
      <c r="Y156" s="14">
        <v>1789552763.4000001</v>
      </c>
      <c r="Z156" s="14">
        <v>1523464056.8</v>
      </c>
      <c r="AA156" s="14">
        <v>58288693.359999999</v>
      </c>
      <c r="AB156" s="14">
        <v>86553586.420000002</v>
      </c>
      <c r="AC156" s="14">
        <v>-59798969.829999998</v>
      </c>
      <c r="AD156" s="14">
        <v>-38951272.5</v>
      </c>
      <c r="AE156" s="14">
        <v>-25547558.02</v>
      </c>
      <c r="AF156" s="14">
        <v>-36049068.979999997</v>
      </c>
      <c r="AG156" s="14">
        <v>11545416.17</v>
      </c>
      <c r="AH156" s="14">
        <v>9124619.8699999992</v>
      </c>
      <c r="AI156" s="14">
        <v>164234085.28</v>
      </c>
      <c r="AJ156" s="14">
        <v>27050802.539999999</v>
      </c>
      <c r="AK156" s="14">
        <v>61712365.57</v>
      </c>
    </row>
    <row r="157" spans="1:37" ht="14.25" customHeight="1">
      <c r="A157" s="12" t="s">
        <v>371</v>
      </c>
      <c r="B157" s="12" t="s">
        <v>372</v>
      </c>
      <c r="C157" s="12" t="s">
        <v>58</v>
      </c>
      <c r="D157" s="13" t="s">
        <v>196</v>
      </c>
      <c r="E157" s="14">
        <v>14822663.91</v>
      </c>
      <c r="F157" s="14">
        <v>7444498.5899999999</v>
      </c>
      <c r="G157" s="14">
        <v>47678204.439999998</v>
      </c>
      <c r="H157" s="14">
        <v>62343817.469999999</v>
      </c>
      <c r="I157" s="14">
        <v>74796397.519999996</v>
      </c>
      <c r="J157" s="14">
        <v>55750619.380000003</v>
      </c>
      <c r="K157" s="14">
        <v>29021820.98</v>
      </c>
      <c r="L157" s="14">
        <v>46226367.75</v>
      </c>
      <c r="M157" s="14">
        <v>39373791.549999997</v>
      </c>
      <c r="N157" s="14">
        <v>24027508.359999999</v>
      </c>
      <c r="O157" s="14">
        <v>6921634.96</v>
      </c>
      <c r="P157" s="14">
        <v>-89716773.390000001</v>
      </c>
      <c r="Q157" s="14">
        <v>120388457.08</v>
      </c>
      <c r="R157" s="14">
        <v>5946600.8099999996</v>
      </c>
      <c r="S157" s="14">
        <v>823599846.23000002</v>
      </c>
      <c r="T157" s="14">
        <v>852864865.03999996</v>
      </c>
      <c r="U157" s="14">
        <v>585273134.09000003</v>
      </c>
      <c r="V157" s="14">
        <v>519875628.61000001</v>
      </c>
      <c r="W157" s="14">
        <v>717748587.15999997</v>
      </c>
      <c r="X157" s="14">
        <v>710155428.90999997</v>
      </c>
      <c r="Y157" s="14">
        <v>448145759.94999999</v>
      </c>
      <c r="Z157" s="14">
        <v>212468680.91</v>
      </c>
      <c r="AA157" s="14">
        <v>-47503711.159999996</v>
      </c>
      <c r="AB157" s="14">
        <v>-59180553.579999998</v>
      </c>
      <c r="AC157" s="14">
        <v>-159323388.94</v>
      </c>
      <c r="AD157" s="14">
        <v>-47587499.170000002</v>
      </c>
      <c r="AE157" s="14">
        <v>-63949849.189999998</v>
      </c>
      <c r="AF157" s="14">
        <v>-45634339.240000002</v>
      </c>
      <c r="AG157" s="14">
        <v>-22480022.780000001</v>
      </c>
      <c r="AH157" s="14">
        <v>-46877067.579999998</v>
      </c>
      <c r="AI157" s="14">
        <v>-27462571.629999999</v>
      </c>
      <c r="AJ157" s="14">
        <v>-3030276.39</v>
      </c>
      <c r="AK157" s="14">
        <v>2765696.02</v>
      </c>
    </row>
    <row r="158" spans="1:37" ht="14.25" customHeight="1">
      <c r="A158" s="12" t="s">
        <v>373</v>
      </c>
      <c r="B158" s="12" t="s">
        <v>374</v>
      </c>
      <c r="C158" s="12" t="s">
        <v>58</v>
      </c>
      <c r="D158" s="13" t="s">
        <v>196</v>
      </c>
      <c r="E158" s="14">
        <v>0</v>
      </c>
      <c r="F158" s="14">
        <v>0</v>
      </c>
      <c r="G158" s="14">
        <v>0</v>
      </c>
      <c r="H158" s="14">
        <v>11594250.09</v>
      </c>
      <c r="I158" s="14">
        <v>46288790.729999997</v>
      </c>
      <c r="J158" s="14">
        <v>0</v>
      </c>
      <c r="K158" s="15"/>
      <c r="L158" s="15"/>
      <c r="M158" s="15"/>
      <c r="N158" s="15"/>
      <c r="O158" s="15"/>
      <c r="P158" s="14">
        <v>-48497443.780000001</v>
      </c>
      <c r="Q158" s="14">
        <v>-294469584.93000001</v>
      </c>
      <c r="R158" s="14">
        <v>-516708707.91000003</v>
      </c>
      <c r="S158" s="14">
        <v>67304734.459999993</v>
      </c>
      <c r="T158" s="14">
        <v>179818718.61000001</v>
      </c>
      <c r="U158" s="14">
        <v>12251156.609999999</v>
      </c>
      <c r="V158" s="14">
        <v>-119538776.23</v>
      </c>
      <c r="W158" s="14">
        <v>-38195.64</v>
      </c>
      <c r="X158" s="14">
        <v>-50248.25</v>
      </c>
      <c r="Y158" s="15"/>
      <c r="Z158" s="15"/>
      <c r="AA158" s="14">
        <v>8890100.7400000002</v>
      </c>
      <c r="AB158" s="14">
        <v>3529090.62</v>
      </c>
      <c r="AC158" s="14">
        <v>16996618.75</v>
      </c>
      <c r="AD158" s="14">
        <v>-5056054.43</v>
      </c>
      <c r="AE158" s="14">
        <v>-33648194.329999998</v>
      </c>
      <c r="AF158" s="14">
        <v>7077874.0899999999</v>
      </c>
      <c r="AG158" s="15"/>
      <c r="AH158" s="15"/>
      <c r="AI158" s="15"/>
      <c r="AJ158" s="15"/>
      <c r="AK158" s="15"/>
    </row>
    <row r="159" spans="1:37" ht="14.25" customHeight="1">
      <c r="A159" s="12" t="s">
        <v>375</v>
      </c>
      <c r="B159" s="12" t="s">
        <v>376</v>
      </c>
      <c r="C159" s="12" t="s">
        <v>58</v>
      </c>
      <c r="D159" s="13" t="s">
        <v>377</v>
      </c>
      <c r="E159" s="14">
        <v>158421.14000000001</v>
      </c>
      <c r="F159" s="14">
        <v>19360484.5</v>
      </c>
      <c r="G159" s="14">
        <v>29332970.879999999</v>
      </c>
      <c r="H159" s="15"/>
      <c r="I159" s="15"/>
      <c r="J159" s="15"/>
      <c r="K159" s="15"/>
      <c r="L159" s="15"/>
      <c r="M159" s="15"/>
      <c r="N159" s="15"/>
      <c r="O159" s="15"/>
      <c r="P159" s="14">
        <v>555832923.00999999</v>
      </c>
      <c r="Q159" s="14">
        <v>413345419.14999998</v>
      </c>
      <c r="R159" s="14">
        <v>305945125.99000001</v>
      </c>
      <c r="S159" s="14">
        <v>157939423.46000001</v>
      </c>
      <c r="T159" s="14">
        <v>153841581.38999999</v>
      </c>
      <c r="U159" s="15"/>
      <c r="V159" s="15"/>
      <c r="W159" s="15"/>
      <c r="X159" s="15"/>
      <c r="Y159" s="15"/>
      <c r="Z159" s="15"/>
      <c r="AA159" s="14">
        <v>-31897171.210000001</v>
      </c>
      <c r="AB159" s="14">
        <v>-74281753.260000005</v>
      </c>
      <c r="AC159" s="14">
        <v>-18338047.329999998</v>
      </c>
      <c r="AD159" s="15"/>
      <c r="AE159" s="15"/>
      <c r="AF159" s="15"/>
      <c r="AG159" s="15"/>
      <c r="AH159" s="15"/>
      <c r="AI159" s="15"/>
      <c r="AJ159" s="15"/>
      <c r="AK159" s="15"/>
    </row>
    <row r="160" spans="1:37" ht="14.25" customHeight="1">
      <c r="A160" s="12" t="s">
        <v>378</v>
      </c>
      <c r="B160" s="12" t="s">
        <v>379</v>
      </c>
      <c r="C160" s="12" t="s">
        <v>58</v>
      </c>
      <c r="D160" s="13" t="s">
        <v>377</v>
      </c>
      <c r="E160" s="14">
        <v>0</v>
      </c>
      <c r="F160" s="14">
        <v>12778942.699999999</v>
      </c>
      <c r="G160" s="14">
        <v>23097723.390000001</v>
      </c>
      <c r="H160" s="14">
        <v>20028.939999999999</v>
      </c>
      <c r="I160" s="14">
        <v>0</v>
      </c>
      <c r="J160" s="15"/>
      <c r="K160" s="15"/>
      <c r="L160" s="15"/>
      <c r="M160" s="15"/>
      <c r="N160" s="15"/>
      <c r="O160" s="15"/>
      <c r="P160" s="14">
        <v>129071054.09</v>
      </c>
      <c r="Q160" s="14">
        <v>16272122.130000001</v>
      </c>
      <c r="R160" s="14">
        <v>40241659.740000002</v>
      </c>
      <c r="S160" s="14">
        <v>7490821.9100000001</v>
      </c>
      <c r="T160" s="14">
        <v>-4073820.97</v>
      </c>
      <c r="U160" s="15"/>
      <c r="V160" s="15"/>
      <c r="W160" s="15"/>
      <c r="X160" s="15"/>
      <c r="Y160" s="15"/>
      <c r="Z160" s="15"/>
      <c r="AA160" s="14">
        <v>7189645.2300000004</v>
      </c>
      <c r="AB160" s="14">
        <v>-6432455.96</v>
      </c>
      <c r="AC160" s="14">
        <v>-10615251.35</v>
      </c>
      <c r="AD160" s="14">
        <v>4841995.18</v>
      </c>
      <c r="AE160" s="14">
        <v>-1026289.51</v>
      </c>
      <c r="AF160" s="15"/>
      <c r="AG160" s="15"/>
      <c r="AH160" s="15"/>
      <c r="AI160" s="15"/>
      <c r="AJ160" s="15"/>
      <c r="AK160" s="15"/>
    </row>
    <row r="161" spans="1:37" ht="14.25" customHeight="1">
      <c r="A161" s="12" t="s">
        <v>380</v>
      </c>
      <c r="B161" s="12" t="s">
        <v>381</v>
      </c>
      <c r="C161" s="12" t="s">
        <v>58</v>
      </c>
      <c r="D161" s="13" t="s">
        <v>377</v>
      </c>
      <c r="E161" s="14">
        <v>13189074.470000001</v>
      </c>
      <c r="F161" s="14">
        <v>3865349.95</v>
      </c>
      <c r="G161" s="14">
        <v>-62061432.859999999</v>
      </c>
      <c r="H161" s="14">
        <v>18469182.239999998</v>
      </c>
      <c r="I161" s="14">
        <v>4684894.1100000003</v>
      </c>
      <c r="J161" s="14">
        <v>19952154.550000001</v>
      </c>
      <c r="K161" s="15"/>
      <c r="L161" s="15"/>
      <c r="M161" s="15"/>
      <c r="N161" s="15"/>
      <c r="O161" s="15"/>
      <c r="P161" s="14">
        <v>-44803350.780000001</v>
      </c>
      <c r="Q161" s="14">
        <v>151031584.69</v>
      </c>
      <c r="R161" s="14">
        <v>-8827079.1500000004</v>
      </c>
      <c r="S161" s="14">
        <v>44223889.799999997</v>
      </c>
      <c r="T161" s="14">
        <v>-863075.53</v>
      </c>
      <c r="U161" s="14">
        <v>41746588.299999997</v>
      </c>
      <c r="V161" s="15"/>
      <c r="W161" s="15"/>
      <c r="X161" s="15"/>
      <c r="Y161" s="15"/>
      <c r="Z161" s="15"/>
      <c r="AA161" s="14">
        <v>-87770456.5</v>
      </c>
      <c r="AB161" s="14">
        <v>17236283.18</v>
      </c>
      <c r="AC161" s="14">
        <v>-38043872.729999997</v>
      </c>
      <c r="AD161" s="14">
        <v>-4857016.88</v>
      </c>
      <c r="AE161" s="14">
        <v>-3508447.74</v>
      </c>
      <c r="AF161" s="14">
        <v>-5253204.93</v>
      </c>
      <c r="AG161" s="15"/>
      <c r="AH161" s="15"/>
      <c r="AI161" s="15"/>
      <c r="AJ161" s="15"/>
      <c r="AK161" s="15"/>
    </row>
    <row r="162" spans="1:37" ht="14.25" customHeight="1">
      <c r="A162" s="12" t="s">
        <v>382</v>
      </c>
      <c r="B162" s="12" t="s">
        <v>383</v>
      </c>
      <c r="C162" s="12" t="s">
        <v>58</v>
      </c>
      <c r="D162" s="13" t="s">
        <v>377</v>
      </c>
      <c r="E162" s="14">
        <v>5594118.0099999998</v>
      </c>
      <c r="F162" s="14">
        <v>4116728.28</v>
      </c>
      <c r="G162" s="14">
        <v>6240038.3099999996</v>
      </c>
      <c r="H162" s="15"/>
      <c r="I162" s="15"/>
      <c r="J162" s="15"/>
      <c r="K162" s="15"/>
      <c r="L162" s="15"/>
      <c r="M162" s="15"/>
      <c r="N162" s="15"/>
      <c r="O162" s="15"/>
      <c r="P162" s="14">
        <v>-45205575.890000001</v>
      </c>
      <c r="Q162" s="14">
        <v>-29897698.34</v>
      </c>
      <c r="R162" s="14">
        <v>86295777.430000007</v>
      </c>
      <c r="S162" s="14">
        <v>-19572025.5</v>
      </c>
      <c r="T162" s="14">
        <v>-12273691.369999999</v>
      </c>
      <c r="U162" s="14">
        <v>-33337125.640000001</v>
      </c>
      <c r="V162" s="14">
        <v>-17063620.27</v>
      </c>
      <c r="W162" s="14">
        <v>9840537.9000000004</v>
      </c>
      <c r="X162" s="14">
        <v>17915222.800000001</v>
      </c>
      <c r="Y162" s="14">
        <v>16869004.050000001</v>
      </c>
      <c r="Z162" s="14">
        <v>33206839.530000001</v>
      </c>
      <c r="AA162" s="14">
        <v>-24844344.239999998</v>
      </c>
      <c r="AB162" s="14">
        <v>-20075443.66</v>
      </c>
      <c r="AC162" s="14">
        <v>1700739.81</v>
      </c>
      <c r="AD162" s="15"/>
      <c r="AE162" s="15"/>
      <c r="AF162" s="15"/>
      <c r="AG162" s="15"/>
      <c r="AH162" s="15"/>
      <c r="AI162" s="15"/>
      <c r="AJ162" s="15"/>
      <c r="AK162" s="15"/>
    </row>
    <row r="163" spans="1:37" ht="14.25" customHeight="1">
      <c r="A163" s="12" t="s">
        <v>384</v>
      </c>
      <c r="B163" s="12" t="s">
        <v>385</v>
      </c>
      <c r="C163" s="12" t="s">
        <v>58</v>
      </c>
      <c r="D163" s="13" t="s">
        <v>377</v>
      </c>
      <c r="E163" s="14">
        <v>1768153802.2</v>
      </c>
      <c r="F163" s="14">
        <v>1380553480.9000001</v>
      </c>
      <c r="G163" s="14">
        <v>1256250261.9000001</v>
      </c>
      <c r="H163" s="14">
        <v>1399589472.5</v>
      </c>
      <c r="I163" s="14">
        <v>2393996559.5</v>
      </c>
      <c r="J163" s="14">
        <v>7223273270.6000004</v>
      </c>
      <c r="K163" s="14">
        <v>577210843.04999995</v>
      </c>
      <c r="L163" s="14">
        <v>1820014821.7</v>
      </c>
      <c r="M163" s="14">
        <v>3374682692.9000001</v>
      </c>
      <c r="N163" s="14">
        <v>3337863408</v>
      </c>
      <c r="O163" s="14">
        <v>3975885844.4000001</v>
      </c>
      <c r="P163" s="14">
        <v>14644357830</v>
      </c>
      <c r="Q163" s="16" t="s">
        <v>72</v>
      </c>
      <c r="R163" s="14">
        <v>16162347185</v>
      </c>
      <c r="S163" s="14">
        <v>16202163349</v>
      </c>
      <c r="T163" s="14">
        <v>17192335326</v>
      </c>
      <c r="U163" s="14">
        <v>17514930263</v>
      </c>
      <c r="V163" s="14">
        <v>18684594470</v>
      </c>
      <c r="W163" s="14">
        <v>24476672739</v>
      </c>
      <c r="X163" s="14">
        <v>23570758923</v>
      </c>
      <c r="Y163" s="14">
        <v>24108997656</v>
      </c>
      <c r="Z163" s="14">
        <v>24121574317</v>
      </c>
      <c r="AA163" s="14">
        <v>-2442596840.4000001</v>
      </c>
      <c r="AB163" s="14">
        <v>-687817912.12</v>
      </c>
      <c r="AC163" s="14">
        <v>854741524.19000006</v>
      </c>
      <c r="AD163" s="14">
        <v>-454883415.38999999</v>
      </c>
      <c r="AE163" s="14">
        <v>-57302470.170000002</v>
      </c>
      <c r="AF163" s="14">
        <v>-342769589.50999999</v>
      </c>
      <c r="AG163" s="14">
        <v>-137967653.47</v>
      </c>
      <c r="AH163" s="14">
        <v>3566783669.5</v>
      </c>
      <c r="AI163" s="14">
        <v>-83048811.390000001</v>
      </c>
      <c r="AJ163" s="14">
        <v>952026960.63999999</v>
      </c>
      <c r="AK163" s="14">
        <v>470506640.70999998</v>
      </c>
    </row>
    <row r="164" spans="1:37" ht="14.25" customHeight="1">
      <c r="A164" s="12" t="s">
        <v>386</v>
      </c>
      <c r="B164" s="12" t="s">
        <v>387</v>
      </c>
      <c r="C164" s="12" t="s">
        <v>58</v>
      </c>
      <c r="D164" s="13" t="s">
        <v>377</v>
      </c>
      <c r="E164" s="14">
        <v>77153153.819999993</v>
      </c>
      <c r="F164" s="14">
        <v>398287748.19</v>
      </c>
      <c r="G164" s="14">
        <v>843183679.72000003</v>
      </c>
      <c r="H164" s="14">
        <v>311700310.23000002</v>
      </c>
      <c r="I164" s="14">
        <v>394324978.17000002</v>
      </c>
      <c r="J164" s="14">
        <v>192355621.33000001</v>
      </c>
      <c r="K164" s="15"/>
      <c r="L164" s="15"/>
      <c r="M164" s="15"/>
      <c r="N164" s="15"/>
      <c r="O164" s="15"/>
      <c r="P164" s="14">
        <v>1373326138</v>
      </c>
      <c r="Q164" s="14">
        <v>2012114880.9000001</v>
      </c>
      <c r="R164" s="14">
        <v>1946269147.0999999</v>
      </c>
      <c r="S164" s="14">
        <v>1841410266.5</v>
      </c>
      <c r="T164" s="14">
        <v>2027770500.3</v>
      </c>
      <c r="U164" s="14">
        <v>959068872.54999995</v>
      </c>
      <c r="V164" s="15"/>
      <c r="W164" s="15"/>
      <c r="X164" s="15"/>
      <c r="Y164" s="15"/>
      <c r="Z164" s="15"/>
      <c r="AA164" s="14">
        <v>41148348.700000003</v>
      </c>
      <c r="AB164" s="14">
        <v>-138203672.19</v>
      </c>
      <c r="AC164" s="14">
        <v>-320984696.25999999</v>
      </c>
      <c r="AD164" s="14">
        <v>202792972.91999999</v>
      </c>
      <c r="AE164" s="14">
        <v>228499573.44999999</v>
      </c>
      <c r="AF164" s="14">
        <v>93468576.560000002</v>
      </c>
      <c r="AG164" s="15"/>
      <c r="AH164" s="15"/>
      <c r="AI164" s="15"/>
      <c r="AJ164" s="15"/>
      <c r="AK164" s="15"/>
    </row>
    <row r="165" spans="1:37" ht="14.25" customHeight="1">
      <c r="A165" s="12" t="s">
        <v>388</v>
      </c>
      <c r="B165" s="12" t="s">
        <v>389</v>
      </c>
      <c r="C165" s="12" t="s">
        <v>58</v>
      </c>
      <c r="D165" s="13" t="s">
        <v>377</v>
      </c>
      <c r="E165" s="14">
        <v>18616541.66</v>
      </c>
      <c r="F165" s="14">
        <v>9068119.6899999995</v>
      </c>
      <c r="G165" s="14">
        <v>4734524.2699999996</v>
      </c>
      <c r="H165" s="14">
        <v>7986538.0700000003</v>
      </c>
      <c r="I165" s="14">
        <v>0</v>
      </c>
      <c r="J165" s="14">
        <v>0</v>
      </c>
      <c r="K165" s="15"/>
      <c r="L165" s="15"/>
      <c r="M165" s="15"/>
      <c r="N165" s="15"/>
      <c r="O165" s="15"/>
      <c r="P165" s="14">
        <v>197558365.66999999</v>
      </c>
      <c r="Q165" s="14">
        <v>147448083.16999999</v>
      </c>
      <c r="R165" s="14">
        <v>107957453.59999999</v>
      </c>
      <c r="S165" s="14">
        <v>41794129.549999997</v>
      </c>
      <c r="T165" s="14">
        <v>7762456.9400000004</v>
      </c>
      <c r="U165" s="14">
        <v>-3413634.97</v>
      </c>
      <c r="V165" s="15"/>
      <c r="W165" s="15"/>
      <c r="X165" s="15"/>
      <c r="Y165" s="15"/>
      <c r="Z165" s="15"/>
      <c r="AA165" s="14">
        <v>-1382584.52</v>
      </c>
      <c r="AB165" s="14">
        <v>-714959.15</v>
      </c>
      <c r="AC165" s="14">
        <v>19135718.25</v>
      </c>
      <c r="AD165" s="14">
        <v>429370.31</v>
      </c>
      <c r="AE165" s="14">
        <v>-1612554.13</v>
      </c>
      <c r="AF165" s="14">
        <v>-1147360.6399999999</v>
      </c>
      <c r="AG165" s="15"/>
      <c r="AH165" s="15"/>
      <c r="AI165" s="15"/>
      <c r="AJ165" s="15"/>
      <c r="AK165" s="15"/>
    </row>
    <row r="166" spans="1:37" ht="14.25" customHeight="1">
      <c r="A166" s="12" t="s">
        <v>390</v>
      </c>
      <c r="B166" s="12" t="s">
        <v>391</v>
      </c>
      <c r="C166" s="12" t="s">
        <v>58</v>
      </c>
      <c r="D166" s="13" t="s">
        <v>377</v>
      </c>
      <c r="E166" s="14">
        <v>26140517.219999999</v>
      </c>
      <c r="F166" s="14">
        <v>535403.19999999995</v>
      </c>
      <c r="G166" s="14">
        <v>16445674.869999999</v>
      </c>
      <c r="H166" s="14">
        <v>-3124513.95</v>
      </c>
      <c r="I166" s="14">
        <v>73119.86</v>
      </c>
      <c r="J166" s="14">
        <v>18329323.329999998</v>
      </c>
      <c r="K166" s="14">
        <v>125508.81</v>
      </c>
      <c r="L166" s="14">
        <v>385380.31</v>
      </c>
      <c r="M166" s="14">
        <v>354334.6</v>
      </c>
      <c r="N166" s="14">
        <v>100246989.09999999</v>
      </c>
      <c r="O166" s="14">
        <v>16851149.219999999</v>
      </c>
      <c r="P166" s="14">
        <v>16051970.83</v>
      </c>
      <c r="Q166" s="14">
        <v>153342959.49000001</v>
      </c>
      <c r="R166" s="14">
        <v>62581236.43</v>
      </c>
      <c r="S166" s="14">
        <v>-55651649.369999997</v>
      </c>
      <c r="T166" s="14">
        <v>88366660.760000005</v>
      </c>
      <c r="U166" s="14">
        <v>138300982.5</v>
      </c>
      <c r="V166" s="14">
        <v>-34071458.850000001</v>
      </c>
      <c r="W166" s="14">
        <v>-598196204.96000004</v>
      </c>
      <c r="X166" s="14">
        <v>-93419660.079999998</v>
      </c>
      <c r="Y166" s="14">
        <v>-263263989.13999999</v>
      </c>
      <c r="Z166" s="14">
        <v>-56672734.979999997</v>
      </c>
      <c r="AA166" s="14">
        <v>-33321932.780000001</v>
      </c>
      <c r="AB166" s="14">
        <v>79999250.060000002</v>
      </c>
      <c r="AC166" s="14">
        <v>-1719903.07</v>
      </c>
      <c r="AD166" s="14">
        <v>-1845165.69</v>
      </c>
      <c r="AE166" s="14">
        <v>-3323036.65</v>
      </c>
      <c r="AF166" s="14">
        <v>-51826293.780000001</v>
      </c>
      <c r="AG166" s="14">
        <v>-116569795.55</v>
      </c>
      <c r="AH166" s="14">
        <v>-39857217.07</v>
      </c>
      <c r="AI166" s="14">
        <v>557748.9</v>
      </c>
      <c r="AJ166" s="14">
        <v>-98543331.409999996</v>
      </c>
      <c r="AK166" s="14">
        <v>-28065528.940000001</v>
      </c>
    </row>
    <row r="167" spans="1:37" ht="14.25" customHeight="1">
      <c r="A167" s="12" t="s">
        <v>392</v>
      </c>
      <c r="B167" s="12" t="s">
        <v>393</v>
      </c>
      <c r="C167" s="12" t="s">
        <v>58</v>
      </c>
      <c r="D167" s="13" t="s">
        <v>377</v>
      </c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4">
        <v>207195308.94</v>
      </c>
      <c r="Q167" s="14">
        <v>789112498.09000003</v>
      </c>
      <c r="R167" s="14">
        <v>113911240.64</v>
      </c>
      <c r="S167" s="14">
        <v>150491163.03</v>
      </c>
      <c r="T167" s="14">
        <v>344966458.88999999</v>
      </c>
      <c r="U167" s="14">
        <v>102180118.81999999</v>
      </c>
      <c r="V167" s="14">
        <v>-69252973.409999996</v>
      </c>
      <c r="W167" s="14">
        <v>379063033.81999999</v>
      </c>
      <c r="X167" s="14">
        <v>-30131564.170000002</v>
      </c>
      <c r="Y167" s="14">
        <v>2782408.16</v>
      </c>
      <c r="Z167" s="14">
        <v>-38917558.119999997</v>
      </c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</row>
    <row r="168" spans="1:37" ht="14.25" customHeight="1">
      <c r="A168" s="12" t="s">
        <v>394</v>
      </c>
      <c r="B168" s="12" t="s">
        <v>395</v>
      </c>
      <c r="C168" s="12" t="s">
        <v>58</v>
      </c>
      <c r="D168" s="13" t="s">
        <v>377</v>
      </c>
      <c r="E168" s="14">
        <v>79801050.060000002</v>
      </c>
      <c r="F168" s="14">
        <v>278194198.14999998</v>
      </c>
      <c r="G168" s="14">
        <v>92669958.599999994</v>
      </c>
      <c r="H168" s="14">
        <v>118545010.75</v>
      </c>
      <c r="I168" s="14">
        <v>8933680.4700000007</v>
      </c>
      <c r="J168" s="14">
        <v>-22527281.57</v>
      </c>
      <c r="K168" s="14">
        <v>214691190.28999999</v>
      </c>
      <c r="L168" s="14">
        <v>25323932.829999998</v>
      </c>
      <c r="M168" s="14">
        <v>192523437.63</v>
      </c>
      <c r="N168" s="14">
        <v>51055618.740000002</v>
      </c>
      <c r="O168" s="14">
        <v>35064810.450000003</v>
      </c>
      <c r="P168" s="14">
        <v>-2885573216.0999999</v>
      </c>
      <c r="Q168" s="14">
        <v>-37856924</v>
      </c>
      <c r="R168" s="14">
        <v>1374722359.7</v>
      </c>
      <c r="S168" s="14">
        <v>1361183988.5</v>
      </c>
      <c r="T168" s="14">
        <v>-3196131907.9000001</v>
      </c>
      <c r="U168" s="14">
        <v>-1822637243</v>
      </c>
      <c r="V168" s="14">
        <v>-442740701.80000001</v>
      </c>
      <c r="W168" s="14">
        <v>3791946560.1999998</v>
      </c>
      <c r="X168" s="14">
        <v>4080787880.5999999</v>
      </c>
      <c r="Y168" s="14">
        <v>2115803211.8</v>
      </c>
      <c r="Z168" s="14">
        <v>1512837572.4000001</v>
      </c>
      <c r="AA168" s="14">
        <v>214033135.78999999</v>
      </c>
      <c r="AB168" s="14">
        <v>-879001472.34000003</v>
      </c>
      <c r="AC168" s="14">
        <v>-382838926.31</v>
      </c>
      <c r="AD168" s="14">
        <v>-276131424.23000002</v>
      </c>
      <c r="AE168" s="14">
        <v>-444130050.91000003</v>
      </c>
      <c r="AF168" s="14">
        <v>-311583595.75</v>
      </c>
      <c r="AG168" s="14">
        <v>-145162097.49000001</v>
      </c>
      <c r="AH168" s="14">
        <v>-602656240.88999999</v>
      </c>
      <c r="AI168" s="14">
        <v>385839206.80000001</v>
      </c>
      <c r="AJ168" s="14">
        <v>202529290.56999999</v>
      </c>
      <c r="AK168" s="14">
        <v>-39416714.490000002</v>
      </c>
    </row>
    <row r="169" spans="1:37" ht="14.25" customHeight="1">
      <c r="A169" s="12" t="s">
        <v>396</v>
      </c>
      <c r="B169" s="12" t="s">
        <v>397</v>
      </c>
      <c r="C169" s="12" t="s">
        <v>58</v>
      </c>
      <c r="D169" s="13" t="s">
        <v>377</v>
      </c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</row>
    <row r="170" spans="1:37" ht="14.25" customHeight="1">
      <c r="A170" s="12" t="s">
        <v>398</v>
      </c>
      <c r="B170" s="12" t="s">
        <v>399</v>
      </c>
      <c r="C170" s="12" t="s">
        <v>58</v>
      </c>
      <c r="D170" s="13" t="s">
        <v>377</v>
      </c>
      <c r="E170" s="14">
        <v>649115200.80999994</v>
      </c>
      <c r="F170" s="14">
        <v>1391830682.9000001</v>
      </c>
      <c r="G170" s="14">
        <v>1222855876.4000001</v>
      </c>
      <c r="H170" s="14">
        <v>1101591457.8</v>
      </c>
      <c r="I170" s="14">
        <v>1149026426.5</v>
      </c>
      <c r="J170" s="14">
        <v>1113495216.4000001</v>
      </c>
      <c r="K170" s="14">
        <v>1223013646.4000001</v>
      </c>
      <c r="L170" s="14">
        <v>840425514.30999994</v>
      </c>
      <c r="M170" s="14">
        <v>574153280.65999997</v>
      </c>
      <c r="N170" s="15"/>
      <c r="O170" s="15"/>
      <c r="P170" s="14">
        <v>2748709693.4000001</v>
      </c>
      <c r="Q170" s="14">
        <v>4713071686.8999996</v>
      </c>
      <c r="R170" s="14">
        <v>4700988555.1999998</v>
      </c>
      <c r="S170" s="14">
        <v>2852871514.0999999</v>
      </c>
      <c r="T170" s="14">
        <v>3598541853.8000002</v>
      </c>
      <c r="U170" s="14">
        <v>3310684074.1999998</v>
      </c>
      <c r="V170" s="14">
        <v>2613372375.5999999</v>
      </c>
      <c r="W170" s="14">
        <v>2338962013.4000001</v>
      </c>
      <c r="X170" s="14">
        <v>2104681883.0999999</v>
      </c>
      <c r="Y170" s="15"/>
      <c r="Z170" s="15"/>
      <c r="AA170" s="14">
        <v>44234474.859999999</v>
      </c>
      <c r="AB170" s="14">
        <v>-341700417.85000002</v>
      </c>
      <c r="AC170" s="14">
        <v>71862245.430000007</v>
      </c>
      <c r="AD170" s="14">
        <v>88878401.709999993</v>
      </c>
      <c r="AE170" s="14">
        <v>16974254.030000001</v>
      </c>
      <c r="AF170" s="14">
        <v>-123270151.69</v>
      </c>
      <c r="AG170" s="14">
        <v>-510402502.38999999</v>
      </c>
      <c r="AH170" s="14">
        <v>38538030.640000001</v>
      </c>
      <c r="AI170" s="14">
        <v>321525837.17000002</v>
      </c>
      <c r="AJ170" s="15"/>
      <c r="AK170" s="15"/>
    </row>
    <row r="171" spans="1:37" ht="14.25" customHeight="1">
      <c r="A171" s="12" t="s">
        <v>400</v>
      </c>
      <c r="B171" s="12" t="s">
        <v>401</v>
      </c>
      <c r="C171" s="12" t="s">
        <v>58</v>
      </c>
      <c r="D171" s="13" t="s">
        <v>377</v>
      </c>
      <c r="E171" s="14">
        <v>56720941.270000003</v>
      </c>
      <c r="F171" s="14">
        <v>64821875.130000003</v>
      </c>
      <c r="G171" s="14">
        <v>23229470.84</v>
      </c>
      <c r="H171" s="14">
        <v>24265055.48</v>
      </c>
      <c r="I171" s="15"/>
      <c r="J171" s="14">
        <v>2031925.58</v>
      </c>
      <c r="K171" s="15"/>
      <c r="L171" s="15"/>
      <c r="M171" s="15"/>
      <c r="N171" s="15"/>
      <c r="O171" s="15"/>
      <c r="P171" s="14">
        <v>180646394.36000001</v>
      </c>
      <c r="Q171" s="14">
        <v>201150547.88999999</v>
      </c>
      <c r="R171" s="14">
        <v>111707465.11</v>
      </c>
      <c r="S171" s="14">
        <v>58122719.299999997</v>
      </c>
      <c r="T171" s="15"/>
      <c r="U171" s="14">
        <v>16366483.220000001</v>
      </c>
      <c r="V171" s="15"/>
      <c r="W171" s="15"/>
      <c r="X171" s="15"/>
      <c r="Y171" s="15"/>
      <c r="Z171" s="15"/>
      <c r="AA171" s="14">
        <v>2384546.81</v>
      </c>
      <c r="AB171" s="14">
        <v>1261244.54</v>
      </c>
      <c r="AC171" s="14">
        <v>14182014.140000001</v>
      </c>
      <c r="AD171" s="14">
        <v>-10900748.199999999</v>
      </c>
      <c r="AE171" s="15"/>
      <c r="AF171" s="14">
        <v>-7695579.4699999997</v>
      </c>
      <c r="AG171" s="15"/>
      <c r="AH171" s="15"/>
      <c r="AI171" s="15"/>
      <c r="AJ171" s="15"/>
      <c r="AK171" s="15"/>
    </row>
    <row r="172" spans="1:37" ht="14.25" customHeight="1">
      <c r="A172" s="12" t="s">
        <v>402</v>
      </c>
      <c r="B172" s="12" t="s">
        <v>403</v>
      </c>
      <c r="C172" s="12" t="s">
        <v>58</v>
      </c>
      <c r="D172" s="13" t="s">
        <v>377</v>
      </c>
      <c r="E172" s="14">
        <v>1549235.33</v>
      </c>
      <c r="F172" s="14">
        <v>0</v>
      </c>
      <c r="G172" s="14">
        <v>1081526.79</v>
      </c>
      <c r="H172" s="14">
        <v>10014.469999999999</v>
      </c>
      <c r="I172" s="14">
        <v>6798841.5899999999</v>
      </c>
      <c r="J172" s="14">
        <v>6709418.2599999998</v>
      </c>
      <c r="K172" s="14">
        <v>4565731.67</v>
      </c>
      <c r="L172" s="14">
        <v>2742129.1</v>
      </c>
      <c r="M172" s="14">
        <v>5086998.07</v>
      </c>
      <c r="N172" s="14">
        <v>6383479.7000000002</v>
      </c>
      <c r="O172" s="14">
        <v>0</v>
      </c>
      <c r="P172" s="14">
        <v>8182349.1399999997</v>
      </c>
      <c r="Q172" s="14">
        <v>4295196.0199999996</v>
      </c>
      <c r="R172" s="14">
        <v>36625791.090000004</v>
      </c>
      <c r="S172" s="14">
        <v>21705107.149999999</v>
      </c>
      <c r="T172" s="14">
        <v>19380680.960000001</v>
      </c>
      <c r="U172" s="14">
        <v>18990376.449999999</v>
      </c>
      <c r="V172" s="14">
        <v>16176691.33</v>
      </c>
      <c r="W172" s="14">
        <v>12470017.380000001</v>
      </c>
      <c r="X172" s="14">
        <v>23322106.260000002</v>
      </c>
      <c r="Y172" s="14">
        <v>25725929.399999999</v>
      </c>
      <c r="Z172" s="14">
        <v>11332698.27</v>
      </c>
      <c r="AA172" s="14">
        <v>8093880.1900000004</v>
      </c>
      <c r="AB172" s="14">
        <v>-3313623.48</v>
      </c>
      <c r="AC172" s="14">
        <v>7476068.9299999997</v>
      </c>
      <c r="AD172" s="14">
        <v>-11925979.34</v>
      </c>
      <c r="AE172" s="14">
        <v>-541870.42000000004</v>
      </c>
      <c r="AF172" s="14">
        <v>-480889.05</v>
      </c>
      <c r="AG172" s="14">
        <v>888323.48</v>
      </c>
      <c r="AH172" s="14">
        <v>1544485.69</v>
      </c>
      <c r="AI172" s="14">
        <v>2596813.27</v>
      </c>
      <c r="AJ172" s="14">
        <v>2497883.36</v>
      </c>
      <c r="AK172" s="14">
        <v>3736277.85</v>
      </c>
    </row>
    <row r="173" spans="1:37" ht="14.25" customHeight="1">
      <c r="A173" s="12" t="s">
        <v>404</v>
      </c>
      <c r="B173" s="12" t="s">
        <v>405</v>
      </c>
      <c r="C173" s="12" t="s">
        <v>58</v>
      </c>
      <c r="D173" s="13" t="s">
        <v>377</v>
      </c>
      <c r="E173" s="14">
        <v>24194200.329999998</v>
      </c>
      <c r="F173" s="14">
        <v>20413879.420000002</v>
      </c>
      <c r="G173" s="14">
        <v>2327139.0499999998</v>
      </c>
      <c r="H173" s="14">
        <v>4042089.57</v>
      </c>
      <c r="I173" s="14">
        <v>2145284.5699999998</v>
      </c>
      <c r="J173" s="14">
        <v>0</v>
      </c>
      <c r="K173" s="15"/>
      <c r="L173" s="15"/>
      <c r="M173" s="15"/>
      <c r="N173" s="15"/>
      <c r="O173" s="15"/>
      <c r="P173" s="14">
        <v>1119558099.3</v>
      </c>
      <c r="Q173" s="14">
        <v>857026000.24000001</v>
      </c>
      <c r="R173" s="14">
        <v>867783324.02999997</v>
      </c>
      <c r="S173" s="14">
        <v>437970231.08999997</v>
      </c>
      <c r="T173" s="14">
        <v>389905143.56999999</v>
      </c>
      <c r="U173" s="14">
        <v>214862583.63999999</v>
      </c>
      <c r="V173" s="15"/>
      <c r="W173" s="15"/>
      <c r="X173" s="15"/>
      <c r="Y173" s="15"/>
      <c r="Z173" s="15"/>
      <c r="AA173" s="14">
        <v>0</v>
      </c>
      <c r="AB173" s="14">
        <v>0</v>
      </c>
      <c r="AC173" s="14">
        <v>-4399167.12</v>
      </c>
      <c r="AD173" s="14">
        <v>11198678.619999999</v>
      </c>
      <c r="AE173" s="14">
        <v>-2202735.89</v>
      </c>
      <c r="AF173" s="14">
        <v>-865600.3</v>
      </c>
      <c r="AG173" s="15"/>
      <c r="AH173" s="15"/>
      <c r="AI173" s="15"/>
      <c r="AJ173" s="15"/>
      <c r="AK173" s="15"/>
    </row>
    <row r="174" spans="1:37" ht="14.25" customHeight="1">
      <c r="A174" s="12" t="s">
        <v>406</v>
      </c>
      <c r="B174" s="12" t="s">
        <v>407</v>
      </c>
      <c r="C174" s="12" t="s">
        <v>58</v>
      </c>
      <c r="D174" s="13" t="s">
        <v>377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4">
        <v>812648750.98000002</v>
      </c>
      <c r="P174" s="14">
        <v>-2426355587.0999999</v>
      </c>
      <c r="Q174" s="14">
        <v>99303147.230000004</v>
      </c>
      <c r="R174" s="14">
        <v>-294422014.94</v>
      </c>
      <c r="S174" s="14">
        <v>381258299.94</v>
      </c>
      <c r="T174" s="14">
        <v>879272887.17999995</v>
      </c>
      <c r="U174" s="14">
        <v>1315593243.5999999</v>
      </c>
      <c r="V174" s="14">
        <v>595272955.64999998</v>
      </c>
      <c r="W174" s="14">
        <v>1297501380</v>
      </c>
      <c r="X174" s="14">
        <v>1798564679.5999999</v>
      </c>
      <c r="Y174" s="14">
        <v>2195459682.3000002</v>
      </c>
      <c r="Z174" s="14">
        <v>2359160890.9000001</v>
      </c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4">
        <v>-45652471.619999997</v>
      </c>
    </row>
    <row r="175" spans="1:37" ht="14.25" customHeight="1">
      <c r="A175" s="12" t="s">
        <v>408</v>
      </c>
      <c r="B175" s="12" t="s">
        <v>409</v>
      </c>
      <c r="C175" s="12" t="s">
        <v>58</v>
      </c>
      <c r="D175" s="13" t="s">
        <v>377</v>
      </c>
      <c r="E175" s="14">
        <v>2401006.15</v>
      </c>
      <c r="F175" s="14">
        <v>4065582.04</v>
      </c>
      <c r="G175" s="15"/>
      <c r="H175" s="15"/>
      <c r="I175" s="15"/>
      <c r="J175" s="15"/>
      <c r="K175" s="15"/>
      <c r="L175" s="15"/>
      <c r="M175" s="15"/>
      <c r="N175" s="15"/>
      <c r="O175" s="15"/>
      <c r="P175" s="14">
        <v>960577339.24000001</v>
      </c>
      <c r="Q175" s="14">
        <v>416657954.41000003</v>
      </c>
      <c r="R175" s="15"/>
      <c r="S175" s="15"/>
      <c r="T175" s="15"/>
      <c r="U175" s="15"/>
      <c r="V175" s="15"/>
      <c r="W175" s="15"/>
      <c r="X175" s="15"/>
      <c r="Y175" s="15"/>
      <c r="Z175" s="15"/>
      <c r="AA175" s="14">
        <v>72183462.010000005</v>
      </c>
      <c r="AB175" s="14">
        <v>35957983.780000001</v>
      </c>
      <c r="AC175" s="15"/>
      <c r="AD175" s="15"/>
      <c r="AE175" s="15"/>
      <c r="AF175" s="15"/>
      <c r="AG175" s="15"/>
      <c r="AH175" s="15"/>
      <c r="AI175" s="15"/>
      <c r="AJ175" s="15"/>
      <c r="AK175" s="15"/>
    </row>
    <row r="176" spans="1:37" ht="14.25" customHeight="1">
      <c r="A176" s="12" t="s">
        <v>410</v>
      </c>
      <c r="B176" s="12" t="s">
        <v>411</v>
      </c>
      <c r="C176" s="12" t="s">
        <v>58</v>
      </c>
      <c r="D176" s="13" t="s">
        <v>377</v>
      </c>
      <c r="E176" s="14">
        <v>2661336318.5</v>
      </c>
      <c r="F176" s="14">
        <v>8241202500</v>
      </c>
      <c r="G176" s="14">
        <v>2858965176.8000002</v>
      </c>
      <c r="H176" s="14">
        <v>1389511162.5</v>
      </c>
      <c r="I176" s="14">
        <v>-323017442.72000003</v>
      </c>
      <c r="J176" s="14">
        <v>1726665334.0999999</v>
      </c>
      <c r="K176" s="14">
        <v>399979849.52999997</v>
      </c>
      <c r="L176" s="14">
        <v>4416658412.5</v>
      </c>
      <c r="M176" s="14">
        <v>2718007181.5</v>
      </c>
      <c r="N176" s="14">
        <v>290164674.30000001</v>
      </c>
      <c r="O176" s="14">
        <v>326747758.14999998</v>
      </c>
      <c r="P176" s="14">
        <v>18808770288</v>
      </c>
      <c r="Q176" s="16" t="s">
        <v>72</v>
      </c>
      <c r="R176" s="14">
        <v>9898056563.1000004</v>
      </c>
      <c r="S176" s="14">
        <v>9385809582.5</v>
      </c>
      <c r="T176" s="14">
        <v>-1434139054.2</v>
      </c>
      <c r="U176" s="14">
        <v>1560188316.9000001</v>
      </c>
      <c r="V176" s="14">
        <v>608550393.41999996</v>
      </c>
      <c r="W176" s="14">
        <v>11678032683</v>
      </c>
      <c r="X176" s="14">
        <v>6876425506.8999996</v>
      </c>
      <c r="Y176" s="14">
        <v>3098344148</v>
      </c>
      <c r="Z176" s="14">
        <v>2555469846.5999999</v>
      </c>
      <c r="AA176" s="14">
        <v>-518937256.13999999</v>
      </c>
      <c r="AB176" s="14">
        <v>-991713640.41999996</v>
      </c>
      <c r="AC176" s="14">
        <v>1463839927.9000001</v>
      </c>
      <c r="AD176" s="14">
        <v>-96460605.650000006</v>
      </c>
      <c r="AE176" s="14">
        <v>-1385472562.2</v>
      </c>
      <c r="AF176" s="14">
        <v>-1555594810.5</v>
      </c>
      <c r="AG176" s="14">
        <v>-778065384.08000004</v>
      </c>
      <c r="AH176" s="14">
        <v>-340470160.60000002</v>
      </c>
      <c r="AI176" s="14">
        <v>210824163.34999999</v>
      </c>
      <c r="AJ176" s="14">
        <v>856086245.64999998</v>
      </c>
      <c r="AK176" s="14">
        <v>818346528.48000002</v>
      </c>
    </row>
    <row r="177" spans="1:37" ht="14.25" customHeight="1">
      <c r="A177" s="12" t="s">
        <v>412</v>
      </c>
      <c r="B177" s="12" t="s">
        <v>413</v>
      </c>
      <c r="C177" s="12" t="s">
        <v>58</v>
      </c>
      <c r="D177" s="13" t="s">
        <v>377</v>
      </c>
      <c r="E177" s="14">
        <v>19849963.420000002</v>
      </c>
      <c r="F177" s="14">
        <v>30180635</v>
      </c>
      <c r="G177" s="14">
        <v>38609189.060000002</v>
      </c>
      <c r="H177" s="14">
        <v>9200792.2899999991</v>
      </c>
      <c r="I177" s="14">
        <v>7496091.7199999997</v>
      </c>
      <c r="J177" s="14">
        <v>22837488.870000001</v>
      </c>
      <c r="K177" s="14">
        <v>50313693.670000002</v>
      </c>
      <c r="L177" s="14">
        <v>34621973.829999998</v>
      </c>
      <c r="M177" s="14">
        <v>23108849.329999998</v>
      </c>
      <c r="N177" s="14">
        <v>40924441.219999999</v>
      </c>
      <c r="O177" s="14">
        <v>55310222.969999999</v>
      </c>
      <c r="P177" s="14">
        <v>46013112.229999997</v>
      </c>
      <c r="Q177" s="14">
        <v>61404870.950000003</v>
      </c>
      <c r="R177" s="14">
        <v>106133350.27</v>
      </c>
      <c r="S177" s="14">
        <v>2084261.11</v>
      </c>
      <c r="T177" s="14">
        <v>44409871.380000003</v>
      </c>
      <c r="U177" s="14">
        <v>47889776.630000003</v>
      </c>
      <c r="V177" s="14">
        <v>96301516.950000003</v>
      </c>
      <c r="W177" s="14">
        <v>75337403.200000003</v>
      </c>
      <c r="X177" s="14">
        <v>67162810.329999998</v>
      </c>
      <c r="Y177" s="14">
        <v>85692585.560000002</v>
      </c>
      <c r="Z177" s="14">
        <v>127767391.52</v>
      </c>
      <c r="AA177" s="14">
        <v>-12168595.42</v>
      </c>
      <c r="AB177" s="14">
        <v>-9241146.3300000001</v>
      </c>
      <c r="AC177" s="14">
        <v>21510765.469999999</v>
      </c>
      <c r="AD177" s="14">
        <v>-30259966.260000002</v>
      </c>
      <c r="AE177" s="14">
        <v>-2644066.4900000002</v>
      </c>
      <c r="AF177" s="14">
        <v>-9227651.3599999994</v>
      </c>
      <c r="AG177" s="14">
        <v>-4007914.73</v>
      </c>
      <c r="AH177" s="14">
        <v>-3610717.02</v>
      </c>
      <c r="AI177" s="14">
        <v>1202441.01</v>
      </c>
      <c r="AJ177" s="14">
        <v>2510102.2200000002</v>
      </c>
      <c r="AK177" s="14">
        <v>1175790.55</v>
      </c>
    </row>
    <row r="178" spans="1:37" ht="14.25" customHeight="1">
      <c r="A178" s="12" t="s">
        <v>414</v>
      </c>
      <c r="B178" s="12" t="s">
        <v>415</v>
      </c>
      <c r="C178" s="12" t="s">
        <v>58</v>
      </c>
      <c r="D178" s="13" t="s">
        <v>377</v>
      </c>
      <c r="E178" s="14">
        <v>-10054599.01</v>
      </c>
      <c r="F178" s="14">
        <v>-79510640.219999999</v>
      </c>
      <c r="G178" s="14">
        <v>8250983.4800000004</v>
      </c>
      <c r="H178" s="14">
        <v>46529721.009999998</v>
      </c>
      <c r="I178" s="14">
        <v>14857695.119999999</v>
      </c>
      <c r="J178" s="14">
        <v>52797554.200000003</v>
      </c>
      <c r="K178" s="14">
        <v>66059471.420000002</v>
      </c>
      <c r="L178" s="14">
        <v>18984426.789999999</v>
      </c>
      <c r="M178" s="14">
        <v>39291769.649999999</v>
      </c>
      <c r="N178" s="14">
        <v>33369696.859999999</v>
      </c>
      <c r="O178" s="14">
        <v>37636390.109999999</v>
      </c>
      <c r="P178" s="14">
        <v>361787597.60000002</v>
      </c>
      <c r="Q178" s="14">
        <v>410423554.12</v>
      </c>
      <c r="R178" s="14">
        <v>952931700.94000006</v>
      </c>
      <c r="S178" s="14">
        <v>712252734.20000005</v>
      </c>
      <c r="T178" s="14">
        <v>1040741131.4</v>
      </c>
      <c r="U178" s="14">
        <v>1240120754.5999999</v>
      </c>
      <c r="V178" s="14">
        <v>1160504679.9000001</v>
      </c>
      <c r="W178" s="14">
        <v>951718900.09000003</v>
      </c>
      <c r="X178" s="14">
        <v>1076265088.5</v>
      </c>
      <c r="Y178" s="14">
        <v>985124351.55999994</v>
      </c>
      <c r="Z178" s="14">
        <v>938802203.59000003</v>
      </c>
      <c r="AA178" s="14">
        <v>-123829783.17</v>
      </c>
      <c r="AB178" s="14">
        <v>-59600605.689999998</v>
      </c>
      <c r="AC178" s="14">
        <v>29821634.149999999</v>
      </c>
      <c r="AD178" s="14">
        <v>-31389097.510000002</v>
      </c>
      <c r="AE178" s="14">
        <v>81204831.269999996</v>
      </c>
      <c r="AF178" s="14">
        <v>43778513.869999997</v>
      </c>
      <c r="AG178" s="14">
        <v>567578.74</v>
      </c>
      <c r="AH178" s="14">
        <v>37577544.340000004</v>
      </c>
      <c r="AI178" s="14">
        <v>53921195.240000002</v>
      </c>
      <c r="AJ178" s="14">
        <v>36413937.659999996</v>
      </c>
      <c r="AK178" s="14">
        <v>31269373.329999998</v>
      </c>
    </row>
    <row r="179" spans="1:37" ht="14.25" customHeight="1">
      <c r="A179" s="12" t="s">
        <v>416</v>
      </c>
      <c r="B179" s="12" t="s">
        <v>417</v>
      </c>
      <c r="C179" s="12" t="s">
        <v>58</v>
      </c>
      <c r="D179" s="13" t="s">
        <v>377</v>
      </c>
      <c r="E179" s="14">
        <v>445649989.68000001</v>
      </c>
      <c r="F179" s="14">
        <v>1701454790.2</v>
      </c>
      <c r="G179" s="14">
        <v>818758900.20000005</v>
      </c>
      <c r="H179" s="14">
        <v>-242618007.74000001</v>
      </c>
      <c r="I179" s="14">
        <v>-1701302061.2</v>
      </c>
      <c r="J179" s="14">
        <v>-120521633.7</v>
      </c>
      <c r="K179" s="14">
        <v>66632628.32</v>
      </c>
      <c r="L179" s="14">
        <v>113263272.04000001</v>
      </c>
      <c r="M179" s="14">
        <v>177962910.44</v>
      </c>
      <c r="N179" s="14">
        <v>35258382.950000003</v>
      </c>
      <c r="O179" s="14">
        <v>285018285.82999998</v>
      </c>
      <c r="P179" s="14">
        <v>2857998678.9000001</v>
      </c>
      <c r="Q179" s="14">
        <v>9687782513.2999992</v>
      </c>
      <c r="R179" s="14">
        <v>6142178701.1000004</v>
      </c>
      <c r="S179" s="14">
        <v>1693229941.9000001</v>
      </c>
      <c r="T179" s="14">
        <v>-2463728100.8000002</v>
      </c>
      <c r="U179" s="14">
        <v>-1110227880.0999999</v>
      </c>
      <c r="V179" s="14">
        <v>-1424580798.5999999</v>
      </c>
      <c r="W179" s="14">
        <v>-2680577939.3000002</v>
      </c>
      <c r="X179" s="14">
        <v>-1709846514.5999999</v>
      </c>
      <c r="Y179" s="14">
        <v>-2032240198.3</v>
      </c>
      <c r="Z179" s="14">
        <v>-1700400199.3</v>
      </c>
      <c r="AA179" s="14">
        <v>-446826832.44999999</v>
      </c>
      <c r="AB179" s="14">
        <v>753619183.34000003</v>
      </c>
      <c r="AC179" s="14">
        <v>-103200172.95</v>
      </c>
      <c r="AD179" s="14">
        <v>-44812239.780000001</v>
      </c>
      <c r="AE179" s="14">
        <v>1182234595.9000001</v>
      </c>
      <c r="AF179" s="14">
        <v>-417400861.35000002</v>
      </c>
      <c r="AG179" s="14">
        <v>-542892550.20000005</v>
      </c>
      <c r="AH179" s="14">
        <v>-1124870271.8</v>
      </c>
      <c r="AI179" s="14">
        <v>-706213456.52999997</v>
      </c>
      <c r="AJ179" s="14">
        <v>-665978295.39999998</v>
      </c>
      <c r="AK179" s="14">
        <v>-1080368495.5999999</v>
      </c>
    </row>
    <row r="180" spans="1:37" ht="14.25" customHeight="1">
      <c r="A180" s="12" t="s">
        <v>418</v>
      </c>
      <c r="B180" s="12" t="s">
        <v>419</v>
      </c>
      <c r="C180" s="12" t="s">
        <v>58</v>
      </c>
      <c r="D180" s="13" t="s">
        <v>377</v>
      </c>
      <c r="E180" s="14">
        <v>66668554.57</v>
      </c>
      <c r="F180" s="14">
        <v>70644929.060000002</v>
      </c>
      <c r="G180" s="14">
        <v>112265595.20999999</v>
      </c>
      <c r="H180" s="14">
        <v>191573013.56</v>
      </c>
      <c r="I180" s="14">
        <v>24142612.07</v>
      </c>
      <c r="J180" s="14">
        <v>60512098.310000002</v>
      </c>
      <c r="K180" s="14">
        <v>68894576.030000001</v>
      </c>
      <c r="L180" s="14">
        <v>75444123.900000006</v>
      </c>
      <c r="M180" s="14">
        <v>12345935.970000001</v>
      </c>
      <c r="N180" s="14">
        <v>5468811.0199999996</v>
      </c>
      <c r="O180" s="14">
        <v>5893742.5899999999</v>
      </c>
      <c r="P180" s="14">
        <v>399251111.68000001</v>
      </c>
      <c r="Q180" s="14">
        <v>637268014.63</v>
      </c>
      <c r="R180" s="14">
        <v>917458101.17999995</v>
      </c>
      <c r="S180" s="14">
        <v>-166002321.84999999</v>
      </c>
      <c r="T180" s="14">
        <v>-2362052319.1999998</v>
      </c>
      <c r="U180" s="14">
        <v>-272414843.69999999</v>
      </c>
      <c r="V180" s="14">
        <v>349444423.63</v>
      </c>
      <c r="W180" s="14">
        <v>-1105620525.4000001</v>
      </c>
      <c r="X180" s="14">
        <v>-688319559.42999995</v>
      </c>
      <c r="Y180" s="14">
        <v>-551602817.17999995</v>
      </c>
      <c r="Z180" s="14">
        <v>-372281911.23000002</v>
      </c>
      <c r="AA180" s="14">
        <v>-341287490.27999997</v>
      </c>
      <c r="AB180" s="14">
        <v>-85087756.920000002</v>
      </c>
      <c r="AC180" s="14">
        <v>-29717433.890000001</v>
      </c>
      <c r="AD180" s="14">
        <v>-377800804.94</v>
      </c>
      <c r="AE180" s="14">
        <v>-734754088.38999999</v>
      </c>
      <c r="AF180" s="14">
        <v>47291035.890000001</v>
      </c>
      <c r="AG180" s="14">
        <v>8565279.1500000004</v>
      </c>
      <c r="AH180" s="14">
        <v>4654208.32</v>
      </c>
      <c r="AI180" s="14">
        <v>-14604819.02</v>
      </c>
      <c r="AJ180" s="14">
        <v>-8471158.5899999999</v>
      </c>
      <c r="AK180" s="14">
        <v>-10615392.08</v>
      </c>
    </row>
    <row r="181" spans="1:37" ht="14.25" customHeight="1">
      <c r="A181" s="12" t="s">
        <v>420</v>
      </c>
      <c r="B181" s="12" t="s">
        <v>421</v>
      </c>
      <c r="C181" s="12" t="s">
        <v>58</v>
      </c>
      <c r="D181" s="13" t="s">
        <v>377</v>
      </c>
      <c r="E181" s="14">
        <v>8298593.2199999997</v>
      </c>
      <c r="F181" s="14">
        <v>8294396.7699999996</v>
      </c>
      <c r="G181" s="14">
        <v>4504565.08</v>
      </c>
      <c r="H181" s="15"/>
      <c r="I181" s="14">
        <v>0</v>
      </c>
      <c r="J181" s="14">
        <v>9493156.3000000007</v>
      </c>
      <c r="K181" s="14">
        <v>0</v>
      </c>
      <c r="L181" s="14">
        <v>0</v>
      </c>
      <c r="M181" s="14">
        <v>63977.08</v>
      </c>
      <c r="N181" s="14">
        <v>0</v>
      </c>
      <c r="O181" s="14">
        <v>0</v>
      </c>
      <c r="P181" s="14">
        <v>13364983.66</v>
      </c>
      <c r="Q181" s="14">
        <v>46444051.380000003</v>
      </c>
      <c r="R181" s="14">
        <v>28173593.32</v>
      </c>
      <c r="S181" s="14">
        <v>-40403370.329999998</v>
      </c>
      <c r="T181" s="14">
        <v>-87517948.049999997</v>
      </c>
      <c r="U181" s="14">
        <v>-35490966.75</v>
      </c>
      <c r="V181" s="14">
        <v>-18592038.690000001</v>
      </c>
      <c r="W181" s="14">
        <v>-16446845.689999999</v>
      </c>
      <c r="X181" s="14">
        <v>949813.57</v>
      </c>
      <c r="Y181" s="14">
        <v>-39308061.079999998</v>
      </c>
      <c r="Z181" s="14">
        <v>-455345228.23000002</v>
      </c>
      <c r="AA181" s="14">
        <v>-1676795.21</v>
      </c>
      <c r="AB181" s="14">
        <v>1357007.71</v>
      </c>
      <c r="AC181" s="14">
        <v>3819478.34</v>
      </c>
      <c r="AD181" s="15"/>
      <c r="AE181" s="14">
        <v>0</v>
      </c>
      <c r="AF181" s="14">
        <v>-10626970.77</v>
      </c>
      <c r="AG181" s="14">
        <v>0</v>
      </c>
      <c r="AH181" s="14">
        <v>0</v>
      </c>
      <c r="AI181" s="14">
        <v>4420980.26</v>
      </c>
      <c r="AJ181" s="14">
        <v>60172631.170000002</v>
      </c>
      <c r="AK181" s="14">
        <v>-27900992.219999999</v>
      </c>
    </row>
    <row r="182" spans="1:37" ht="14.25" customHeight="1">
      <c r="A182" s="12" t="s">
        <v>422</v>
      </c>
      <c r="B182" s="12" t="s">
        <v>423</v>
      </c>
      <c r="C182" s="12" t="s">
        <v>58</v>
      </c>
      <c r="D182" s="13" t="s">
        <v>377</v>
      </c>
      <c r="E182" s="14">
        <v>24874176.789999999</v>
      </c>
      <c r="F182" s="14">
        <v>33742372.149999999</v>
      </c>
      <c r="G182" s="14">
        <v>56051353.729999997</v>
      </c>
      <c r="H182" s="14">
        <v>2603761.63</v>
      </c>
      <c r="I182" s="14">
        <v>1983376.3</v>
      </c>
      <c r="J182" s="14">
        <v>-931976.53</v>
      </c>
      <c r="K182" s="14">
        <v>2763982.95</v>
      </c>
      <c r="L182" s="14">
        <v>1863165.56</v>
      </c>
      <c r="M182" s="14">
        <v>2376994.58</v>
      </c>
      <c r="N182" s="14">
        <v>7458739.0599999996</v>
      </c>
      <c r="O182" s="14">
        <v>6903147.6900000004</v>
      </c>
      <c r="P182" s="14">
        <v>143060463.94</v>
      </c>
      <c r="Q182" s="14">
        <v>142227901.94999999</v>
      </c>
      <c r="R182" s="14">
        <v>193257938.93000001</v>
      </c>
      <c r="S182" s="14">
        <v>25096256.300000001</v>
      </c>
      <c r="T182" s="14">
        <v>19545200.66</v>
      </c>
      <c r="U182" s="14">
        <v>23169370.050000001</v>
      </c>
      <c r="V182" s="14">
        <v>69503991.040000007</v>
      </c>
      <c r="W182" s="14">
        <v>-5817760.3899999997</v>
      </c>
      <c r="X182" s="14">
        <v>6381303.6100000003</v>
      </c>
      <c r="Y182" s="14">
        <v>31908670.739999998</v>
      </c>
      <c r="Z182" s="14">
        <v>25597478.02</v>
      </c>
      <c r="AA182" s="14">
        <v>-1009163.25</v>
      </c>
      <c r="AB182" s="14">
        <v>-918455.9</v>
      </c>
      <c r="AC182" s="14">
        <v>-5072276.82</v>
      </c>
      <c r="AD182" s="14">
        <v>-3404919.05</v>
      </c>
      <c r="AE182" s="14">
        <v>-3225108.27</v>
      </c>
      <c r="AF182" s="14">
        <v>873728</v>
      </c>
      <c r="AG182" s="14">
        <v>5003617.97</v>
      </c>
      <c r="AH182" s="14">
        <v>-5899283.1500000004</v>
      </c>
      <c r="AI182" s="14">
        <v>-6228742.8799999999</v>
      </c>
      <c r="AJ182" s="14">
        <v>-1370257.47</v>
      </c>
      <c r="AK182" s="14">
        <v>3847201.48</v>
      </c>
    </row>
    <row r="183" spans="1:37" ht="14.25" customHeight="1">
      <c r="A183" s="12" t="s">
        <v>424</v>
      </c>
      <c r="B183" s="12" t="s">
        <v>425</v>
      </c>
      <c r="C183" s="12" t="s">
        <v>58</v>
      </c>
      <c r="D183" s="13" t="s">
        <v>377</v>
      </c>
      <c r="E183" s="14">
        <v>-178995316.86000001</v>
      </c>
      <c r="F183" s="14">
        <v>89233867.079999998</v>
      </c>
      <c r="G183" s="14">
        <v>444348217.57999998</v>
      </c>
      <c r="H183" s="14">
        <v>120173613.58</v>
      </c>
      <c r="I183" s="14">
        <v>453082011.35000002</v>
      </c>
      <c r="J183" s="14">
        <v>231639515.83000001</v>
      </c>
      <c r="K183" s="14">
        <v>175712336.88999999</v>
      </c>
      <c r="L183" s="14">
        <v>312750940.94999999</v>
      </c>
      <c r="M183" s="14">
        <v>843185103.60000002</v>
      </c>
      <c r="N183" s="14">
        <v>470413752.98000002</v>
      </c>
      <c r="O183" s="14">
        <v>603701895.54999995</v>
      </c>
      <c r="P183" s="14">
        <v>-1352751963.7</v>
      </c>
      <c r="Q183" s="14">
        <v>401552401.87</v>
      </c>
      <c r="R183" s="14">
        <v>2276835476.0999999</v>
      </c>
      <c r="S183" s="14">
        <v>951374440.87</v>
      </c>
      <c r="T183" s="14">
        <v>2223627277.5999999</v>
      </c>
      <c r="U183" s="14">
        <v>1055246683.2</v>
      </c>
      <c r="V183" s="14">
        <v>-65543490.740000002</v>
      </c>
      <c r="W183" s="14">
        <v>103756236.33</v>
      </c>
      <c r="X183" s="14">
        <v>4094533110.0999999</v>
      </c>
      <c r="Y183" s="14">
        <v>3063075291.6999998</v>
      </c>
      <c r="Z183" s="14">
        <v>3099084407.8000002</v>
      </c>
      <c r="AA183" s="14">
        <v>-288038440.93000001</v>
      </c>
      <c r="AB183" s="14">
        <v>-735635294.47000003</v>
      </c>
      <c r="AC183" s="14">
        <v>348531890.33999997</v>
      </c>
      <c r="AD183" s="14">
        <v>220318291.56999999</v>
      </c>
      <c r="AE183" s="14">
        <v>133182608.52</v>
      </c>
      <c r="AF183" s="14">
        <v>170681748.5</v>
      </c>
      <c r="AG183" s="14">
        <v>-142243320.34</v>
      </c>
      <c r="AH183" s="14">
        <v>200101312.93000001</v>
      </c>
      <c r="AI183" s="14">
        <v>364177223.73000002</v>
      </c>
      <c r="AJ183" s="14">
        <v>155511131.09999999</v>
      </c>
      <c r="AK183" s="14">
        <v>357447723.48000002</v>
      </c>
    </row>
    <row r="184" spans="1:37" ht="14.25" customHeight="1">
      <c r="A184" s="12" t="s">
        <v>426</v>
      </c>
      <c r="B184" s="12" t="s">
        <v>427</v>
      </c>
      <c r="C184" s="12" t="s">
        <v>58</v>
      </c>
      <c r="D184" s="13" t="s">
        <v>377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495412.26</v>
      </c>
      <c r="N184" s="14">
        <v>10101503.15</v>
      </c>
      <c r="O184" s="14">
        <v>0</v>
      </c>
      <c r="P184" s="14">
        <v>-5571486.4100000001</v>
      </c>
      <c r="Q184" s="14">
        <v>-21764.36</v>
      </c>
      <c r="R184" s="14">
        <v>2153471.9500000002</v>
      </c>
      <c r="S184" s="14">
        <v>321714.78000000003</v>
      </c>
      <c r="T184" s="14">
        <v>-14896866.48</v>
      </c>
      <c r="U184" s="14">
        <v>-27987742.899999999</v>
      </c>
      <c r="V184" s="14">
        <v>-26324776.059999999</v>
      </c>
      <c r="W184" s="14">
        <v>-46869656.420000002</v>
      </c>
      <c r="X184" s="14">
        <v>-15152725.300000001</v>
      </c>
      <c r="Y184" s="14">
        <v>17729560.649999999</v>
      </c>
      <c r="Z184" s="14">
        <v>-50976806.210000001</v>
      </c>
      <c r="AA184" s="14">
        <v>-222201.08</v>
      </c>
      <c r="AB184" s="14">
        <v>-335171.11</v>
      </c>
      <c r="AC184" s="14">
        <v>-432371.18</v>
      </c>
      <c r="AD184" s="14">
        <v>-425614.88</v>
      </c>
      <c r="AE184" s="14">
        <v>-5097499.0599999996</v>
      </c>
      <c r="AF184" s="14">
        <v>-826316.4</v>
      </c>
      <c r="AG184" s="14">
        <v>-709822.06</v>
      </c>
      <c r="AH184" s="14">
        <v>-784100.7</v>
      </c>
      <c r="AI184" s="14">
        <v>-1619112.25</v>
      </c>
      <c r="AJ184" s="14">
        <v>-5929636.46</v>
      </c>
      <c r="AK184" s="14">
        <v>-8393221.8800000008</v>
      </c>
    </row>
    <row r="185" spans="1:37" ht="14.25" customHeight="1">
      <c r="A185" s="12" t="s">
        <v>428</v>
      </c>
      <c r="B185" s="12" t="s">
        <v>429</v>
      </c>
      <c r="C185" s="12" t="s">
        <v>58</v>
      </c>
      <c r="D185" s="13" t="s">
        <v>377</v>
      </c>
      <c r="E185" s="14">
        <v>862142259.47000003</v>
      </c>
      <c r="F185" s="14">
        <v>1502671116.2</v>
      </c>
      <c r="G185" s="15"/>
      <c r="H185" s="15"/>
      <c r="I185" s="15"/>
      <c r="J185" s="15"/>
      <c r="K185" s="15"/>
      <c r="L185" s="15"/>
      <c r="M185" s="15"/>
      <c r="N185" s="15"/>
      <c r="O185" s="15"/>
      <c r="P185" s="14">
        <v>-638963903.17999995</v>
      </c>
      <c r="Q185" s="14">
        <v>5213910912.8000002</v>
      </c>
      <c r="R185" s="15"/>
      <c r="S185" s="15"/>
      <c r="T185" s="15"/>
      <c r="U185" s="15"/>
      <c r="V185" s="15"/>
      <c r="W185" s="15"/>
      <c r="X185" s="15"/>
      <c r="Y185" s="15"/>
      <c r="Z185" s="15"/>
      <c r="AA185" s="14">
        <v>-1661643359</v>
      </c>
      <c r="AB185" s="14">
        <v>22825370.27</v>
      </c>
      <c r="AC185" s="15"/>
      <c r="AD185" s="15"/>
      <c r="AE185" s="15"/>
      <c r="AF185" s="15"/>
      <c r="AG185" s="15"/>
      <c r="AH185" s="15"/>
      <c r="AI185" s="15"/>
      <c r="AJ185" s="15"/>
      <c r="AK185" s="15"/>
    </row>
    <row r="186" spans="1:37" ht="14.25" customHeight="1">
      <c r="A186" s="12" t="s">
        <v>430</v>
      </c>
      <c r="B186" s="12" t="s">
        <v>431</v>
      </c>
      <c r="C186" s="12" t="s">
        <v>58</v>
      </c>
      <c r="D186" s="13" t="s">
        <v>377</v>
      </c>
      <c r="E186" s="14">
        <v>275620898</v>
      </c>
      <c r="F186" s="14">
        <v>252596048.69999999</v>
      </c>
      <c r="G186" s="14">
        <v>205460148.21000001</v>
      </c>
      <c r="H186" s="14">
        <v>181561049.38</v>
      </c>
      <c r="I186" s="14">
        <v>28400538.41</v>
      </c>
      <c r="J186" s="14">
        <v>79176012.049999997</v>
      </c>
      <c r="K186" s="14">
        <v>27423675.440000001</v>
      </c>
      <c r="L186" s="14">
        <v>47807909.240000002</v>
      </c>
      <c r="M186" s="14">
        <v>16486401.35</v>
      </c>
      <c r="N186" s="14">
        <v>-3203085.93</v>
      </c>
      <c r="O186" s="14">
        <v>18023242.32</v>
      </c>
      <c r="P186" s="14">
        <v>1346941816.8</v>
      </c>
      <c r="Q186" s="14">
        <v>2089298911.3</v>
      </c>
      <c r="R186" s="14">
        <v>1336232941</v>
      </c>
      <c r="S186" s="14">
        <v>797360688.78999996</v>
      </c>
      <c r="T186" s="14">
        <v>631575432.42999995</v>
      </c>
      <c r="U186" s="14">
        <v>915314741.77999997</v>
      </c>
      <c r="V186" s="14">
        <v>336733170.05000001</v>
      </c>
      <c r="W186" s="14">
        <v>238949130.05000001</v>
      </c>
      <c r="X186" s="14">
        <v>432393195.23000002</v>
      </c>
      <c r="Y186" s="14">
        <v>344667756.10000002</v>
      </c>
      <c r="Z186" s="14">
        <v>119492488.19</v>
      </c>
      <c r="AA186" s="14">
        <v>-49245315.020000003</v>
      </c>
      <c r="AB186" s="14">
        <v>244856643.05000001</v>
      </c>
      <c r="AC186" s="14">
        <v>97862005.829999998</v>
      </c>
      <c r="AD186" s="14">
        <v>-112721597.73</v>
      </c>
      <c r="AE186" s="14">
        <v>104693281.7</v>
      </c>
      <c r="AF186" s="14">
        <v>215978788.09</v>
      </c>
      <c r="AG186" s="14">
        <v>-16159956.82</v>
      </c>
      <c r="AH186" s="14">
        <v>-78534577.510000005</v>
      </c>
      <c r="AI186" s="14">
        <v>25195486.390000001</v>
      </c>
      <c r="AJ186" s="14">
        <v>101203551</v>
      </c>
      <c r="AK186" s="14">
        <v>-789406.55</v>
      </c>
    </row>
    <row r="187" spans="1:37" ht="14.25" customHeight="1">
      <c r="A187" s="12" t="s">
        <v>432</v>
      </c>
      <c r="B187" s="12" t="s">
        <v>433</v>
      </c>
      <c r="C187" s="12" t="s">
        <v>58</v>
      </c>
      <c r="D187" s="13" t="s">
        <v>377</v>
      </c>
      <c r="E187" s="14">
        <v>560030054.57000005</v>
      </c>
      <c r="F187" s="14">
        <v>189901639.55000001</v>
      </c>
      <c r="G187" s="14">
        <v>133414654.05</v>
      </c>
      <c r="H187" s="14">
        <v>113734310.78</v>
      </c>
      <c r="I187" s="14">
        <v>126684080.65000001</v>
      </c>
      <c r="J187" s="14">
        <v>104523606.31999999</v>
      </c>
      <c r="K187" s="14">
        <v>37737710.700000003</v>
      </c>
      <c r="L187" s="14">
        <v>48969979.090000004</v>
      </c>
      <c r="M187" s="14">
        <v>71391859.359999999</v>
      </c>
      <c r="N187" s="14">
        <v>81065130.090000004</v>
      </c>
      <c r="O187" s="14">
        <v>56430551.710000001</v>
      </c>
      <c r="P187" s="14">
        <v>1857667920</v>
      </c>
      <c r="Q187" s="14">
        <v>1698501366.8</v>
      </c>
      <c r="R187" s="14">
        <v>825432507.38999999</v>
      </c>
      <c r="S187" s="14">
        <v>519077405.79000002</v>
      </c>
      <c r="T187" s="14">
        <v>763947193.88999999</v>
      </c>
      <c r="U187" s="14">
        <v>678649596.69000006</v>
      </c>
      <c r="V187" s="14">
        <v>-5802690.7400000002</v>
      </c>
      <c r="W187" s="14">
        <v>247019883</v>
      </c>
      <c r="X187" s="14">
        <v>146117088.61000001</v>
      </c>
      <c r="Y187" s="14">
        <v>219213266.22</v>
      </c>
      <c r="Z187" s="14">
        <v>134090038.84999999</v>
      </c>
      <c r="AA187" s="14">
        <v>-77471024.810000002</v>
      </c>
      <c r="AB187" s="14">
        <v>278087552.80000001</v>
      </c>
      <c r="AC187" s="14">
        <v>80053343.709999993</v>
      </c>
      <c r="AD187" s="14">
        <v>10972101.279999999</v>
      </c>
      <c r="AE187" s="14">
        <v>106489941.2</v>
      </c>
      <c r="AF187" s="14">
        <v>73917388.659999996</v>
      </c>
      <c r="AG187" s="14">
        <v>-65352438.439999998</v>
      </c>
      <c r="AH187" s="14">
        <v>18446376.59</v>
      </c>
      <c r="AI187" s="14">
        <v>-40340009.5</v>
      </c>
      <c r="AJ187" s="14">
        <v>-30477318.989999998</v>
      </c>
      <c r="AK187" s="14">
        <v>6612897.5099999998</v>
      </c>
    </row>
    <row r="188" spans="1:37" ht="14.25" customHeight="1">
      <c r="A188" s="12" t="s">
        <v>434</v>
      </c>
      <c r="B188" s="12" t="s">
        <v>435</v>
      </c>
      <c r="C188" s="12" t="s">
        <v>58</v>
      </c>
      <c r="D188" s="13" t="s">
        <v>377</v>
      </c>
      <c r="E188" s="14">
        <v>17169148.5</v>
      </c>
      <c r="F188" s="14">
        <v>6676216.7599999998</v>
      </c>
      <c r="G188" s="14">
        <v>0</v>
      </c>
      <c r="H188" s="14">
        <v>1604818.46</v>
      </c>
      <c r="I188" s="14">
        <v>0</v>
      </c>
      <c r="J188" s="14">
        <v>0</v>
      </c>
      <c r="K188" s="14">
        <v>8367.25</v>
      </c>
      <c r="L188" s="14">
        <v>532121.27</v>
      </c>
      <c r="M188" s="14">
        <v>1714257.65</v>
      </c>
      <c r="N188" s="14">
        <v>4781063.96</v>
      </c>
      <c r="O188" s="14">
        <v>3860142.58</v>
      </c>
      <c r="P188" s="14">
        <v>46715720.280000001</v>
      </c>
      <c r="Q188" s="14">
        <v>65928592.719999999</v>
      </c>
      <c r="R188" s="14">
        <v>-76421904.900000006</v>
      </c>
      <c r="S188" s="14">
        <v>-190158469.99000001</v>
      </c>
      <c r="T188" s="14">
        <v>44022074.960000001</v>
      </c>
      <c r="U188" s="14">
        <v>-56958937.789999999</v>
      </c>
      <c r="V188" s="14">
        <v>-228880658.75999999</v>
      </c>
      <c r="W188" s="14">
        <v>-294126696.52999997</v>
      </c>
      <c r="X188" s="14">
        <v>-244243165.16</v>
      </c>
      <c r="Y188" s="14">
        <v>-542038943.71000004</v>
      </c>
      <c r="Z188" s="14">
        <v>-162562287.80000001</v>
      </c>
      <c r="AA188" s="14">
        <v>-111559345.59</v>
      </c>
      <c r="AB188" s="14">
        <v>17873978.859999999</v>
      </c>
      <c r="AC188" s="14">
        <v>-8334822.7699999996</v>
      </c>
      <c r="AD188" s="14">
        <v>-23120902.530000001</v>
      </c>
      <c r="AE188" s="14">
        <v>-11159919.17</v>
      </c>
      <c r="AF188" s="14">
        <v>-66915373.119999997</v>
      </c>
      <c r="AG188" s="14">
        <v>-22387982.989999998</v>
      </c>
      <c r="AH188" s="14">
        <v>-55278358.259999998</v>
      </c>
      <c r="AI188" s="14">
        <v>-122125683.67</v>
      </c>
      <c r="AJ188" s="14">
        <v>-145564981.97999999</v>
      </c>
      <c r="AK188" s="14">
        <v>-67864929.980000004</v>
      </c>
    </row>
    <row r="189" spans="1:37" ht="14.25" customHeight="1">
      <c r="A189" s="12" t="s">
        <v>436</v>
      </c>
      <c r="B189" s="12" t="s">
        <v>437</v>
      </c>
      <c r="C189" s="12" t="s">
        <v>58</v>
      </c>
      <c r="D189" s="13" t="s">
        <v>438</v>
      </c>
      <c r="E189" s="14">
        <v>142234410.84</v>
      </c>
      <c r="F189" s="14">
        <v>190303191.94999999</v>
      </c>
      <c r="G189" s="14">
        <v>149998064.88999999</v>
      </c>
      <c r="H189" s="15"/>
      <c r="I189" s="15"/>
      <c r="J189" s="15"/>
      <c r="K189" s="15"/>
      <c r="L189" s="15"/>
      <c r="M189" s="15"/>
      <c r="N189" s="15"/>
      <c r="O189" s="15"/>
      <c r="P189" s="14">
        <v>438209339.52999997</v>
      </c>
      <c r="Q189" s="14">
        <v>586185978.60000002</v>
      </c>
      <c r="R189" s="14">
        <v>493827768.95999998</v>
      </c>
      <c r="S189" s="14">
        <v>80333557.060000002</v>
      </c>
      <c r="T189" s="14">
        <v>83792752.150000006</v>
      </c>
      <c r="U189" s="14">
        <v>286903827.68000001</v>
      </c>
      <c r="V189" s="14">
        <v>70779997.290000007</v>
      </c>
      <c r="W189" s="15"/>
      <c r="X189" s="15"/>
      <c r="Y189" s="15"/>
      <c r="Z189" s="15"/>
      <c r="AA189" s="14">
        <v>-6166080.0499999998</v>
      </c>
      <c r="AB189" s="14">
        <v>134299146.38999999</v>
      </c>
      <c r="AC189" s="14">
        <v>-117275591.43000001</v>
      </c>
      <c r="AD189" s="15"/>
      <c r="AE189" s="15"/>
      <c r="AF189" s="15"/>
      <c r="AG189" s="15"/>
      <c r="AH189" s="15"/>
      <c r="AI189" s="15"/>
      <c r="AJ189" s="15"/>
      <c r="AK189" s="15"/>
    </row>
    <row r="190" spans="1:37" ht="14.25" customHeight="1">
      <c r="A190" s="12" t="s">
        <v>439</v>
      </c>
      <c r="B190" s="12" t="s">
        <v>440</v>
      </c>
      <c r="C190" s="12" t="s">
        <v>58</v>
      </c>
      <c r="D190" s="13" t="s">
        <v>438</v>
      </c>
      <c r="E190" s="14">
        <v>0</v>
      </c>
      <c r="F190" s="14">
        <v>0</v>
      </c>
      <c r="G190" s="14">
        <v>0</v>
      </c>
      <c r="H190" s="15"/>
      <c r="I190" s="15"/>
      <c r="J190" s="15"/>
      <c r="K190" s="15"/>
      <c r="L190" s="15"/>
      <c r="M190" s="15"/>
      <c r="N190" s="15"/>
      <c r="O190" s="15"/>
      <c r="P190" s="14">
        <v>3834691768.9000001</v>
      </c>
      <c r="Q190" s="14">
        <v>8791996368.2000008</v>
      </c>
      <c r="R190" s="14">
        <v>1757094181.4000001</v>
      </c>
      <c r="S190" s="14">
        <v>-504577708.22000003</v>
      </c>
      <c r="T190" s="14">
        <v>1565143735.4000001</v>
      </c>
      <c r="U190" s="14">
        <v>3400934080.5999999</v>
      </c>
      <c r="V190" s="14">
        <v>906276819.22000003</v>
      </c>
      <c r="W190" s="14">
        <v>-3820537332.1999998</v>
      </c>
      <c r="X190" s="14">
        <v>-48087797.909999996</v>
      </c>
      <c r="Y190" s="14">
        <v>-80700309.939999998</v>
      </c>
      <c r="Z190" s="14">
        <v>940885719.24000001</v>
      </c>
      <c r="AA190" s="14">
        <v>0</v>
      </c>
      <c r="AB190" s="14">
        <v>0</v>
      </c>
      <c r="AC190" s="14">
        <v>0</v>
      </c>
      <c r="AD190" s="15"/>
      <c r="AE190" s="15"/>
      <c r="AF190" s="15"/>
      <c r="AG190" s="15"/>
      <c r="AH190" s="15"/>
      <c r="AI190" s="15"/>
      <c r="AJ190" s="15"/>
      <c r="AK190" s="15"/>
    </row>
    <row r="191" spans="1:37" ht="14.25" customHeight="1">
      <c r="A191" s="12" t="s">
        <v>441</v>
      </c>
      <c r="B191" s="12" t="s">
        <v>442</v>
      </c>
      <c r="C191" s="12" t="s">
        <v>58</v>
      </c>
      <c r="D191" s="13" t="s">
        <v>438</v>
      </c>
      <c r="E191" s="14">
        <v>1032521112.1</v>
      </c>
      <c r="F191" s="14">
        <v>4172702946.1999998</v>
      </c>
      <c r="G191" s="14">
        <v>63274707.100000001</v>
      </c>
      <c r="H191" s="14">
        <v>286595291.26999998</v>
      </c>
      <c r="I191" s="14">
        <v>665617951.73000002</v>
      </c>
      <c r="J191" s="14">
        <v>1177830044.0999999</v>
      </c>
      <c r="K191" s="14">
        <v>1253477424.2</v>
      </c>
      <c r="L191" s="14">
        <v>602284200.66999996</v>
      </c>
      <c r="M191" s="14">
        <v>94827155.829999998</v>
      </c>
      <c r="N191" s="14">
        <v>78930321.319999993</v>
      </c>
      <c r="O191" s="14">
        <v>31925671.52</v>
      </c>
      <c r="P191" s="14">
        <v>48703185.530000001</v>
      </c>
      <c r="Q191" s="16" t="s">
        <v>72</v>
      </c>
      <c r="R191" s="14">
        <v>-11598307708</v>
      </c>
      <c r="S191" s="14">
        <v>-6012397298.5</v>
      </c>
      <c r="T191" s="14">
        <v>4769113831.5</v>
      </c>
      <c r="U191" s="14">
        <v>7337571793.6000004</v>
      </c>
      <c r="V191" s="14">
        <v>-195249875.30000001</v>
      </c>
      <c r="W191" s="14">
        <v>6758510778.1000004</v>
      </c>
      <c r="X191" s="14">
        <v>1933362746.4000001</v>
      </c>
      <c r="Y191" s="14">
        <v>1682620314.3</v>
      </c>
      <c r="Z191" s="14">
        <v>-3390037108.3000002</v>
      </c>
      <c r="AA191" s="14">
        <v>-139874553.03999999</v>
      </c>
      <c r="AB191" s="14">
        <v>179518952.65000001</v>
      </c>
      <c r="AC191" s="14">
        <v>-3259321723.0999999</v>
      </c>
      <c r="AD191" s="14">
        <v>-2672537237.0999999</v>
      </c>
      <c r="AE191" s="14">
        <v>307517337.37</v>
      </c>
      <c r="AF191" s="14">
        <v>572698224</v>
      </c>
      <c r="AG191" s="14">
        <v>-394375183.80000001</v>
      </c>
      <c r="AH191" s="14">
        <v>1859562252.3</v>
      </c>
      <c r="AI191" s="14">
        <v>647083870.80999994</v>
      </c>
      <c r="AJ191" s="14">
        <v>718629347.66999996</v>
      </c>
      <c r="AK191" s="14">
        <v>-1498661531.5</v>
      </c>
    </row>
    <row r="192" spans="1:37" ht="14.25" customHeight="1">
      <c r="A192" s="12" t="s">
        <v>443</v>
      </c>
      <c r="B192" s="12" t="s">
        <v>444</v>
      </c>
      <c r="C192" s="12" t="s">
        <v>58</v>
      </c>
      <c r="D192" s="13" t="s">
        <v>438</v>
      </c>
      <c r="E192" s="14">
        <v>204616336.18000001</v>
      </c>
      <c r="F192" s="14">
        <v>73998816.599999994</v>
      </c>
      <c r="G192" s="14">
        <v>62854312.969999999</v>
      </c>
      <c r="H192" s="14">
        <v>52713654.880000003</v>
      </c>
      <c r="I192" s="15"/>
      <c r="J192" s="15"/>
      <c r="K192" s="15"/>
      <c r="L192" s="15"/>
      <c r="M192" s="15"/>
      <c r="N192" s="15"/>
      <c r="O192" s="15"/>
      <c r="P192" s="14">
        <v>1162776209.9000001</v>
      </c>
      <c r="Q192" s="14">
        <v>933046725.69000006</v>
      </c>
      <c r="R192" s="14">
        <v>-73697128.099999994</v>
      </c>
      <c r="S192" s="14">
        <v>-3878102.66</v>
      </c>
      <c r="T192" s="15"/>
      <c r="U192" s="15"/>
      <c r="V192" s="15"/>
      <c r="W192" s="15"/>
      <c r="X192" s="15"/>
      <c r="Y192" s="15"/>
      <c r="Z192" s="15"/>
      <c r="AA192" s="14">
        <v>-9841656.3000000007</v>
      </c>
      <c r="AB192" s="14">
        <v>-52581600.289999999</v>
      </c>
      <c r="AC192" s="14">
        <v>917260480.00999999</v>
      </c>
      <c r="AD192" s="14">
        <v>-13348033.77</v>
      </c>
      <c r="AE192" s="15"/>
      <c r="AF192" s="15"/>
      <c r="AG192" s="15"/>
      <c r="AH192" s="15"/>
      <c r="AI192" s="15"/>
      <c r="AJ192" s="15"/>
      <c r="AK192" s="15"/>
    </row>
    <row r="193" spans="1:37" ht="14.25" customHeight="1">
      <c r="A193" s="12" t="s">
        <v>445</v>
      </c>
      <c r="B193" s="12" t="s">
        <v>446</v>
      </c>
      <c r="C193" s="12" t="s">
        <v>58</v>
      </c>
      <c r="D193" s="13" t="s">
        <v>438</v>
      </c>
      <c r="E193" s="14">
        <v>-4993352.12</v>
      </c>
      <c r="F193" s="14">
        <v>15898863.390000001</v>
      </c>
      <c r="G193" s="14">
        <v>14014335.560000001</v>
      </c>
      <c r="H193" s="14">
        <v>3990765.42</v>
      </c>
      <c r="I193" s="14">
        <v>9881627.2699999996</v>
      </c>
      <c r="J193" s="14">
        <v>11808196.84</v>
      </c>
      <c r="K193" s="14">
        <v>5456844.2400000002</v>
      </c>
      <c r="L193" s="14">
        <v>13470523.939999999</v>
      </c>
      <c r="M193" s="14">
        <v>16599591.560000001</v>
      </c>
      <c r="N193" s="14">
        <v>18158966.18</v>
      </c>
      <c r="O193" s="14">
        <v>25516134.02</v>
      </c>
      <c r="P193" s="14">
        <v>59480966.759999998</v>
      </c>
      <c r="Q193" s="14">
        <v>311767896.52999997</v>
      </c>
      <c r="R193" s="14">
        <v>154950571.30000001</v>
      </c>
      <c r="S193" s="14">
        <v>139316268.78</v>
      </c>
      <c r="T193" s="14">
        <v>205045071.50999999</v>
      </c>
      <c r="U193" s="14">
        <v>133512411.22</v>
      </c>
      <c r="V193" s="14">
        <v>126065234.45999999</v>
      </c>
      <c r="W193" s="14">
        <v>-24539832.129999999</v>
      </c>
      <c r="X193" s="14">
        <v>-30810705.48</v>
      </c>
      <c r="Y193" s="14">
        <v>19344195.25</v>
      </c>
      <c r="Z193" s="14">
        <v>118945264.91</v>
      </c>
      <c r="AA193" s="14">
        <v>-5843065.5199999996</v>
      </c>
      <c r="AB193" s="14">
        <v>-5129859.1399999997</v>
      </c>
      <c r="AC193" s="14">
        <v>-79946748.040000007</v>
      </c>
      <c r="AD193" s="14">
        <v>-2260766.11</v>
      </c>
      <c r="AE193" s="14">
        <v>-8099330.5899999999</v>
      </c>
      <c r="AF193" s="14">
        <v>14694885.779999999</v>
      </c>
      <c r="AG193" s="14">
        <v>3468226.84</v>
      </c>
      <c r="AH193" s="14">
        <v>-7019850.5</v>
      </c>
      <c r="AI193" s="14">
        <v>37257626.600000001</v>
      </c>
      <c r="AJ193" s="14">
        <v>-18913044.170000002</v>
      </c>
      <c r="AK193" s="14">
        <v>774616.73</v>
      </c>
    </row>
    <row r="194" spans="1:37" ht="14.25" customHeight="1">
      <c r="A194" s="12" t="s">
        <v>447</v>
      </c>
      <c r="B194" s="12" t="s">
        <v>448</v>
      </c>
      <c r="C194" s="12" t="s">
        <v>58</v>
      </c>
      <c r="D194" s="13" t="s">
        <v>438</v>
      </c>
      <c r="E194" s="14">
        <v>1073148934.2</v>
      </c>
      <c r="F194" s="14">
        <v>3174835433.5999999</v>
      </c>
      <c r="G194" s="14">
        <v>2102344362.5</v>
      </c>
      <c r="H194" s="14">
        <v>1859751764.2</v>
      </c>
      <c r="I194" s="14">
        <v>669450216.00999999</v>
      </c>
      <c r="J194" s="14">
        <v>378848460.06</v>
      </c>
      <c r="K194" s="15"/>
      <c r="L194" s="15"/>
      <c r="M194" s="15"/>
      <c r="N194" s="15"/>
      <c r="O194" s="15"/>
      <c r="P194" s="14">
        <v>4094674237</v>
      </c>
      <c r="Q194" s="16" t="s">
        <v>72</v>
      </c>
      <c r="R194" s="14">
        <v>6934703090.8999996</v>
      </c>
      <c r="S194" s="14">
        <v>6503401647.5</v>
      </c>
      <c r="T194" s="14">
        <v>2054345653.5999999</v>
      </c>
      <c r="U194" s="14">
        <v>1755013405.0999999</v>
      </c>
      <c r="V194" s="15"/>
      <c r="W194" s="15"/>
      <c r="X194" s="15"/>
      <c r="Y194" s="15"/>
      <c r="Z194" s="15"/>
      <c r="AA194" s="14">
        <v>-13471969.369999999</v>
      </c>
      <c r="AB194" s="14">
        <v>-91176336.019999996</v>
      </c>
      <c r="AC194" s="14">
        <v>4760873.76</v>
      </c>
      <c r="AD194" s="14">
        <v>56694405.829999998</v>
      </c>
      <c r="AE194" s="14">
        <v>-1557714.24</v>
      </c>
      <c r="AF194" s="14">
        <v>188188819.28</v>
      </c>
      <c r="AG194" s="15"/>
      <c r="AH194" s="15"/>
      <c r="AI194" s="15"/>
      <c r="AJ194" s="15"/>
      <c r="AK194" s="15"/>
    </row>
    <row r="195" spans="1:37" ht="14.25" customHeight="1">
      <c r="A195" s="12" t="s">
        <v>449</v>
      </c>
      <c r="B195" s="12" t="s">
        <v>450</v>
      </c>
      <c r="C195" s="12" t="s">
        <v>58</v>
      </c>
      <c r="D195" s="13" t="s">
        <v>438</v>
      </c>
      <c r="E195" s="14">
        <v>117490880.05</v>
      </c>
      <c r="F195" s="14">
        <v>294286764.32999998</v>
      </c>
      <c r="G195" s="14">
        <v>125190020.06</v>
      </c>
      <c r="H195" s="14">
        <v>199803654.28</v>
      </c>
      <c r="I195" s="14">
        <v>421300984.95999998</v>
      </c>
      <c r="J195" s="14">
        <v>78898315.560000002</v>
      </c>
      <c r="K195" s="14">
        <v>103851569.27</v>
      </c>
      <c r="L195" s="14">
        <v>53766481.670000002</v>
      </c>
      <c r="M195" s="14">
        <v>120294954.92</v>
      </c>
      <c r="N195" s="14">
        <v>271951596.05000001</v>
      </c>
      <c r="O195" s="14">
        <v>207950391.41999999</v>
      </c>
      <c r="P195" s="14">
        <v>943886540.29999995</v>
      </c>
      <c r="Q195" s="14">
        <v>2164536119.8000002</v>
      </c>
      <c r="R195" s="14">
        <v>640466273.88</v>
      </c>
      <c r="S195" s="14">
        <v>599630029.33000004</v>
      </c>
      <c r="T195" s="14">
        <v>760393046.24000001</v>
      </c>
      <c r="U195" s="14">
        <v>291551518.79000002</v>
      </c>
      <c r="V195" s="14">
        <v>24882819.260000002</v>
      </c>
      <c r="W195" s="14">
        <v>157534575.86000001</v>
      </c>
      <c r="X195" s="14">
        <v>730121199.13999999</v>
      </c>
      <c r="Y195" s="14">
        <v>1230637833.4000001</v>
      </c>
      <c r="Z195" s="14">
        <v>1059627624.1</v>
      </c>
      <c r="AA195" s="14">
        <v>39513730.549999997</v>
      </c>
      <c r="AB195" s="14">
        <v>-7668671.4800000004</v>
      </c>
      <c r="AC195" s="14">
        <v>-28461042.300000001</v>
      </c>
      <c r="AD195" s="14">
        <v>-108066122.01000001</v>
      </c>
      <c r="AE195" s="14">
        <v>-224709091.94999999</v>
      </c>
      <c r="AF195" s="14">
        <v>-37971270.57</v>
      </c>
      <c r="AG195" s="14">
        <v>-115546201.45999999</v>
      </c>
      <c r="AH195" s="14">
        <v>-180440988.38</v>
      </c>
      <c r="AI195" s="14">
        <v>-35784513.329999998</v>
      </c>
      <c r="AJ195" s="14">
        <v>25682290.629999999</v>
      </c>
      <c r="AK195" s="14">
        <v>1796962.92</v>
      </c>
    </row>
    <row r="196" spans="1:37" ht="14.25" customHeight="1">
      <c r="A196" s="12" t="s">
        <v>451</v>
      </c>
      <c r="B196" s="12" t="s">
        <v>452</v>
      </c>
      <c r="C196" s="12" t="s">
        <v>58</v>
      </c>
      <c r="D196" s="13" t="s">
        <v>438</v>
      </c>
      <c r="E196" s="14">
        <v>44721054.079999998</v>
      </c>
      <c r="F196" s="14">
        <v>5937316.8099999996</v>
      </c>
      <c r="G196" s="14">
        <v>32520061.469999999</v>
      </c>
      <c r="H196" s="14">
        <v>25977529.469999999</v>
      </c>
      <c r="I196" s="14">
        <v>17339853.350000001</v>
      </c>
      <c r="J196" s="14">
        <v>-54260540.619999997</v>
      </c>
      <c r="K196" s="14">
        <v>0</v>
      </c>
      <c r="L196" s="14">
        <v>0</v>
      </c>
      <c r="M196" s="14">
        <v>0</v>
      </c>
      <c r="N196" s="14">
        <v>0</v>
      </c>
      <c r="O196" s="14">
        <v>-32761296.25</v>
      </c>
      <c r="P196" s="14">
        <v>229801183.00999999</v>
      </c>
      <c r="Q196" s="14">
        <v>255884643.16</v>
      </c>
      <c r="R196" s="14">
        <v>204854109.94</v>
      </c>
      <c r="S196" s="14">
        <v>21305780.239999998</v>
      </c>
      <c r="T196" s="14">
        <v>27207117.780000001</v>
      </c>
      <c r="U196" s="14">
        <v>100782154.02</v>
      </c>
      <c r="V196" s="14">
        <v>80894613</v>
      </c>
      <c r="W196" s="14">
        <v>-84533170.209999993</v>
      </c>
      <c r="X196" s="14">
        <v>-44281981.880000003</v>
      </c>
      <c r="Y196" s="14">
        <v>103285993.23999999</v>
      </c>
      <c r="Z196" s="14">
        <v>-116050157.98</v>
      </c>
      <c r="AA196" s="14">
        <v>0</v>
      </c>
      <c r="AB196" s="14">
        <v>0</v>
      </c>
      <c r="AC196" s="14">
        <v>0</v>
      </c>
      <c r="AD196" s="14">
        <v>-32322946.629999999</v>
      </c>
      <c r="AE196" s="14">
        <v>0</v>
      </c>
      <c r="AF196" s="14">
        <v>0</v>
      </c>
      <c r="AG196" s="14">
        <v>71121.66</v>
      </c>
      <c r="AH196" s="14">
        <v>-1360688.93</v>
      </c>
      <c r="AI196" s="14">
        <v>-1604348.31</v>
      </c>
      <c r="AJ196" s="14">
        <v>80599067.989999995</v>
      </c>
      <c r="AK196" s="14">
        <v>0</v>
      </c>
    </row>
    <row r="197" spans="1:37" ht="14.25" customHeight="1">
      <c r="A197" s="12" t="s">
        <v>453</v>
      </c>
      <c r="B197" s="12" t="s">
        <v>454</v>
      </c>
      <c r="C197" s="12" t="s">
        <v>58</v>
      </c>
      <c r="D197" s="13" t="s">
        <v>438</v>
      </c>
      <c r="E197" s="14">
        <v>83179329.489999995</v>
      </c>
      <c r="F197" s="14">
        <v>107817364.01000001</v>
      </c>
      <c r="G197" s="14">
        <v>102969016.06</v>
      </c>
      <c r="H197" s="14">
        <v>30903395.82</v>
      </c>
      <c r="I197" s="14">
        <v>11426284.380000001</v>
      </c>
      <c r="J197" s="14">
        <v>10613424.6</v>
      </c>
      <c r="K197" s="14">
        <v>6377242.2000000002</v>
      </c>
      <c r="L197" s="14">
        <v>13799579.43</v>
      </c>
      <c r="M197" s="14">
        <v>15889281.93</v>
      </c>
      <c r="N197" s="14">
        <v>15308481.529999999</v>
      </c>
      <c r="O197" s="14">
        <v>29428040.949999999</v>
      </c>
      <c r="P197" s="14">
        <v>331534302.93000001</v>
      </c>
      <c r="Q197" s="14">
        <v>571916177.38999999</v>
      </c>
      <c r="R197" s="14">
        <v>290083930.72000003</v>
      </c>
      <c r="S197" s="14">
        <v>119352427.22</v>
      </c>
      <c r="T197" s="14">
        <v>49742398.57</v>
      </c>
      <c r="U197" s="14">
        <v>42406286.799999997</v>
      </c>
      <c r="V197" s="14">
        <v>50818518</v>
      </c>
      <c r="W197" s="14">
        <v>-18453787.75</v>
      </c>
      <c r="X197" s="14">
        <v>69315064.920000002</v>
      </c>
      <c r="Y197" s="14">
        <v>178554148.74000001</v>
      </c>
      <c r="Z197" s="14">
        <v>210806675.08000001</v>
      </c>
      <c r="AA197" s="14">
        <v>-16528262.970000001</v>
      </c>
      <c r="AB197" s="14">
        <v>-1614915.35</v>
      </c>
      <c r="AC197" s="14">
        <v>14447904.439999999</v>
      </c>
      <c r="AD197" s="14">
        <v>6255286.9500000002</v>
      </c>
      <c r="AE197" s="14">
        <v>488336.23</v>
      </c>
      <c r="AF197" s="14">
        <v>-25019776.940000001</v>
      </c>
      <c r="AG197" s="14">
        <v>-2289838.5499999998</v>
      </c>
      <c r="AH197" s="14">
        <v>-47804944.780000001</v>
      </c>
      <c r="AI197" s="14">
        <v>8517153.8100000005</v>
      </c>
      <c r="AJ197" s="14">
        <v>8146486.1200000001</v>
      </c>
      <c r="AK197" s="14">
        <v>17989965.23</v>
      </c>
    </row>
    <row r="198" spans="1:37" ht="14.25" customHeight="1">
      <c r="A198" s="12" t="s">
        <v>455</v>
      </c>
      <c r="B198" s="12" t="s">
        <v>456</v>
      </c>
      <c r="C198" s="12" t="s">
        <v>58</v>
      </c>
      <c r="D198" s="13" t="s">
        <v>438</v>
      </c>
      <c r="E198" s="14">
        <v>0</v>
      </c>
      <c r="F198" s="14">
        <v>185961202.56</v>
      </c>
      <c r="G198" s="14">
        <v>0</v>
      </c>
      <c r="H198" s="14">
        <v>0</v>
      </c>
      <c r="I198" s="14">
        <v>0</v>
      </c>
      <c r="J198" s="14">
        <v>0</v>
      </c>
      <c r="K198" s="14">
        <v>25906413.350000001</v>
      </c>
      <c r="L198" s="14">
        <v>0</v>
      </c>
      <c r="M198" s="14">
        <v>0</v>
      </c>
      <c r="N198" s="14">
        <v>0</v>
      </c>
      <c r="O198" s="14">
        <v>29771904.23</v>
      </c>
      <c r="P198" s="14">
        <v>-225462089.63999999</v>
      </c>
      <c r="Q198" s="14">
        <v>747018053.62</v>
      </c>
      <c r="R198" s="14">
        <v>-231893477.47999999</v>
      </c>
      <c r="S198" s="14">
        <v>1133785468.2</v>
      </c>
      <c r="T198" s="14">
        <v>-690346828.42999995</v>
      </c>
      <c r="U198" s="14">
        <v>-261240607.63999999</v>
      </c>
      <c r="V198" s="14">
        <v>84114611.299999997</v>
      </c>
      <c r="W198" s="14">
        <v>-763322772.85000002</v>
      </c>
      <c r="X198" s="14">
        <v>16045123.539999999</v>
      </c>
      <c r="Y198" s="14">
        <v>-92816178.849999994</v>
      </c>
      <c r="Z198" s="14">
        <v>-14712171.75</v>
      </c>
      <c r="AA198" s="14">
        <v>-70568389.319999993</v>
      </c>
      <c r="AB198" s="14">
        <v>-165013008.16</v>
      </c>
      <c r="AC198" s="14">
        <v>6668816.3799999999</v>
      </c>
      <c r="AD198" s="14">
        <v>316077884.47000003</v>
      </c>
      <c r="AE198" s="14">
        <v>327599185.58999997</v>
      </c>
      <c r="AF198" s="14">
        <v>-91095287.489999995</v>
      </c>
      <c r="AG198" s="14">
        <v>-2022086.42</v>
      </c>
      <c r="AH198" s="14">
        <v>-265341752.09999999</v>
      </c>
      <c r="AI198" s="14">
        <v>2982316.18</v>
      </c>
      <c r="AJ198" s="14">
        <v>-33635020.600000001</v>
      </c>
      <c r="AK198" s="14">
        <v>-39925114.490000002</v>
      </c>
    </row>
    <row r="199" spans="1:37" ht="14.25" customHeight="1">
      <c r="A199" s="12" t="s">
        <v>457</v>
      </c>
      <c r="B199" s="12" t="s">
        <v>458</v>
      </c>
      <c r="C199" s="12" t="s">
        <v>58</v>
      </c>
      <c r="D199" s="13" t="s">
        <v>438</v>
      </c>
      <c r="E199" s="14">
        <v>190725682.37</v>
      </c>
      <c r="F199" s="14">
        <v>109582453.42</v>
      </c>
      <c r="G199" s="14">
        <v>6063975.8099999996</v>
      </c>
      <c r="H199" s="14">
        <v>19481895.289999999</v>
      </c>
      <c r="I199" s="14">
        <v>39760231.490000002</v>
      </c>
      <c r="J199" s="14">
        <v>35509931.390000001</v>
      </c>
      <c r="K199" s="14">
        <v>-24808908.52</v>
      </c>
      <c r="L199" s="14">
        <v>48928476.590000004</v>
      </c>
      <c r="M199" s="14">
        <v>29025908.989999998</v>
      </c>
      <c r="N199" s="14">
        <v>27005418.219999999</v>
      </c>
      <c r="O199" s="14">
        <v>30394925.329999998</v>
      </c>
      <c r="P199" s="14">
        <v>1280086037.3</v>
      </c>
      <c r="Q199" s="14">
        <v>763560053.77999997</v>
      </c>
      <c r="R199" s="14">
        <v>86073004.459999993</v>
      </c>
      <c r="S199" s="14">
        <v>319686848.30000001</v>
      </c>
      <c r="T199" s="14">
        <v>456868575.70999998</v>
      </c>
      <c r="U199" s="14">
        <v>418424951.83999997</v>
      </c>
      <c r="V199" s="14">
        <v>58432719.270000003</v>
      </c>
      <c r="W199" s="14">
        <v>283679925.75999999</v>
      </c>
      <c r="X199" s="14">
        <v>169544182.90000001</v>
      </c>
      <c r="Y199" s="14">
        <v>162575375.66</v>
      </c>
      <c r="Z199" s="14">
        <v>180713092.30000001</v>
      </c>
      <c r="AA199" s="14">
        <v>-3615911.14</v>
      </c>
      <c r="AB199" s="14">
        <v>-45645299.450000003</v>
      </c>
      <c r="AC199" s="14">
        <v>-3847025.54</v>
      </c>
      <c r="AD199" s="14">
        <v>22888066.149999999</v>
      </c>
      <c r="AE199" s="14">
        <v>13397909.279999999</v>
      </c>
      <c r="AF199" s="14">
        <v>16813506.850000001</v>
      </c>
      <c r="AG199" s="14">
        <v>-14630143.859999999</v>
      </c>
      <c r="AH199" s="14">
        <v>-22712240.129999999</v>
      </c>
      <c r="AI199" s="14">
        <v>-9901683.4299999997</v>
      </c>
      <c r="AJ199" s="14">
        <v>6875725.0599999996</v>
      </c>
      <c r="AK199" s="14">
        <v>-7829360.0599999996</v>
      </c>
    </row>
    <row r="200" spans="1:37" ht="14.25" customHeight="1">
      <c r="A200" s="12" t="s">
        <v>459</v>
      </c>
      <c r="B200" s="12" t="s">
        <v>460</v>
      </c>
      <c r="C200" s="12" t="s">
        <v>58</v>
      </c>
      <c r="D200" s="13" t="s">
        <v>438</v>
      </c>
      <c r="E200" s="14">
        <v>3815906519</v>
      </c>
      <c r="F200" s="14">
        <v>4686108912.1999998</v>
      </c>
      <c r="G200" s="14">
        <v>1087576397.0999999</v>
      </c>
      <c r="H200" s="14">
        <v>300934757.35000002</v>
      </c>
      <c r="I200" s="14">
        <v>821565646.33000004</v>
      </c>
      <c r="J200" s="14">
        <v>425021936.88</v>
      </c>
      <c r="K200" s="14">
        <v>154112270.33000001</v>
      </c>
      <c r="L200" s="14">
        <v>234859652.09999999</v>
      </c>
      <c r="M200" s="14">
        <v>938209111.99000001</v>
      </c>
      <c r="N200" s="14">
        <v>555821813.75</v>
      </c>
      <c r="O200" s="14">
        <v>584698827.76999998</v>
      </c>
      <c r="P200" s="14">
        <v>16314319328</v>
      </c>
      <c r="Q200" s="16" t="s">
        <v>72</v>
      </c>
      <c r="R200" s="14">
        <v>4186787839.6999998</v>
      </c>
      <c r="S200" s="14">
        <v>2096428689</v>
      </c>
      <c r="T200" s="14">
        <v>2816983218.5</v>
      </c>
      <c r="U200" s="14">
        <v>-58622407.530000001</v>
      </c>
      <c r="V200" s="14">
        <v>-3600171465</v>
      </c>
      <c r="W200" s="14">
        <v>-9033326239.5</v>
      </c>
      <c r="X200" s="14">
        <v>2194879723.0999999</v>
      </c>
      <c r="Y200" s="14">
        <v>2535667555.8000002</v>
      </c>
      <c r="Z200" s="14">
        <v>2883019952.4000001</v>
      </c>
      <c r="AA200" s="14">
        <v>689297592.02999997</v>
      </c>
      <c r="AB200" s="14">
        <v>443347586.41000003</v>
      </c>
      <c r="AC200" s="14">
        <v>239029398.44999999</v>
      </c>
      <c r="AD200" s="14">
        <v>272184472.11000001</v>
      </c>
      <c r="AE200" s="14">
        <v>-1042166968.8</v>
      </c>
      <c r="AF200" s="14">
        <v>-24880251.390000001</v>
      </c>
      <c r="AG200" s="14">
        <v>270266492.26999998</v>
      </c>
      <c r="AH200" s="14">
        <v>-2455868611.5</v>
      </c>
      <c r="AI200" s="14">
        <v>-1184912934.0999999</v>
      </c>
      <c r="AJ200" s="14">
        <v>-976597335.33000004</v>
      </c>
      <c r="AK200" s="14">
        <v>-467818591.24000001</v>
      </c>
    </row>
    <row r="201" spans="1:37" ht="14.25" customHeight="1">
      <c r="A201" s="12" t="s">
        <v>461</v>
      </c>
      <c r="B201" s="12" t="s">
        <v>462</v>
      </c>
      <c r="C201" s="12" t="s">
        <v>58</v>
      </c>
      <c r="D201" s="13" t="s">
        <v>438</v>
      </c>
      <c r="E201" s="14">
        <v>3846385100.9000001</v>
      </c>
      <c r="F201" s="14">
        <v>4711712502.8000002</v>
      </c>
      <c r="G201" s="14">
        <v>1087576397.0999999</v>
      </c>
      <c r="H201" s="14">
        <v>300934757.35000002</v>
      </c>
      <c r="I201" s="14">
        <v>844627128.99000001</v>
      </c>
      <c r="J201" s="14">
        <v>425021936.88</v>
      </c>
      <c r="K201" s="14">
        <v>163373426.12</v>
      </c>
      <c r="L201" s="14">
        <v>271581948.60000002</v>
      </c>
      <c r="M201" s="14">
        <v>961378657.51999998</v>
      </c>
      <c r="N201" s="14">
        <v>578978292.20000005</v>
      </c>
      <c r="O201" s="14">
        <v>604694662.11000001</v>
      </c>
      <c r="P201" s="14">
        <v>16327033139</v>
      </c>
      <c r="Q201" s="16" t="s">
        <v>72</v>
      </c>
      <c r="R201" s="14">
        <v>4181441288.5999999</v>
      </c>
      <c r="S201" s="14">
        <v>2071189726.5</v>
      </c>
      <c r="T201" s="14">
        <v>2728155641.5</v>
      </c>
      <c r="U201" s="14">
        <v>-148743725.34999999</v>
      </c>
      <c r="V201" s="14">
        <v>-3977534626.5999999</v>
      </c>
      <c r="W201" s="14">
        <v>-9635273973.5</v>
      </c>
      <c r="X201" s="14">
        <v>1820349695.5</v>
      </c>
      <c r="Y201" s="14">
        <v>2176160871.4000001</v>
      </c>
      <c r="Z201" s="14">
        <v>2497175777.8000002</v>
      </c>
      <c r="AA201" s="14">
        <v>689296563.32000005</v>
      </c>
      <c r="AB201" s="14">
        <v>443347586.41000003</v>
      </c>
      <c r="AC201" s="14">
        <v>239029398.44999999</v>
      </c>
      <c r="AD201" s="14">
        <v>272184472.11000001</v>
      </c>
      <c r="AE201" s="14">
        <v>-1042166968.8</v>
      </c>
      <c r="AF201" s="14">
        <v>-25671347.75</v>
      </c>
      <c r="AG201" s="14">
        <v>273165745.82999998</v>
      </c>
      <c r="AH201" s="14">
        <v>-2452751477.6999998</v>
      </c>
      <c r="AI201" s="14">
        <v>-954191898.88999999</v>
      </c>
      <c r="AJ201" s="14">
        <v>-1056892677.4</v>
      </c>
      <c r="AK201" s="14">
        <v>-571275218.94000006</v>
      </c>
    </row>
    <row r="202" spans="1:37" ht="14.25" customHeight="1">
      <c r="A202" s="12" t="s">
        <v>463</v>
      </c>
      <c r="B202" s="12" t="s">
        <v>464</v>
      </c>
      <c r="C202" s="12" t="s">
        <v>58</v>
      </c>
      <c r="D202" s="13" t="s">
        <v>438</v>
      </c>
      <c r="E202" s="14">
        <v>113513892.15000001</v>
      </c>
      <c r="F202" s="14">
        <v>67988589.189999998</v>
      </c>
      <c r="G202" s="14">
        <v>29098220.879999999</v>
      </c>
      <c r="H202" s="14">
        <v>374290.73</v>
      </c>
      <c r="I202" s="14">
        <v>528813.30000000005</v>
      </c>
      <c r="J202" s="14">
        <v>711173.95</v>
      </c>
      <c r="K202" s="14">
        <v>1879843.1</v>
      </c>
      <c r="L202" s="14">
        <v>2015835.45</v>
      </c>
      <c r="M202" s="14">
        <v>656175.18000000005</v>
      </c>
      <c r="N202" s="14">
        <v>2241287.38</v>
      </c>
      <c r="O202" s="14">
        <v>1843181.11</v>
      </c>
      <c r="P202" s="14">
        <v>533241450.86000001</v>
      </c>
      <c r="Q202" s="14">
        <v>424636767.99000001</v>
      </c>
      <c r="R202" s="14">
        <v>131644447.40000001</v>
      </c>
      <c r="S202" s="14">
        <v>-36959645.219999999</v>
      </c>
      <c r="T202" s="14">
        <v>20399136.210000001</v>
      </c>
      <c r="U202" s="14">
        <v>-136235191.5</v>
      </c>
      <c r="V202" s="14">
        <v>-48965171.210000001</v>
      </c>
      <c r="W202" s="14">
        <v>1425907.13</v>
      </c>
      <c r="X202" s="14">
        <v>46549067.119999997</v>
      </c>
      <c r="Y202" s="14">
        <v>97941116.340000004</v>
      </c>
      <c r="Z202" s="14">
        <v>46024065.810000002</v>
      </c>
      <c r="AA202" s="14">
        <v>30659634.620000001</v>
      </c>
      <c r="AB202" s="14">
        <v>46165467.600000001</v>
      </c>
      <c r="AC202" s="14">
        <v>-8554002.6099999994</v>
      </c>
      <c r="AD202" s="14">
        <v>-70451780.959999993</v>
      </c>
      <c r="AE202" s="14">
        <v>15938824.529999999</v>
      </c>
      <c r="AF202" s="14">
        <v>9586624.8699999992</v>
      </c>
      <c r="AG202" s="14">
        <v>-35809058.619999997</v>
      </c>
      <c r="AH202" s="14">
        <v>-1323633.1299999999</v>
      </c>
      <c r="AI202" s="14">
        <v>-46921446.530000001</v>
      </c>
      <c r="AJ202" s="14">
        <v>-21967758.280000001</v>
      </c>
      <c r="AK202" s="14">
        <v>3793588.39</v>
      </c>
    </row>
    <row r="203" spans="1:37" ht="14.25" customHeight="1">
      <c r="A203" s="12" t="s">
        <v>465</v>
      </c>
      <c r="B203" s="12" t="s">
        <v>466</v>
      </c>
      <c r="C203" s="12" t="s">
        <v>58</v>
      </c>
      <c r="D203" s="13" t="s">
        <v>438</v>
      </c>
      <c r="E203" s="14">
        <v>605831252.80999994</v>
      </c>
      <c r="F203" s="14">
        <v>540157626.45000005</v>
      </c>
      <c r="G203" s="14">
        <v>534925787.13</v>
      </c>
      <c r="H203" s="14">
        <v>-72758863.980000004</v>
      </c>
      <c r="I203" s="14">
        <v>420747363.13999999</v>
      </c>
      <c r="J203" s="14">
        <v>406314675.39999998</v>
      </c>
      <c r="K203" s="14">
        <v>264995122.16</v>
      </c>
      <c r="L203" s="14">
        <v>44778227.140000001</v>
      </c>
      <c r="M203" s="14">
        <v>-252907958.38</v>
      </c>
      <c r="N203" s="14">
        <v>421449304.24000001</v>
      </c>
      <c r="O203" s="14">
        <v>247627776.44999999</v>
      </c>
      <c r="P203" s="14">
        <v>6788608277.3000002</v>
      </c>
      <c r="Q203" s="14">
        <v>4806017465.3000002</v>
      </c>
      <c r="R203" s="14">
        <v>-4568480563.1999998</v>
      </c>
      <c r="S203" s="14">
        <v>1082220973.5</v>
      </c>
      <c r="T203" s="14">
        <v>-89547024.269999996</v>
      </c>
      <c r="U203" s="14">
        <v>1136073973.5</v>
      </c>
      <c r="V203" s="14">
        <v>4483363030.1000004</v>
      </c>
      <c r="W203" s="14">
        <v>-2887103245.5</v>
      </c>
      <c r="X203" s="14">
        <v>1728403148.7</v>
      </c>
      <c r="Y203" s="14">
        <v>663689878.14999998</v>
      </c>
      <c r="Z203" s="14">
        <v>2027048126.0999999</v>
      </c>
      <c r="AA203" s="14">
        <v>1359261632.4000001</v>
      </c>
      <c r="AB203" s="14">
        <v>560615034.59000003</v>
      </c>
      <c r="AC203" s="14">
        <v>-2241504403.0999999</v>
      </c>
      <c r="AD203" s="14">
        <v>260414968.83000001</v>
      </c>
      <c r="AE203" s="14">
        <v>-754224863.47000003</v>
      </c>
      <c r="AF203" s="14">
        <v>8874096.3100000005</v>
      </c>
      <c r="AG203" s="14">
        <v>757189085</v>
      </c>
      <c r="AH203" s="14">
        <v>-1074352842.5</v>
      </c>
      <c r="AI203" s="14">
        <v>783250062.85000002</v>
      </c>
      <c r="AJ203" s="14">
        <v>-264138510.15000001</v>
      </c>
      <c r="AK203" s="14">
        <v>389242135.36000001</v>
      </c>
    </row>
    <row r="204" spans="1:37" ht="14.25" customHeight="1">
      <c r="A204" s="12" t="s">
        <v>467</v>
      </c>
      <c r="B204" s="12" t="s">
        <v>468</v>
      </c>
      <c r="C204" s="12" t="s">
        <v>58</v>
      </c>
      <c r="D204" s="13" t="s">
        <v>438</v>
      </c>
      <c r="E204" s="14">
        <v>0</v>
      </c>
      <c r="F204" s="14">
        <v>0</v>
      </c>
      <c r="G204" s="14">
        <v>0</v>
      </c>
      <c r="H204" s="14">
        <v>508621049.60000002</v>
      </c>
      <c r="I204" s="14">
        <v>50335191.75</v>
      </c>
      <c r="J204" s="14">
        <v>904923474.38</v>
      </c>
      <c r="K204" s="14">
        <v>0</v>
      </c>
      <c r="L204" s="14">
        <v>16304.55</v>
      </c>
      <c r="M204" s="14">
        <v>8630344.0299999993</v>
      </c>
      <c r="N204" s="14">
        <v>14519492.52</v>
      </c>
      <c r="O204" s="14">
        <v>12528824.82</v>
      </c>
      <c r="P204" s="14">
        <v>1829798143.4000001</v>
      </c>
      <c r="Q204" s="14">
        <v>2112669478.7</v>
      </c>
      <c r="R204" s="14">
        <v>442427100.22000003</v>
      </c>
      <c r="S204" s="14">
        <v>886301680.91999996</v>
      </c>
      <c r="T204" s="14">
        <v>6739623644.3999996</v>
      </c>
      <c r="U204" s="14">
        <v>4592021761.8000002</v>
      </c>
      <c r="V204" s="14">
        <v>3675613417.4000001</v>
      </c>
      <c r="W204" s="14">
        <v>-12340701531</v>
      </c>
      <c r="X204" s="14">
        <v>-482488889.19</v>
      </c>
      <c r="Y204" s="14">
        <v>-825532122.41999996</v>
      </c>
      <c r="Z204" s="14">
        <v>2129356694.2</v>
      </c>
      <c r="AA204" s="14">
        <v>0</v>
      </c>
      <c r="AB204" s="14">
        <v>0</v>
      </c>
      <c r="AC204" s="14">
        <v>0</v>
      </c>
      <c r="AD204" s="14">
        <v>0</v>
      </c>
      <c r="AE204" s="14">
        <v>0</v>
      </c>
      <c r="AF204" s="14">
        <v>-11579266.560000001</v>
      </c>
      <c r="AG204" s="14">
        <v>0</v>
      </c>
      <c r="AH204" s="14">
        <v>0</v>
      </c>
      <c r="AI204" s="14">
        <v>0</v>
      </c>
      <c r="AJ204" s="14">
        <v>0</v>
      </c>
      <c r="AK204" s="14">
        <v>0</v>
      </c>
    </row>
    <row r="205" spans="1:37" ht="14.25" customHeight="1">
      <c r="A205" s="12" t="s">
        <v>469</v>
      </c>
      <c r="B205" s="12" t="s">
        <v>470</v>
      </c>
      <c r="C205" s="12" t="s">
        <v>58</v>
      </c>
      <c r="D205" s="13" t="s">
        <v>438</v>
      </c>
      <c r="E205" s="15"/>
      <c r="F205" s="15"/>
      <c r="G205" s="15"/>
      <c r="H205" s="14">
        <v>346157590.31</v>
      </c>
      <c r="I205" s="14">
        <v>50335191.75</v>
      </c>
      <c r="J205" s="14">
        <v>552683.76</v>
      </c>
      <c r="K205" s="15"/>
      <c r="L205" s="15"/>
      <c r="M205" s="15"/>
      <c r="N205" s="15"/>
      <c r="O205" s="15"/>
      <c r="P205" s="15"/>
      <c r="Q205" s="15"/>
      <c r="R205" s="15"/>
      <c r="S205" s="14">
        <v>-281684446.62</v>
      </c>
      <c r="T205" s="14">
        <v>651107575.96000004</v>
      </c>
      <c r="U205" s="14">
        <v>398078603.73000002</v>
      </c>
      <c r="V205" s="15"/>
      <c r="W205" s="15"/>
      <c r="X205" s="15"/>
      <c r="Y205" s="15"/>
      <c r="Z205" s="15"/>
      <c r="AA205" s="15"/>
      <c r="AB205" s="15"/>
      <c r="AC205" s="15"/>
      <c r="AD205" s="14">
        <v>0</v>
      </c>
      <c r="AE205" s="14">
        <v>0</v>
      </c>
      <c r="AF205" s="14">
        <v>-1653987.42</v>
      </c>
      <c r="AG205" s="15"/>
      <c r="AH205" s="15"/>
      <c r="AI205" s="15"/>
      <c r="AJ205" s="15"/>
      <c r="AK205" s="15"/>
    </row>
    <row r="206" spans="1:37" ht="14.25" customHeight="1">
      <c r="A206" s="12" t="s">
        <v>471</v>
      </c>
      <c r="B206" s="12" t="s">
        <v>472</v>
      </c>
      <c r="C206" s="12" t="s">
        <v>58</v>
      </c>
      <c r="D206" s="13" t="s">
        <v>438</v>
      </c>
      <c r="E206" s="14">
        <v>18301756.800000001</v>
      </c>
      <c r="F206" s="14">
        <v>44626727.5</v>
      </c>
      <c r="G206" s="14">
        <v>3220626.3</v>
      </c>
      <c r="H206" s="14">
        <v>3361105.75</v>
      </c>
      <c r="I206" s="15"/>
      <c r="J206" s="14">
        <v>1292304.67</v>
      </c>
      <c r="K206" s="14">
        <v>550844.23</v>
      </c>
      <c r="L206" s="14">
        <v>1892810.2</v>
      </c>
      <c r="M206" s="14">
        <v>1448506.71</v>
      </c>
      <c r="N206" s="14">
        <v>1544812.56</v>
      </c>
      <c r="O206" s="14">
        <v>8176920.79</v>
      </c>
      <c r="P206" s="14">
        <v>94413857.390000001</v>
      </c>
      <c r="Q206" s="14">
        <v>206927896.66999999</v>
      </c>
      <c r="R206" s="14">
        <v>-34132171.170000002</v>
      </c>
      <c r="S206" s="14">
        <v>-4993464.01</v>
      </c>
      <c r="T206" s="14">
        <v>-57776443.57</v>
      </c>
      <c r="U206" s="14">
        <v>-45722389.340000004</v>
      </c>
      <c r="V206" s="14">
        <v>6962949.9800000004</v>
      </c>
      <c r="W206" s="14">
        <v>-211012022.30000001</v>
      </c>
      <c r="X206" s="14">
        <v>-71313118.329999998</v>
      </c>
      <c r="Y206" s="14">
        <v>-161814315.46000001</v>
      </c>
      <c r="Z206" s="14">
        <v>-40647966.859999999</v>
      </c>
      <c r="AA206" s="14">
        <v>-190039533.66</v>
      </c>
      <c r="AB206" s="14">
        <v>-202408.53</v>
      </c>
      <c r="AC206" s="14">
        <v>-247924.75</v>
      </c>
      <c r="AD206" s="14">
        <v>-250361.69</v>
      </c>
      <c r="AE206" s="15"/>
      <c r="AF206" s="14">
        <v>-14071761.93</v>
      </c>
      <c r="AG206" s="14">
        <v>0</v>
      </c>
      <c r="AH206" s="14">
        <v>0</v>
      </c>
      <c r="AI206" s="14">
        <v>0</v>
      </c>
      <c r="AJ206" s="14">
        <v>52834335.119999997</v>
      </c>
      <c r="AK206" s="14">
        <v>-8833218.9800000004</v>
      </c>
    </row>
    <row r="207" spans="1:37" ht="14.25" customHeight="1">
      <c r="A207" s="12" t="s">
        <v>473</v>
      </c>
      <c r="B207" s="12" t="s">
        <v>474</v>
      </c>
      <c r="C207" s="12" t="s">
        <v>58</v>
      </c>
      <c r="D207" s="13" t="s">
        <v>438</v>
      </c>
      <c r="E207" s="14">
        <v>4880194.16</v>
      </c>
      <c r="F207" s="14">
        <v>457051.51</v>
      </c>
      <c r="G207" s="14">
        <v>635980.87</v>
      </c>
      <c r="H207" s="14">
        <v>1300629.01</v>
      </c>
      <c r="I207" s="14">
        <v>5021767.7699999996</v>
      </c>
      <c r="J207" s="14">
        <v>11450577.939999999</v>
      </c>
      <c r="K207" s="14">
        <v>19644918.170000002</v>
      </c>
      <c r="L207" s="14">
        <v>96345.08</v>
      </c>
      <c r="M207" s="14">
        <v>7721541.4100000001</v>
      </c>
      <c r="N207" s="14">
        <v>865793.25</v>
      </c>
      <c r="O207" s="14">
        <v>1523351.28</v>
      </c>
      <c r="P207" s="14">
        <v>-9055722.8399999999</v>
      </c>
      <c r="Q207" s="14">
        <v>-39858156.700000003</v>
      </c>
      <c r="R207" s="14">
        <v>-85003454.709999993</v>
      </c>
      <c r="S207" s="14">
        <v>-46192984.530000001</v>
      </c>
      <c r="T207" s="14">
        <v>4795879.62</v>
      </c>
      <c r="U207" s="14">
        <v>26669700.510000002</v>
      </c>
      <c r="V207" s="14">
        <v>359023535.06999999</v>
      </c>
      <c r="W207" s="14">
        <v>-121345882.84999999</v>
      </c>
      <c r="X207" s="14">
        <v>59339561.780000001</v>
      </c>
      <c r="Y207" s="14">
        <v>-12677936.300000001</v>
      </c>
      <c r="Z207" s="14">
        <v>7520622.5999999996</v>
      </c>
      <c r="AA207" s="14">
        <v>-15491324.58</v>
      </c>
      <c r="AB207" s="14">
        <v>-4933979.92</v>
      </c>
      <c r="AC207" s="14">
        <v>-19964529.489999998</v>
      </c>
      <c r="AD207" s="14">
        <v>-1697452.29</v>
      </c>
      <c r="AE207" s="14">
        <v>-6345759.5800000001</v>
      </c>
      <c r="AF207" s="14">
        <v>-36441907.920000002</v>
      </c>
      <c r="AG207" s="14">
        <v>-319350.2</v>
      </c>
      <c r="AH207" s="14">
        <v>-87451.68</v>
      </c>
      <c r="AI207" s="14">
        <v>-3303842.02</v>
      </c>
      <c r="AJ207" s="14">
        <v>-1628599</v>
      </c>
      <c r="AK207" s="14">
        <v>0</v>
      </c>
    </row>
    <row r="208" spans="1:37" ht="14.25" customHeight="1">
      <c r="A208" s="12" t="s">
        <v>475</v>
      </c>
      <c r="B208" s="12" t="s">
        <v>476</v>
      </c>
      <c r="C208" s="12" t="s">
        <v>58</v>
      </c>
      <c r="D208" s="13" t="s">
        <v>438</v>
      </c>
      <c r="E208" s="14">
        <v>3218829.58</v>
      </c>
      <c r="F208" s="14">
        <v>2410402.63</v>
      </c>
      <c r="G208" s="14">
        <v>1032420.93</v>
      </c>
      <c r="H208" s="14">
        <v>0</v>
      </c>
      <c r="I208" s="14">
        <v>360376.47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11743738.720000001</v>
      </c>
      <c r="Q208" s="14">
        <v>9659022</v>
      </c>
      <c r="R208" s="14">
        <v>5104614.83</v>
      </c>
      <c r="S208" s="14">
        <v>57639521.219999999</v>
      </c>
      <c r="T208" s="14">
        <v>-4401554.6399999997</v>
      </c>
      <c r="U208" s="14">
        <v>-14024350.34</v>
      </c>
      <c r="V208" s="14">
        <v>-10042099.51</v>
      </c>
      <c r="W208" s="14">
        <v>-34361101.009999998</v>
      </c>
      <c r="X208" s="14">
        <v>-10431544.890000001</v>
      </c>
      <c r="Y208" s="14">
        <v>-4212014.3600000003</v>
      </c>
      <c r="Z208" s="14">
        <v>8518935.3399999999</v>
      </c>
      <c r="AA208" s="14">
        <v>-32918.68</v>
      </c>
      <c r="AB208" s="14">
        <v>-33734.75</v>
      </c>
      <c r="AC208" s="14">
        <v>-38326.53</v>
      </c>
      <c r="AD208" s="14">
        <v>14505956.609999999</v>
      </c>
      <c r="AE208" s="14">
        <v>-1211700.6000000001</v>
      </c>
      <c r="AF208" s="14">
        <v>-1175807.6000000001</v>
      </c>
      <c r="AG208" s="14">
        <v>10482774.890000001</v>
      </c>
      <c r="AH208" s="14">
        <v>-631430.81000000006</v>
      </c>
      <c r="AI208" s="14">
        <v>-549546.71</v>
      </c>
      <c r="AJ208" s="14">
        <v>-1134608.1000000001</v>
      </c>
      <c r="AK208" s="14">
        <v>-5810549.8600000003</v>
      </c>
    </row>
    <row r="209" spans="1:37" ht="14.25" customHeight="1">
      <c r="A209" s="12" t="s">
        <v>477</v>
      </c>
      <c r="B209" s="12" t="s">
        <v>478</v>
      </c>
      <c r="C209" s="12" t="s">
        <v>58</v>
      </c>
      <c r="D209" s="13" t="s">
        <v>438</v>
      </c>
      <c r="E209" s="14">
        <v>33390856.27</v>
      </c>
      <c r="F209" s="14">
        <v>160886485.91</v>
      </c>
      <c r="G209" s="14">
        <v>112992601.59999999</v>
      </c>
      <c r="H209" s="14">
        <v>12794734.42</v>
      </c>
      <c r="I209" s="14">
        <v>16404963.66</v>
      </c>
      <c r="J209" s="14">
        <v>10055322.369999999</v>
      </c>
      <c r="K209" s="14">
        <v>8986430.9399999995</v>
      </c>
      <c r="L209" s="14">
        <v>9386974.9199999999</v>
      </c>
      <c r="M209" s="14">
        <v>10311792.92</v>
      </c>
      <c r="N209" s="14">
        <v>7472703.4699999997</v>
      </c>
      <c r="O209" s="14">
        <v>9001453.1600000001</v>
      </c>
      <c r="P209" s="14">
        <v>90671415.079999998</v>
      </c>
      <c r="Q209" s="14">
        <v>480101057.47000003</v>
      </c>
      <c r="R209" s="14">
        <v>331553237.14999998</v>
      </c>
      <c r="S209" s="14">
        <v>35004320.380000003</v>
      </c>
      <c r="T209" s="14">
        <v>101110408.39</v>
      </c>
      <c r="U209" s="14">
        <v>33366927.219999999</v>
      </c>
      <c r="V209" s="14">
        <v>29493176.289999999</v>
      </c>
      <c r="W209" s="14">
        <v>25667810.640000001</v>
      </c>
      <c r="X209" s="14">
        <v>37162481.200000003</v>
      </c>
      <c r="Y209" s="14">
        <v>120827034.39</v>
      </c>
      <c r="Z209" s="14">
        <v>37580928.289999999</v>
      </c>
      <c r="AA209" s="14">
        <v>-11315.8</v>
      </c>
      <c r="AB209" s="14">
        <v>-11970.4</v>
      </c>
      <c r="AC209" s="14">
        <v>-13174.74</v>
      </c>
      <c r="AD209" s="14">
        <v>-103900.1</v>
      </c>
      <c r="AE209" s="14">
        <v>822598.46</v>
      </c>
      <c r="AF209" s="14">
        <v>-112433.22</v>
      </c>
      <c r="AG209" s="14">
        <v>-117141.56</v>
      </c>
      <c r="AH209" s="14">
        <v>-125989.72</v>
      </c>
      <c r="AI209" s="14">
        <v>1350080.43</v>
      </c>
      <c r="AJ209" s="14">
        <v>216448.31</v>
      </c>
      <c r="AK209" s="14">
        <v>-20336</v>
      </c>
    </row>
    <row r="210" spans="1:37" ht="14.25" customHeight="1">
      <c r="A210" s="12" t="s">
        <v>479</v>
      </c>
      <c r="B210" s="12" t="s">
        <v>480</v>
      </c>
      <c r="C210" s="12" t="s">
        <v>58</v>
      </c>
      <c r="D210" s="13" t="s">
        <v>438</v>
      </c>
      <c r="E210" s="14">
        <v>132703.42000000001</v>
      </c>
      <c r="F210" s="14">
        <v>3264.65</v>
      </c>
      <c r="G210" s="14">
        <v>41919.64</v>
      </c>
      <c r="H210" s="14">
        <v>12518.08</v>
      </c>
      <c r="I210" s="14">
        <v>1859333.67</v>
      </c>
      <c r="J210" s="14">
        <v>6269167.71</v>
      </c>
      <c r="K210" s="14">
        <v>0</v>
      </c>
      <c r="L210" s="14">
        <v>0</v>
      </c>
      <c r="M210" s="14">
        <v>3182449.61</v>
      </c>
      <c r="N210" s="14">
        <v>13959170.67</v>
      </c>
      <c r="O210" s="14">
        <v>-1985533.11</v>
      </c>
      <c r="P210" s="14">
        <v>-2806137357.5999999</v>
      </c>
      <c r="Q210" s="14">
        <v>-861291814.38</v>
      </c>
      <c r="R210" s="14">
        <v>-1021517027.9</v>
      </c>
      <c r="S210" s="14">
        <v>233454769.69999999</v>
      </c>
      <c r="T210" s="14">
        <v>-579689055</v>
      </c>
      <c r="U210" s="14">
        <v>-716711626.61000001</v>
      </c>
      <c r="V210" s="14">
        <v>-180319904.83000001</v>
      </c>
      <c r="W210" s="14">
        <v>254153865.36000001</v>
      </c>
      <c r="X210" s="14">
        <v>243212970.13</v>
      </c>
      <c r="Y210" s="14">
        <v>-5699223.7400000002</v>
      </c>
      <c r="Z210" s="14">
        <v>-518660440.35000002</v>
      </c>
      <c r="AA210" s="14">
        <v>-27641403.239999998</v>
      </c>
      <c r="AB210" s="14">
        <v>10481714.73</v>
      </c>
      <c r="AC210" s="14">
        <v>10387687.58</v>
      </c>
      <c r="AD210" s="14">
        <v>264831349.13</v>
      </c>
      <c r="AE210" s="14">
        <v>-159316431.16999999</v>
      </c>
      <c r="AF210" s="14">
        <v>-539064437.23000002</v>
      </c>
      <c r="AG210" s="14">
        <v>340078677.16000003</v>
      </c>
      <c r="AH210" s="14">
        <v>54369750.07</v>
      </c>
      <c r="AI210" s="14">
        <v>36811427.479999997</v>
      </c>
      <c r="AJ210" s="14">
        <v>-29965872.57</v>
      </c>
      <c r="AK210" s="14">
        <v>-134934907.22</v>
      </c>
    </row>
    <row r="211" spans="1:37" ht="14.25" customHeight="1">
      <c r="A211" s="12" t="s">
        <v>481</v>
      </c>
      <c r="B211" s="12" t="s">
        <v>482</v>
      </c>
      <c r="C211" s="12" t="s">
        <v>58</v>
      </c>
      <c r="D211" s="13" t="s">
        <v>438</v>
      </c>
      <c r="E211" s="14">
        <v>0</v>
      </c>
      <c r="F211" s="14">
        <v>54410.89</v>
      </c>
      <c r="G211" s="14">
        <v>0</v>
      </c>
      <c r="H211" s="14">
        <v>0</v>
      </c>
      <c r="I211" s="14">
        <v>5222.8500000000004</v>
      </c>
      <c r="J211" s="14">
        <v>5418.47</v>
      </c>
      <c r="K211" s="14">
        <v>0</v>
      </c>
      <c r="L211" s="14">
        <v>0</v>
      </c>
      <c r="M211" s="14">
        <v>1445225.83</v>
      </c>
      <c r="N211" s="14">
        <v>3222286.99</v>
      </c>
      <c r="O211" s="14">
        <v>6394747.6900000004</v>
      </c>
      <c r="P211" s="14">
        <v>-342582634.56</v>
      </c>
      <c r="Q211" s="14">
        <v>-125009030.25</v>
      </c>
      <c r="R211" s="14">
        <v>-168945743.59999999</v>
      </c>
      <c r="S211" s="14">
        <v>-232263048.03999999</v>
      </c>
      <c r="T211" s="14">
        <v>-204543678.16999999</v>
      </c>
      <c r="U211" s="14">
        <v>-223022796.75999999</v>
      </c>
      <c r="V211" s="14">
        <v>-197981783.77000001</v>
      </c>
      <c r="W211" s="14">
        <v>-208665649.12</v>
      </c>
      <c r="X211" s="14">
        <v>-174493384.18000001</v>
      </c>
      <c r="Y211" s="14">
        <v>-114932308.95</v>
      </c>
      <c r="Z211" s="14">
        <v>-88994034.140000001</v>
      </c>
      <c r="AA211" s="14">
        <v>-424856.7</v>
      </c>
      <c r="AB211" s="14">
        <v>-464669.04</v>
      </c>
      <c r="AC211" s="14">
        <v>-588072.71</v>
      </c>
      <c r="AD211" s="14">
        <v>-734811.57</v>
      </c>
      <c r="AE211" s="14">
        <v>-985812.45</v>
      </c>
      <c r="AF211" s="14">
        <v>-1369517.84</v>
      </c>
      <c r="AG211" s="14">
        <v>-1487976.69</v>
      </c>
      <c r="AH211" s="14">
        <v>-2343408.71</v>
      </c>
      <c r="AI211" s="14">
        <v>-2567285.38</v>
      </c>
      <c r="AJ211" s="14">
        <v>-2827792.48</v>
      </c>
      <c r="AK211" s="14">
        <v>-3248213.84</v>
      </c>
    </row>
    <row r="212" spans="1:37" ht="14.25" customHeight="1">
      <c r="A212" s="12" t="s">
        <v>483</v>
      </c>
      <c r="B212" s="12" t="s">
        <v>484</v>
      </c>
      <c r="C212" s="12" t="s">
        <v>58</v>
      </c>
      <c r="D212" s="13" t="s">
        <v>438</v>
      </c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4">
        <v>4244901714.5999999</v>
      </c>
      <c r="Q212" s="16" t="s">
        <v>72</v>
      </c>
      <c r="R212" s="14">
        <v>5890459627.8000002</v>
      </c>
      <c r="S212" s="14">
        <v>1765967525.0999999</v>
      </c>
      <c r="T212" s="14">
        <v>7117326910.8000002</v>
      </c>
      <c r="U212" s="14">
        <v>704858727.40999997</v>
      </c>
      <c r="V212" s="14">
        <v>-804582606.98000002</v>
      </c>
      <c r="W212" s="14">
        <v>2674798716.9000001</v>
      </c>
      <c r="X212" s="14">
        <v>-432124163.41000003</v>
      </c>
      <c r="Y212" s="14">
        <v>1061565517.2</v>
      </c>
      <c r="Z212" s="14">
        <v>-2497090736.3000002</v>
      </c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</row>
    <row r="213" spans="1:37" ht="14.25" customHeight="1">
      <c r="A213" s="12" t="s">
        <v>485</v>
      </c>
      <c r="B213" s="12" t="s">
        <v>486</v>
      </c>
      <c r="C213" s="12" t="s">
        <v>58</v>
      </c>
      <c r="D213" s="13" t="s">
        <v>438</v>
      </c>
      <c r="E213" s="14">
        <v>525721590.13</v>
      </c>
      <c r="F213" s="14">
        <v>317954415.24000001</v>
      </c>
      <c r="G213" s="14">
        <v>218013284.78</v>
      </c>
      <c r="H213" s="14">
        <v>308212771.81999999</v>
      </c>
      <c r="I213" s="14">
        <v>766016747.16999996</v>
      </c>
      <c r="J213" s="14">
        <v>291974159.31</v>
      </c>
      <c r="K213" s="14">
        <v>264771995.38</v>
      </c>
      <c r="L213" s="14">
        <v>29320030.16</v>
      </c>
      <c r="M213" s="14">
        <v>29178469.719999999</v>
      </c>
      <c r="N213" s="14">
        <v>18429526.57</v>
      </c>
      <c r="O213" s="14">
        <v>8899773.1600000001</v>
      </c>
      <c r="P213" s="14">
        <v>29476155647</v>
      </c>
      <c r="Q213" s="14">
        <v>9611030505.3999996</v>
      </c>
      <c r="R213" s="14">
        <v>-21131179504</v>
      </c>
      <c r="S213" s="14">
        <v>-5133411186.3000002</v>
      </c>
      <c r="T213" s="14">
        <v>199367836.40000001</v>
      </c>
      <c r="U213" s="14">
        <v>3020525101.6999998</v>
      </c>
      <c r="V213" s="14">
        <v>3362852430.5</v>
      </c>
      <c r="W213" s="14">
        <v>-2013815166.5999999</v>
      </c>
      <c r="X213" s="14">
        <v>-574601120.22000003</v>
      </c>
      <c r="Y213" s="14">
        <v>-486598501.06999999</v>
      </c>
      <c r="Z213" s="14">
        <v>-558371102.48000002</v>
      </c>
      <c r="AA213" s="14">
        <v>4886462078.5</v>
      </c>
      <c r="AB213" s="14">
        <v>-103231613.81</v>
      </c>
      <c r="AC213" s="14">
        <v>-8495739101.1999998</v>
      </c>
      <c r="AD213" s="14">
        <v>-1914535910.3</v>
      </c>
      <c r="AE213" s="14">
        <v>-973157486.20000005</v>
      </c>
      <c r="AF213" s="14">
        <v>313421811.08999997</v>
      </c>
      <c r="AG213" s="14">
        <v>751825675.10000002</v>
      </c>
      <c r="AH213" s="14">
        <v>-780375851.40999997</v>
      </c>
      <c r="AI213" s="14">
        <v>-223693399.02000001</v>
      </c>
      <c r="AJ213" s="14">
        <v>-140628563.99000001</v>
      </c>
      <c r="AK213" s="14">
        <v>-255115121.96000001</v>
      </c>
    </row>
    <row r="214" spans="1:37" ht="14.25" customHeight="1">
      <c r="A214" s="12" t="s">
        <v>487</v>
      </c>
      <c r="B214" s="12" t="s">
        <v>488</v>
      </c>
      <c r="C214" s="12" t="s">
        <v>58</v>
      </c>
      <c r="D214" s="13" t="s">
        <v>438</v>
      </c>
      <c r="E214" s="14">
        <v>525563168.99000001</v>
      </c>
      <c r="F214" s="14">
        <v>317884769.30000001</v>
      </c>
      <c r="G214" s="14">
        <v>217893514.37</v>
      </c>
      <c r="H214" s="14">
        <v>308082583.74000001</v>
      </c>
      <c r="I214" s="14">
        <v>765888787.40999997</v>
      </c>
      <c r="J214" s="14">
        <v>273885957.81999999</v>
      </c>
      <c r="K214" s="14">
        <v>263313304.08000001</v>
      </c>
      <c r="L214" s="14">
        <v>28239483.07</v>
      </c>
      <c r="M214" s="14">
        <v>28674855.27</v>
      </c>
      <c r="N214" s="14">
        <v>17322847.289999999</v>
      </c>
      <c r="O214" s="14">
        <v>4215098.21</v>
      </c>
      <c r="P214" s="14">
        <v>29478245983</v>
      </c>
      <c r="Q214" s="14">
        <v>9612181839.8999996</v>
      </c>
      <c r="R214" s="14">
        <v>-21130050069</v>
      </c>
      <c r="S214" s="14">
        <v>-5128913438.5</v>
      </c>
      <c r="T214" s="14">
        <v>213152236.38</v>
      </c>
      <c r="U214" s="14">
        <v>3033075628.6999998</v>
      </c>
      <c r="V214" s="14">
        <v>3372272564.0999999</v>
      </c>
      <c r="W214" s="14">
        <v>-2013643227.7</v>
      </c>
      <c r="X214" s="14">
        <v>-597025906.92999995</v>
      </c>
      <c r="Y214" s="14">
        <v>-488708872.13</v>
      </c>
      <c r="Z214" s="14">
        <v>-574924606.61000001</v>
      </c>
      <c r="AA214" s="14">
        <v>4886158609.5</v>
      </c>
      <c r="AB214" s="14">
        <v>-103043352.12</v>
      </c>
      <c r="AC214" s="14">
        <v>-8514622103.8999996</v>
      </c>
      <c r="AD214" s="14">
        <v>-1913478132.2</v>
      </c>
      <c r="AE214" s="14">
        <v>-968553546.22000003</v>
      </c>
      <c r="AF214" s="14">
        <v>310810109.41000003</v>
      </c>
      <c r="AG214" s="14">
        <v>749396382.32000005</v>
      </c>
      <c r="AH214" s="14">
        <v>-670293449.13</v>
      </c>
      <c r="AI214" s="14">
        <v>-196716397.02000001</v>
      </c>
      <c r="AJ214" s="14">
        <v>-121209310.05</v>
      </c>
      <c r="AK214" s="14">
        <v>-242438398.96000001</v>
      </c>
    </row>
    <row r="215" spans="1:37" ht="14.25" customHeight="1">
      <c r="A215" s="12" t="s">
        <v>489</v>
      </c>
      <c r="B215" s="12" t="s">
        <v>490</v>
      </c>
      <c r="C215" s="12" t="s">
        <v>58</v>
      </c>
      <c r="D215" s="13" t="s">
        <v>438</v>
      </c>
      <c r="E215" s="14">
        <v>10939288.5</v>
      </c>
      <c r="F215" s="14">
        <v>12208716.52</v>
      </c>
      <c r="G215" s="14">
        <v>5892704.1299999999</v>
      </c>
      <c r="H215" s="14">
        <v>5189997.9400000004</v>
      </c>
      <c r="I215" s="14">
        <v>3654687.46</v>
      </c>
      <c r="J215" s="14">
        <v>69085.47</v>
      </c>
      <c r="K215" s="14">
        <v>94828.88</v>
      </c>
      <c r="L215" s="14">
        <v>2521276.54</v>
      </c>
      <c r="M215" s="14">
        <v>7860978.6299999999</v>
      </c>
      <c r="N215" s="14">
        <v>15776289.18</v>
      </c>
      <c r="O215" s="14">
        <v>13588145.560000001</v>
      </c>
      <c r="P215" s="14">
        <v>58722808.439999998</v>
      </c>
      <c r="Q215" s="14">
        <v>85770069.530000001</v>
      </c>
      <c r="R215" s="14">
        <v>29864751.5</v>
      </c>
      <c r="S215" s="14">
        <v>20200433.359999999</v>
      </c>
      <c r="T215" s="14">
        <v>7516983.1100000003</v>
      </c>
      <c r="U215" s="14">
        <v>-23132795.390000001</v>
      </c>
      <c r="V215" s="14">
        <v>-28455636.780000001</v>
      </c>
      <c r="W215" s="14">
        <v>-11104881.75</v>
      </c>
      <c r="X215" s="14">
        <v>15513621.640000001</v>
      </c>
      <c r="Y215" s="14">
        <v>48386671.390000001</v>
      </c>
      <c r="Z215" s="14">
        <v>49540345.109999999</v>
      </c>
      <c r="AA215" s="14">
        <v>-1265311.72</v>
      </c>
      <c r="AB215" s="14">
        <v>1656267.63</v>
      </c>
      <c r="AC215" s="14">
        <v>2748730.89</v>
      </c>
      <c r="AD215" s="14">
        <v>3264716.5</v>
      </c>
      <c r="AE215" s="14">
        <v>2924794.54</v>
      </c>
      <c r="AF215" s="14">
        <v>-1928974.68</v>
      </c>
      <c r="AG215" s="14">
        <v>-5097052.3099999996</v>
      </c>
      <c r="AH215" s="14">
        <v>-342395.58</v>
      </c>
      <c r="AI215" s="14">
        <v>365817.66</v>
      </c>
      <c r="AJ215" s="14">
        <v>-5060352.1100000003</v>
      </c>
      <c r="AK215" s="14">
        <v>-3582833.48</v>
      </c>
    </row>
    <row r="216" spans="1:37" ht="14.25" customHeight="1">
      <c r="A216" s="12" t="s">
        <v>491</v>
      </c>
      <c r="B216" s="12" t="s">
        <v>492</v>
      </c>
      <c r="C216" s="12" t="s">
        <v>58</v>
      </c>
      <c r="D216" s="13" t="s">
        <v>438</v>
      </c>
      <c r="E216" s="14">
        <v>747887697.03999996</v>
      </c>
      <c r="F216" s="14">
        <v>683495510.64999998</v>
      </c>
      <c r="G216" s="14">
        <v>241679917.61000001</v>
      </c>
      <c r="H216" s="14">
        <v>161845065.90000001</v>
      </c>
      <c r="I216" s="14">
        <v>176316799.43000001</v>
      </c>
      <c r="J216" s="14">
        <v>69437670.069999993</v>
      </c>
      <c r="K216" s="14">
        <v>65581143.390000001</v>
      </c>
      <c r="L216" s="14">
        <v>53032776.850000001</v>
      </c>
      <c r="M216" s="14">
        <v>51457257.450000003</v>
      </c>
      <c r="N216" s="14">
        <v>0</v>
      </c>
      <c r="O216" s="14">
        <v>0</v>
      </c>
      <c r="P216" s="14">
        <v>2110900001.4000001</v>
      </c>
      <c r="Q216" s="14">
        <v>3303092794.3000002</v>
      </c>
      <c r="R216" s="14">
        <v>720008197.94000006</v>
      </c>
      <c r="S216" s="14">
        <v>321226572.73000002</v>
      </c>
      <c r="T216" s="14">
        <v>883623519.04999995</v>
      </c>
      <c r="U216" s="14">
        <v>456317654.63</v>
      </c>
      <c r="V216" s="14">
        <v>653492309.92999995</v>
      </c>
      <c r="W216" s="14">
        <v>143574915.38</v>
      </c>
      <c r="X216" s="14">
        <v>122698196.51000001</v>
      </c>
      <c r="Y216" s="14">
        <v>617252987.13</v>
      </c>
      <c r="Z216" s="14">
        <v>69120215.810000002</v>
      </c>
      <c r="AA216" s="14">
        <v>-9596823.6300000008</v>
      </c>
      <c r="AB216" s="14">
        <v>438990361.98000002</v>
      </c>
      <c r="AC216" s="14">
        <v>34920260.460000001</v>
      </c>
      <c r="AD216" s="14">
        <v>-56377698.280000001</v>
      </c>
      <c r="AE216" s="14">
        <v>-7492174.5899999999</v>
      </c>
      <c r="AF216" s="14">
        <v>-27990452.140000001</v>
      </c>
      <c r="AG216" s="14">
        <v>196273469.38999999</v>
      </c>
      <c r="AH216" s="14">
        <v>-39646740.140000001</v>
      </c>
      <c r="AI216" s="14">
        <v>-36357026.170000002</v>
      </c>
      <c r="AJ216" s="14">
        <v>-11271022.26</v>
      </c>
      <c r="AK216" s="14">
        <v>-3501489.48</v>
      </c>
    </row>
    <row r="217" spans="1:37" ht="14.25" customHeight="1">
      <c r="A217" s="12" t="s">
        <v>493</v>
      </c>
      <c r="B217" s="12" t="s">
        <v>494</v>
      </c>
      <c r="C217" s="12" t="s">
        <v>58</v>
      </c>
      <c r="D217" s="13" t="s">
        <v>438</v>
      </c>
      <c r="E217" s="14">
        <v>672143874.15999997</v>
      </c>
      <c r="F217" s="14">
        <v>2538091940</v>
      </c>
      <c r="G217" s="14">
        <v>819964988.22000003</v>
      </c>
      <c r="H217" s="14">
        <v>173951305.66</v>
      </c>
      <c r="I217" s="14">
        <v>128257463.43000001</v>
      </c>
      <c r="J217" s="14">
        <v>79973881.489999995</v>
      </c>
      <c r="K217" s="14">
        <v>25033429.84</v>
      </c>
      <c r="L217" s="14">
        <v>25615932.52</v>
      </c>
      <c r="M217" s="14">
        <v>31865507.079999998</v>
      </c>
      <c r="N217" s="14">
        <v>467884449.69999999</v>
      </c>
      <c r="O217" s="14">
        <v>311170382.02999997</v>
      </c>
      <c r="P217" s="14">
        <v>3373047416.0999999</v>
      </c>
      <c r="Q217" s="16" t="s">
        <v>72</v>
      </c>
      <c r="R217" s="14">
        <v>2210929413.0999999</v>
      </c>
      <c r="S217" s="14">
        <v>554140561.16999996</v>
      </c>
      <c r="T217" s="14">
        <v>1612966737.5</v>
      </c>
      <c r="U217" s="14">
        <v>570226047.88</v>
      </c>
      <c r="V217" s="14">
        <v>-351073249.10000002</v>
      </c>
      <c r="W217" s="14">
        <v>-7225731039.3000002</v>
      </c>
      <c r="X217" s="14">
        <v>301704425.48000002</v>
      </c>
      <c r="Y217" s="14">
        <v>-339211163.94</v>
      </c>
      <c r="Z217" s="14">
        <v>-1185230156</v>
      </c>
      <c r="AA217" s="14">
        <v>547930382.63999999</v>
      </c>
      <c r="AB217" s="14">
        <v>-60956525.18</v>
      </c>
      <c r="AC217" s="14">
        <v>-156161450.13999999</v>
      </c>
      <c r="AD217" s="14">
        <v>-91355730.680000007</v>
      </c>
      <c r="AE217" s="14">
        <v>402672394.01999998</v>
      </c>
      <c r="AF217" s="14">
        <v>63439425.759999998</v>
      </c>
      <c r="AG217" s="14">
        <v>428325317.47000003</v>
      </c>
      <c r="AH217" s="14">
        <v>-1789356336.0999999</v>
      </c>
      <c r="AI217" s="14">
        <v>-72157943.879999995</v>
      </c>
      <c r="AJ217" s="14">
        <v>-836405159.07000005</v>
      </c>
      <c r="AK217" s="14">
        <v>-514171730.5</v>
      </c>
    </row>
    <row r="218" spans="1:37" ht="14.25" customHeight="1">
      <c r="A218" s="12" t="s">
        <v>495</v>
      </c>
      <c r="B218" s="12" t="s">
        <v>496</v>
      </c>
      <c r="C218" s="12" t="s">
        <v>58</v>
      </c>
      <c r="D218" s="13" t="s">
        <v>438</v>
      </c>
      <c r="E218" s="14">
        <v>10553522733</v>
      </c>
      <c r="F218" s="14">
        <v>32732505950</v>
      </c>
      <c r="G218" s="14">
        <v>21352682898</v>
      </c>
      <c r="H218" s="14">
        <v>7492312817.3000002</v>
      </c>
      <c r="I218" s="14">
        <v>3663899260.4000001</v>
      </c>
      <c r="J218" s="14">
        <v>3608655123.1999998</v>
      </c>
      <c r="K218" s="14">
        <v>4611054300.8999996</v>
      </c>
      <c r="L218" s="14">
        <v>1997193417.5999999</v>
      </c>
      <c r="M218" s="14">
        <v>3858506898.5999999</v>
      </c>
      <c r="N218" s="14">
        <v>30315864260</v>
      </c>
      <c r="O218" s="15"/>
      <c r="P218" s="14">
        <v>104623791410</v>
      </c>
      <c r="Q218" s="16" t="s">
        <v>72</v>
      </c>
      <c r="R218" s="14">
        <v>33448267763</v>
      </c>
      <c r="S218" s="14">
        <v>-14026527730</v>
      </c>
      <c r="T218" s="14">
        <v>32797163990</v>
      </c>
      <c r="U218" s="14">
        <v>33708491196</v>
      </c>
      <c r="V218" s="14">
        <v>37683262191</v>
      </c>
      <c r="W218" s="14">
        <v>-96160648404</v>
      </c>
      <c r="X218" s="14">
        <v>4625108156.8000002</v>
      </c>
      <c r="Y218" s="14">
        <v>26171887983</v>
      </c>
      <c r="Z218" s="14">
        <v>12185116841</v>
      </c>
      <c r="AA218" s="14">
        <v>5067419142.8999996</v>
      </c>
      <c r="AB218" s="14">
        <v>-5178828944.3999996</v>
      </c>
      <c r="AC218" s="14">
        <v>-17730050814</v>
      </c>
      <c r="AD218" s="14">
        <v>-10633063978</v>
      </c>
      <c r="AE218" s="14">
        <v>-4925190791.5</v>
      </c>
      <c r="AF218" s="14">
        <v>2631479084.5</v>
      </c>
      <c r="AG218" s="14">
        <v>8729249442.2999992</v>
      </c>
      <c r="AH218" s="14">
        <v>-29980179210</v>
      </c>
      <c r="AI218" s="14">
        <v>406380770.74000001</v>
      </c>
      <c r="AJ218" s="14">
        <v>-3699974454.4000001</v>
      </c>
      <c r="AK218" s="15"/>
    </row>
    <row r="219" spans="1:37" ht="14.25" customHeight="1">
      <c r="A219" s="12" t="s">
        <v>497</v>
      </c>
      <c r="B219" s="12" t="s">
        <v>498</v>
      </c>
      <c r="C219" s="12" t="s">
        <v>58</v>
      </c>
      <c r="D219" s="13" t="s">
        <v>438</v>
      </c>
      <c r="E219" s="14">
        <v>27075613.449999999</v>
      </c>
      <c r="F219" s="14">
        <v>31449497.059999999</v>
      </c>
      <c r="G219" s="14">
        <v>7240121.2300000004</v>
      </c>
      <c r="H219" s="14">
        <v>3328558.73</v>
      </c>
      <c r="I219" s="14">
        <v>22843428.789999999</v>
      </c>
      <c r="J219" s="14">
        <v>12834996.560000001</v>
      </c>
      <c r="K219" s="15"/>
      <c r="L219" s="15"/>
      <c r="M219" s="15"/>
      <c r="N219" s="15"/>
      <c r="O219" s="15"/>
      <c r="P219" s="14">
        <v>175375290.88999999</v>
      </c>
      <c r="Q219" s="14">
        <v>144029990.78</v>
      </c>
      <c r="R219" s="14">
        <v>111423609.23999999</v>
      </c>
      <c r="S219" s="14">
        <v>75944716.549999997</v>
      </c>
      <c r="T219" s="14">
        <v>81516896.400000006</v>
      </c>
      <c r="U219" s="14">
        <v>61854523.810000002</v>
      </c>
      <c r="V219" s="15"/>
      <c r="W219" s="15"/>
      <c r="X219" s="15"/>
      <c r="Y219" s="15"/>
      <c r="Z219" s="15"/>
      <c r="AA219" s="14">
        <v>-3419427.78</v>
      </c>
      <c r="AB219" s="14">
        <v>-4664101.88</v>
      </c>
      <c r="AC219" s="14">
        <v>1259984.7</v>
      </c>
      <c r="AD219" s="14">
        <v>-131439.89000000001</v>
      </c>
      <c r="AE219" s="14">
        <v>1023678.09</v>
      </c>
      <c r="AF219" s="14">
        <v>4724904.28</v>
      </c>
      <c r="AG219" s="15"/>
      <c r="AH219" s="15"/>
      <c r="AI219" s="15"/>
      <c r="AJ219" s="15"/>
      <c r="AK219" s="15"/>
    </row>
    <row r="220" spans="1:37" ht="14.25" customHeight="1">
      <c r="A220" s="12" t="s">
        <v>499</v>
      </c>
      <c r="B220" s="12" t="s">
        <v>500</v>
      </c>
      <c r="C220" s="12" t="s">
        <v>58</v>
      </c>
      <c r="D220" s="13" t="s">
        <v>501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14">
        <v>-118301.5</v>
      </c>
      <c r="Q220" s="14">
        <v>-139291.89000000001</v>
      </c>
      <c r="R220" s="14">
        <v>-150910.72</v>
      </c>
      <c r="S220" s="14">
        <v>-172749.57</v>
      </c>
      <c r="T220" s="14">
        <v>-139711.17000000001</v>
      </c>
      <c r="U220" s="14">
        <v>-203192.56</v>
      </c>
      <c r="V220" s="14">
        <v>-138059.69</v>
      </c>
      <c r="W220" s="14">
        <v>-108202.93</v>
      </c>
      <c r="X220" s="14">
        <v>-247706.13</v>
      </c>
      <c r="Y220" s="14">
        <v>165827.34</v>
      </c>
      <c r="Z220" s="14">
        <v>865204.37</v>
      </c>
      <c r="AA220" s="14">
        <v>0</v>
      </c>
      <c r="AB220" s="14">
        <v>0</v>
      </c>
      <c r="AC220" s="14">
        <v>0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0</v>
      </c>
      <c r="AJ220" s="14">
        <v>0</v>
      </c>
      <c r="AK220" s="14">
        <v>0</v>
      </c>
    </row>
    <row r="221" spans="1:37" ht="14.25" customHeight="1">
      <c r="A221" s="12" t="s">
        <v>502</v>
      </c>
      <c r="B221" s="12" t="s">
        <v>503</v>
      </c>
      <c r="C221" s="12" t="s">
        <v>58</v>
      </c>
      <c r="D221" s="13" t="s">
        <v>501</v>
      </c>
      <c r="E221" s="14">
        <v>745813.82</v>
      </c>
      <c r="F221" s="14">
        <v>292730.61</v>
      </c>
      <c r="G221" s="14">
        <v>804857.15</v>
      </c>
      <c r="H221" s="15"/>
      <c r="I221" s="15"/>
      <c r="J221" s="15"/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14">
        <v>11057590.01</v>
      </c>
      <c r="Q221" s="14">
        <v>6898213.21</v>
      </c>
      <c r="R221" s="14">
        <v>15572548.58</v>
      </c>
      <c r="S221" s="14">
        <v>2753978.64</v>
      </c>
      <c r="T221" s="14">
        <v>9936467.1699999999</v>
      </c>
      <c r="U221" s="14">
        <v>6368054.7599999998</v>
      </c>
      <c r="V221" s="14">
        <v>-203603.18</v>
      </c>
      <c r="W221" s="14">
        <v>-7411.16</v>
      </c>
      <c r="X221" s="14">
        <v>-1697853.27</v>
      </c>
      <c r="Y221" s="14">
        <v>-2833029.14</v>
      </c>
      <c r="Z221" s="14">
        <v>-3388717.12</v>
      </c>
      <c r="AA221" s="14">
        <v>0</v>
      </c>
      <c r="AB221" s="14">
        <v>0</v>
      </c>
      <c r="AC221" s="14">
        <v>0</v>
      </c>
      <c r="AD221" s="15"/>
      <c r="AE221" s="15"/>
      <c r="AF221" s="15"/>
      <c r="AG221" s="14">
        <v>0</v>
      </c>
      <c r="AH221" s="14">
        <v>0</v>
      </c>
      <c r="AI221" s="14">
        <v>0</v>
      </c>
      <c r="AJ221" s="14">
        <v>0</v>
      </c>
      <c r="AK221" s="14">
        <v>0</v>
      </c>
    </row>
    <row r="222" spans="1:37" ht="14.25" customHeight="1">
      <c r="A222" s="12" t="s">
        <v>504</v>
      </c>
      <c r="B222" s="12" t="s">
        <v>505</v>
      </c>
      <c r="C222" s="12" t="s">
        <v>58</v>
      </c>
      <c r="D222" s="13" t="s">
        <v>501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5"/>
      <c r="L222" s="15"/>
      <c r="M222" s="14">
        <v>0</v>
      </c>
      <c r="N222" s="14">
        <v>0</v>
      </c>
      <c r="O222" s="14">
        <v>18487.27</v>
      </c>
      <c r="P222" s="14">
        <v>-64808.65</v>
      </c>
      <c r="Q222" s="14">
        <v>-117527.53</v>
      </c>
      <c r="R222" s="14">
        <v>-142526.79</v>
      </c>
      <c r="S222" s="14">
        <v>-140202.54999999999</v>
      </c>
      <c r="T222" s="14">
        <v>-101845.52</v>
      </c>
      <c r="U222" s="14">
        <v>-44702.36</v>
      </c>
      <c r="V222" s="14">
        <v>6972.71</v>
      </c>
      <c r="W222" s="14">
        <v>37055.800000000003</v>
      </c>
      <c r="X222" s="14">
        <v>-13123.5</v>
      </c>
      <c r="Y222" s="14">
        <v>-31419.919999999998</v>
      </c>
      <c r="Z222" s="14">
        <v>3976612.39</v>
      </c>
      <c r="AA222" s="14">
        <v>0</v>
      </c>
      <c r="AB222" s="14">
        <v>0</v>
      </c>
      <c r="AC222" s="14">
        <v>0</v>
      </c>
      <c r="AD222" s="14">
        <v>0</v>
      </c>
      <c r="AE222" s="14">
        <v>0</v>
      </c>
      <c r="AF222" s="14">
        <v>0</v>
      </c>
      <c r="AG222" s="15"/>
      <c r="AH222" s="15"/>
      <c r="AI222" s="14">
        <v>0</v>
      </c>
      <c r="AJ222" s="14">
        <v>0</v>
      </c>
      <c r="AK222" s="14">
        <v>0</v>
      </c>
    </row>
    <row r="223" spans="1:37" ht="14.25" customHeight="1">
      <c r="A223" s="12" t="s">
        <v>506</v>
      </c>
      <c r="B223" s="12" t="s">
        <v>507</v>
      </c>
      <c r="C223" s="12" t="s">
        <v>58</v>
      </c>
      <c r="D223" s="13" t="s">
        <v>501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-92583.78</v>
      </c>
      <c r="Q223" s="14">
        <v>-138203.67000000001</v>
      </c>
      <c r="R223" s="14">
        <v>-148515.31</v>
      </c>
      <c r="S223" s="14">
        <v>-131439.89000000001</v>
      </c>
      <c r="T223" s="14">
        <v>-141016.88</v>
      </c>
      <c r="U223" s="14">
        <v>-144944.01999999999</v>
      </c>
      <c r="V223" s="14">
        <v>-146426.95000000001</v>
      </c>
      <c r="W223" s="14">
        <v>-142294.26999999999</v>
      </c>
      <c r="X223" s="14">
        <v>-167324.67000000001</v>
      </c>
      <c r="Y223" s="14">
        <v>-144880.73000000001</v>
      </c>
      <c r="Z223" s="14">
        <v>-225544.73</v>
      </c>
      <c r="AA223" s="14">
        <v>0</v>
      </c>
      <c r="AB223" s="14">
        <v>0</v>
      </c>
      <c r="AC223" s="14">
        <v>0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0</v>
      </c>
      <c r="AJ223" s="14">
        <v>0</v>
      </c>
      <c r="AK223" s="14">
        <v>0</v>
      </c>
    </row>
    <row r="224" spans="1:37" ht="14.25" customHeight="1">
      <c r="A224" s="12" t="s">
        <v>508</v>
      </c>
      <c r="B224" s="12" t="s">
        <v>509</v>
      </c>
      <c r="C224" s="12" t="s">
        <v>58</v>
      </c>
      <c r="D224" s="13" t="s">
        <v>501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14">
        <v>-171794.36</v>
      </c>
      <c r="Q224" s="14">
        <v>-193702.78</v>
      </c>
      <c r="R224" s="14">
        <v>-203609.7</v>
      </c>
      <c r="S224" s="14">
        <v>-204044.78</v>
      </c>
      <c r="T224" s="14">
        <v>-229805.29</v>
      </c>
      <c r="U224" s="14">
        <v>-191001</v>
      </c>
      <c r="V224" s="14">
        <v>-278908.46999999997</v>
      </c>
      <c r="W224" s="14">
        <v>-309786.48</v>
      </c>
      <c r="X224" s="14">
        <v>-226380.44</v>
      </c>
      <c r="Y224" s="14">
        <v>-232158.27</v>
      </c>
      <c r="Z224" s="14">
        <v>-264368</v>
      </c>
      <c r="AA224" s="14">
        <v>0</v>
      </c>
      <c r="AB224" s="14">
        <v>0</v>
      </c>
      <c r="AC224" s="14">
        <v>0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0</v>
      </c>
      <c r="AJ224" s="14">
        <v>0</v>
      </c>
      <c r="AK224" s="14">
        <v>0</v>
      </c>
    </row>
    <row r="225" spans="1:37" ht="14.25" customHeight="1">
      <c r="A225" s="12" t="s">
        <v>510</v>
      </c>
      <c r="B225" s="12" t="s">
        <v>511</v>
      </c>
      <c r="C225" s="12" t="s">
        <v>58</v>
      </c>
      <c r="D225" s="13" t="s">
        <v>501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-218811.49</v>
      </c>
      <c r="Q225" s="14">
        <v>-211879.29</v>
      </c>
      <c r="R225" s="14">
        <v>-212388.87</v>
      </c>
      <c r="S225" s="14">
        <v>-205090.04</v>
      </c>
      <c r="T225" s="14">
        <v>-211825.63</v>
      </c>
      <c r="U225" s="14">
        <v>-213312.9</v>
      </c>
      <c r="V225" s="14">
        <v>-239422</v>
      </c>
      <c r="W225" s="14">
        <v>-211312.92</v>
      </c>
      <c r="X225" s="14">
        <v>-156363.26</v>
      </c>
      <c r="Y225" s="14">
        <v>-199678.81</v>
      </c>
      <c r="Z225" s="14">
        <v>-312630.88</v>
      </c>
      <c r="AA225" s="14">
        <v>0</v>
      </c>
      <c r="AB225" s="14">
        <v>0</v>
      </c>
      <c r="AC225" s="14">
        <v>0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0</v>
      </c>
      <c r="AJ225" s="14">
        <v>0</v>
      </c>
      <c r="AK225" s="14">
        <v>0</v>
      </c>
    </row>
    <row r="226" spans="1:37" ht="14.25" customHeight="1">
      <c r="A226" s="12" t="s">
        <v>512</v>
      </c>
      <c r="B226" s="12" t="s">
        <v>513</v>
      </c>
      <c r="C226" s="12" t="s">
        <v>58</v>
      </c>
      <c r="D226" s="13" t="s">
        <v>501</v>
      </c>
      <c r="E226" s="14">
        <v>0</v>
      </c>
      <c r="F226" s="14">
        <v>0</v>
      </c>
      <c r="G226" s="14">
        <v>0</v>
      </c>
      <c r="H226" s="14">
        <v>0</v>
      </c>
      <c r="I226" s="14">
        <v>6528.56</v>
      </c>
      <c r="J226" s="14">
        <v>62312.38</v>
      </c>
      <c r="K226" s="14">
        <v>380710.06</v>
      </c>
      <c r="L226" s="14">
        <v>447634.05</v>
      </c>
      <c r="M226" s="14">
        <v>360896.35</v>
      </c>
      <c r="N226" s="14">
        <v>256595.98</v>
      </c>
      <c r="O226" s="14">
        <v>325376</v>
      </c>
      <c r="P226" s="14">
        <v>-17488.05</v>
      </c>
      <c r="Q226" s="14">
        <v>-95763.17</v>
      </c>
      <c r="R226" s="14">
        <v>-122165.82</v>
      </c>
      <c r="S226" s="14">
        <v>-97641.06</v>
      </c>
      <c r="T226" s="14">
        <v>-182799.66</v>
      </c>
      <c r="U226" s="14">
        <v>228930.28</v>
      </c>
      <c r="V226" s="14">
        <v>1172810.1200000001</v>
      </c>
      <c r="W226" s="14">
        <v>1381440.18</v>
      </c>
      <c r="X226" s="14">
        <v>1176194.01</v>
      </c>
      <c r="Y226" s="14">
        <v>878012.11</v>
      </c>
      <c r="Z226" s="14">
        <v>2621495.29</v>
      </c>
      <c r="AA226" s="14">
        <v>0</v>
      </c>
      <c r="AB226" s="14">
        <v>0</v>
      </c>
      <c r="AC226" s="14">
        <v>0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v>602685.1</v>
      </c>
    </row>
    <row r="227" spans="1:37" ht="14.25" customHeight="1">
      <c r="A227" s="12" t="s">
        <v>514</v>
      </c>
      <c r="B227" s="12" t="s">
        <v>515</v>
      </c>
      <c r="C227" s="12" t="s">
        <v>58</v>
      </c>
      <c r="D227" s="13" t="s">
        <v>501</v>
      </c>
      <c r="E227" s="14">
        <v>10216106.27</v>
      </c>
      <c r="F227" s="15"/>
      <c r="G227" s="14">
        <v>2457688.79</v>
      </c>
      <c r="H227" s="14">
        <v>4933377.2</v>
      </c>
      <c r="I227" s="14">
        <v>2875177.49</v>
      </c>
      <c r="J227" s="14">
        <v>8223880.1200000001</v>
      </c>
      <c r="K227" s="14">
        <v>11217698.710000001</v>
      </c>
      <c r="L227" s="14">
        <v>10643907.619999999</v>
      </c>
      <c r="M227" s="14">
        <v>9402990.3000000007</v>
      </c>
      <c r="N227" s="14">
        <v>4344676.2300000004</v>
      </c>
      <c r="O227" s="14">
        <v>7391211.6900000004</v>
      </c>
      <c r="P227" s="14">
        <v>20925992.73</v>
      </c>
      <c r="Q227" s="15"/>
      <c r="R227" s="14">
        <v>6541859.7400000002</v>
      </c>
      <c r="S227" s="14">
        <v>15037975.210000001</v>
      </c>
      <c r="T227" s="14">
        <v>15573225.210000001</v>
      </c>
      <c r="U227" s="14">
        <v>24631001.850000001</v>
      </c>
      <c r="V227" s="14">
        <v>33170584.489999998</v>
      </c>
      <c r="W227" s="14">
        <v>31750890.550000001</v>
      </c>
      <c r="X227" s="14">
        <v>26947474.120000001</v>
      </c>
      <c r="Y227" s="14">
        <v>20379306.940000001</v>
      </c>
      <c r="Z227" s="14">
        <v>21864897.620000001</v>
      </c>
      <c r="AA227" s="14">
        <v>42177.06</v>
      </c>
      <c r="AB227" s="15"/>
      <c r="AC227" s="14">
        <v>10779.34</v>
      </c>
      <c r="AD227" s="14">
        <v>384305.2</v>
      </c>
      <c r="AE227" s="14">
        <v>-1066766.58</v>
      </c>
      <c r="AF227" s="14">
        <v>27092.34</v>
      </c>
      <c r="AG227" s="14">
        <v>37652.639999999999</v>
      </c>
      <c r="AH227" s="14">
        <v>-1482.23</v>
      </c>
      <c r="AI227" s="14">
        <v>-170605.55</v>
      </c>
      <c r="AJ227" s="14">
        <v>2915070.03</v>
      </c>
      <c r="AK227" s="14">
        <v>66554.179999999993</v>
      </c>
    </row>
    <row r="228" spans="1:37" ht="14.25" customHeight="1">
      <c r="A228" s="12" t="s">
        <v>516</v>
      </c>
      <c r="B228" s="12" t="s">
        <v>517</v>
      </c>
      <c r="C228" s="12" t="s">
        <v>58</v>
      </c>
      <c r="D228" s="13" t="s">
        <v>501</v>
      </c>
      <c r="E228" s="14">
        <v>63779.94</v>
      </c>
      <c r="F228" s="14">
        <v>0</v>
      </c>
      <c r="G228" s="14">
        <v>0</v>
      </c>
      <c r="H228" s="14">
        <v>0</v>
      </c>
      <c r="I228" s="14">
        <v>6528.56</v>
      </c>
      <c r="J228" s="14">
        <v>29801.58</v>
      </c>
      <c r="K228" s="14">
        <v>225915.86</v>
      </c>
      <c r="L228" s="14">
        <v>176385.6</v>
      </c>
      <c r="M228" s="14">
        <v>0</v>
      </c>
      <c r="N228" s="14">
        <v>0</v>
      </c>
      <c r="O228" s="14">
        <v>62856.73</v>
      </c>
      <c r="P228" s="14">
        <v>4303088.57</v>
      </c>
      <c r="Q228" s="14">
        <v>-21764.36</v>
      </c>
      <c r="R228" s="14">
        <v>-113781.89</v>
      </c>
      <c r="S228" s="14">
        <v>577083.71</v>
      </c>
      <c r="T228" s="14">
        <v>407382.1</v>
      </c>
      <c r="U228" s="14">
        <v>769422.49</v>
      </c>
      <c r="V228" s="14">
        <v>2267525.87</v>
      </c>
      <c r="W228" s="14">
        <v>687755.62</v>
      </c>
      <c r="X228" s="14">
        <v>385502.92</v>
      </c>
      <c r="Y228" s="14">
        <v>202483.91</v>
      </c>
      <c r="Z228" s="14">
        <v>593441.46</v>
      </c>
      <c r="AA228" s="14">
        <v>0</v>
      </c>
      <c r="AB228" s="14">
        <v>0</v>
      </c>
      <c r="AC228" s="14">
        <v>0</v>
      </c>
      <c r="AD228" s="14">
        <v>7510.85</v>
      </c>
      <c r="AE228" s="14">
        <v>-7834.27</v>
      </c>
      <c r="AF228" s="14">
        <v>1354.62</v>
      </c>
      <c r="AG228" s="14">
        <v>4183.63</v>
      </c>
      <c r="AH228" s="14">
        <v>-240121.58</v>
      </c>
      <c r="AI228" s="14">
        <v>-29527.88</v>
      </c>
      <c r="AJ228" s="14">
        <v>59348.73</v>
      </c>
      <c r="AK228" s="14">
        <v>73949.09</v>
      </c>
    </row>
    <row r="229" spans="1:37" ht="14.25" customHeight="1">
      <c r="A229" s="12" t="s">
        <v>518</v>
      </c>
      <c r="B229" s="12" t="s">
        <v>519</v>
      </c>
      <c r="C229" s="12" t="s">
        <v>58</v>
      </c>
      <c r="D229" s="13" t="s">
        <v>501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14">
        <v>-119274.66</v>
      </c>
      <c r="Q229" s="14">
        <v>-136069.68</v>
      </c>
      <c r="R229" s="14">
        <v>-150553.79999999999</v>
      </c>
      <c r="S229" s="14">
        <v>-175434.7</v>
      </c>
      <c r="T229" s="14">
        <v>-166615.35999999999</v>
      </c>
      <c r="U229" s="14">
        <v>-151215.9</v>
      </c>
      <c r="V229" s="14">
        <v>-147714.10999999999</v>
      </c>
      <c r="W229" s="14">
        <v>-147551.74</v>
      </c>
      <c r="X229" s="14">
        <v>-153387.51</v>
      </c>
      <c r="Y229" s="14">
        <v>-140216.60999999999</v>
      </c>
      <c r="Z229" s="14">
        <v>-143849.47</v>
      </c>
      <c r="AA229" s="14">
        <v>0</v>
      </c>
      <c r="AB229" s="14">
        <v>0</v>
      </c>
      <c r="AC229" s="14">
        <v>0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0</v>
      </c>
      <c r="AJ229" s="14">
        <v>0</v>
      </c>
      <c r="AK229" s="14">
        <v>0</v>
      </c>
    </row>
    <row r="230" spans="1:37" ht="14.25" customHeight="1">
      <c r="A230" s="12" t="s">
        <v>520</v>
      </c>
      <c r="B230" s="12" t="s">
        <v>521</v>
      </c>
      <c r="C230" s="12" t="s">
        <v>58</v>
      </c>
      <c r="D230" s="13" t="s">
        <v>501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14">
        <v>-117654.44</v>
      </c>
      <c r="Q230" s="14">
        <v>-135912.97</v>
      </c>
      <c r="R230" s="14">
        <v>-149853.14000000001</v>
      </c>
      <c r="S230" s="14">
        <v>-175384.63</v>
      </c>
      <c r="T230" s="14">
        <v>-166760.29</v>
      </c>
      <c r="U230" s="14">
        <v>-147626.17000000001</v>
      </c>
      <c r="V230" s="14">
        <v>-137955.1</v>
      </c>
      <c r="W230" s="14">
        <v>-131542.16</v>
      </c>
      <c r="X230" s="14">
        <v>-150764.45000000001</v>
      </c>
      <c r="Y230" s="14">
        <v>-143924.16</v>
      </c>
      <c r="Z230" s="14">
        <v>-152399.82999999999</v>
      </c>
      <c r="AA230" s="14">
        <v>0</v>
      </c>
      <c r="AB230" s="14">
        <v>0</v>
      </c>
      <c r="AC230" s="14"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14">
        <v>0</v>
      </c>
      <c r="AK230" s="14">
        <v>0</v>
      </c>
    </row>
    <row r="231" spans="1:37" ht="14.25" customHeight="1">
      <c r="A231" s="12" t="s">
        <v>522</v>
      </c>
      <c r="B231" s="12" t="s">
        <v>523</v>
      </c>
      <c r="C231" s="12" t="s">
        <v>58</v>
      </c>
      <c r="D231" s="13" t="s">
        <v>501</v>
      </c>
      <c r="E231" s="14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39283.89</v>
      </c>
      <c r="K231" s="14">
        <v>82278</v>
      </c>
      <c r="L231" s="14">
        <v>75593.83</v>
      </c>
      <c r="M231" s="14">
        <v>59055.77</v>
      </c>
      <c r="N231" s="14">
        <v>34911.019999999997</v>
      </c>
      <c r="O231" s="14">
        <v>35125.82</v>
      </c>
      <c r="P231" s="14">
        <v>230430.75</v>
      </c>
      <c r="Q231" s="14">
        <v>-510374.19</v>
      </c>
      <c r="R231" s="14">
        <v>-687482.15</v>
      </c>
      <c r="S231" s="14">
        <v>-4441416.47</v>
      </c>
      <c r="T231" s="14">
        <v>-1173834.95</v>
      </c>
      <c r="U231" s="14">
        <v>60957.77</v>
      </c>
      <c r="V231" s="14">
        <v>506218.88</v>
      </c>
      <c r="W231" s="14">
        <v>-1010882.19</v>
      </c>
      <c r="X231" s="14">
        <v>-16622557.689999999</v>
      </c>
      <c r="Y231" s="14">
        <v>-104733.05</v>
      </c>
      <c r="Z231" s="14">
        <v>281006.55</v>
      </c>
      <c r="AA231" s="14">
        <v>0</v>
      </c>
      <c r="AB231" s="14">
        <v>0</v>
      </c>
      <c r="AC231" s="14">
        <v>0</v>
      </c>
      <c r="AD231" s="14">
        <v>0</v>
      </c>
      <c r="AE231" s="14">
        <v>0</v>
      </c>
      <c r="AF231" s="14">
        <v>0</v>
      </c>
      <c r="AG231" s="14">
        <v>0</v>
      </c>
      <c r="AH231" s="14">
        <v>0</v>
      </c>
      <c r="AI231" s="14">
        <v>0</v>
      </c>
      <c r="AJ231" s="14">
        <v>0</v>
      </c>
      <c r="AK231" s="14">
        <v>0</v>
      </c>
    </row>
    <row r="232" spans="1:37" ht="14.25" customHeight="1">
      <c r="A232" s="12" t="s">
        <v>524</v>
      </c>
      <c r="B232" s="12" t="s">
        <v>525</v>
      </c>
      <c r="C232" s="12" t="s">
        <v>58</v>
      </c>
      <c r="D232" s="13" t="s">
        <v>501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-539866.34</v>
      </c>
      <c r="Q232" s="14">
        <v>-470654.24</v>
      </c>
      <c r="R232" s="14">
        <v>-151086.78</v>
      </c>
      <c r="S232" s="14">
        <v>-170700.36</v>
      </c>
      <c r="T232" s="14">
        <v>-174919.69</v>
      </c>
      <c r="U232" s="14">
        <v>-143774.99</v>
      </c>
      <c r="V232" s="14">
        <v>-136015.29</v>
      </c>
      <c r="W232" s="14">
        <v>-127498.63</v>
      </c>
      <c r="X232" s="14">
        <v>-144586.56</v>
      </c>
      <c r="Y232" s="14">
        <v>-147120.26999999999</v>
      </c>
      <c r="Z232" s="14">
        <v>-151188.92000000001</v>
      </c>
      <c r="AA232" s="14">
        <v>0</v>
      </c>
      <c r="AB232" s="14">
        <v>0</v>
      </c>
      <c r="AC232" s="14"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14">
        <v>0</v>
      </c>
      <c r="AK232" s="14">
        <v>0</v>
      </c>
    </row>
    <row r="233" spans="1:37" ht="14.25" customHeight="1">
      <c r="A233" s="12" t="s">
        <v>526</v>
      </c>
      <c r="B233" s="12" t="s">
        <v>527</v>
      </c>
      <c r="C233" s="12" t="s">
        <v>58</v>
      </c>
      <c r="D233" s="13" t="s">
        <v>528</v>
      </c>
      <c r="E233" s="14">
        <v>73732697.340000004</v>
      </c>
      <c r="F233" s="14">
        <v>4189638.88</v>
      </c>
      <c r="G233" s="14">
        <v>7460498.7800000003</v>
      </c>
      <c r="H233" s="14">
        <v>3577668.62</v>
      </c>
      <c r="I233" s="14">
        <v>4550405.79</v>
      </c>
      <c r="J233" s="14">
        <v>2357033.67</v>
      </c>
      <c r="K233" s="15"/>
      <c r="L233" s="15"/>
      <c r="M233" s="15"/>
      <c r="N233" s="15"/>
      <c r="O233" s="15"/>
      <c r="P233" s="14">
        <v>-220280483.83000001</v>
      </c>
      <c r="Q233" s="14">
        <v>-48514930.030000001</v>
      </c>
      <c r="R233" s="14">
        <v>-361263484.81999999</v>
      </c>
      <c r="S233" s="14">
        <v>-35214624.210000001</v>
      </c>
      <c r="T233" s="14">
        <v>-10815211.24</v>
      </c>
      <c r="U233" s="14">
        <v>-78615200.590000004</v>
      </c>
      <c r="V233" s="15"/>
      <c r="W233" s="15"/>
      <c r="X233" s="15"/>
      <c r="Y233" s="15"/>
      <c r="Z233" s="15"/>
      <c r="AA233" s="14">
        <v>-425395743.74000001</v>
      </c>
      <c r="AB233" s="14">
        <v>-70106261.209999993</v>
      </c>
      <c r="AC233" s="14">
        <v>-37522871.450000003</v>
      </c>
      <c r="AD233" s="14">
        <v>1223016.8799999999</v>
      </c>
      <c r="AE233" s="14">
        <v>0</v>
      </c>
      <c r="AF233" s="14">
        <v>-9648937.2599999998</v>
      </c>
      <c r="AG233" s="15"/>
      <c r="AH233" s="15"/>
      <c r="AI233" s="15"/>
      <c r="AJ233" s="15"/>
      <c r="AK233" s="15"/>
    </row>
    <row r="234" spans="1:37" ht="14.25" customHeight="1">
      <c r="A234" s="12" t="s">
        <v>529</v>
      </c>
      <c r="B234" s="12" t="s">
        <v>530</v>
      </c>
      <c r="C234" s="12" t="s">
        <v>58</v>
      </c>
      <c r="D234" s="13" t="s">
        <v>528</v>
      </c>
      <c r="E234" s="14">
        <v>1282789483.8</v>
      </c>
      <c r="F234" s="14">
        <v>207862675.84</v>
      </c>
      <c r="G234" s="14">
        <v>833400832.70000005</v>
      </c>
      <c r="H234" s="14">
        <v>1046146356.8</v>
      </c>
      <c r="I234" s="14">
        <v>517005746.30000001</v>
      </c>
      <c r="J234" s="14">
        <v>119842970.55</v>
      </c>
      <c r="K234" s="14">
        <v>157071489.21000001</v>
      </c>
      <c r="L234" s="14">
        <v>222671258.80000001</v>
      </c>
      <c r="M234" s="14">
        <v>198348632.78</v>
      </c>
      <c r="N234" s="14">
        <v>376796366.25999999</v>
      </c>
      <c r="O234" s="14">
        <v>454296999.86000001</v>
      </c>
      <c r="P234" s="14">
        <v>2780055476.8000002</v>
      </c>
      <c r="Q234" s="14">
        <v>6420510587.3000002</v>
      </c>
      <c r="R234" s="14">
        <v>1397319442.8</v>
      </c>
      <c r="S234" s="14">
        <v>4007134065.4000001</v>
      </c>
      <c r="T234" s="14">
        <v>3160963864.9000001</v>
      </c>
      <c r="U234" s="14">
        <v>2666231784.9000001</v>
      </c>
      <c r="V234" s="14">
        <v>2071679131.8</v>
      </c>
      <c r="W234" s="14">
        <v>1335966781.3</v>
      </c>
      <c r="X234" s="14">
        <v>879410894.74000001</v>
      </c>
      <c r="Y234" s="14">
        <v>1494716994.8</v>
      </c>
      <c r="Z234" s="14">
        <v>1582597447.8</v>
      </c>
      <c r="AA234" s="14">
        <v>-1404592710.8</v>
      </c>
      <c r="AB234" s="14">
        <v>-698380154.97000003</v>
      </c>
      <c r="AC234" s="14">
        <v>-524571635.25999999</v>
      </c>
      <c r="AD234" s="14">
        <v>-133800800.64</v>
      </c>
      <c r="AE234" s="14">
        <v>158207881.81</v>
      </c>
      <c r="AF234" s="14">
        <v>500199119.39999998</v>
      </c>
      <c r="AG234" s="14">
        <v>-73101910.310000002</v>
      </c>
      <c r="AH234" s="14">
        <v>-321894829.82999998</v>
      </c>
      <c r="AI234" s="14">
        <v>-222157949.11000001</v>
      </c>
      <c r="AJ234" s="14">
        <v>-5058606.55</v>
      </c>
      <c r="AK234" s="14">
        <v>-273203069.74000001</v>
      </c>
    </row>
    <row r="235" spans="1:37" ht="14.25" customHeight="1">
      <c r="A235" s="12" t="s">
        <v>531</v>
      </c>
      <c r="B235" s="12" t="s">
        <v>532</v>
      </c>
      <c r="C235" s="12" t="s">
        <v>58</v>
      </c>
      <c r="D235" s="13" t="s">
        <v>528</v>
      </c>
      <c r="E235" s="14">
        <v>241678653.86000001</v>
      </c>
      <c r="F235" s="14">
        <v>447285846.95999998</v>
      </c>
      <c r="G235" s="14">
        <v>50216139.399999999</v>
      </c>
      <c r="H235" s="14">
        <v>71091455.090000004</v>
      </c>
      <c r="I235" s="14">
        <v>89240181.980000004</v>
      </c>
      <c r="J235" s="14">
        <v>106067869.75</v>
      </c>
      <c r="K235" s="14">
        <v>19292098.960000001</v>
      </c>
      <c r="L235" s="14">
        <v>12216555.710000001</v>
      </c>
      <c r="M235" s="14">
        <v>25397260.260000002</v>
      </c>
      <c r="N235" s="14">
        <v>31276781.309999999</v>
      </c>
      <c r="O235" s="14">
        <v>63281935.030000001</v>
      </c>
      <c r="P235" s="14">
        <v>560915772.77999997</v>
      </c>
      <c r="Q235" s="14">
        <v>2301442636.3000002</v>
      </c>
      <c r="R235" s="14">
        <v>171228567.59999999</v>
      </c>
      <c r="S235" s="14">
        <v>302196580.29000002</v>
      </c>
      <c r="T235" s="14">
        <v>700002567.54999995</v>
      </c>
      <c r="U235" s="14">
        <v>588742308.36000001</v>
      </c>
      <c r="V235" s="14">
        <v>234080907.21000001</v>
      </c>
      <c r="W235" s="14">
        <v>112219780.75</v>
      </c>
      <c r="X235" s="14">
        <v>302862574.67000002</v>
      </c>
      <c r="Y235" s="14">
        <v>327610232.55000001</v>
      </c>
      <c r="Z235" s="14">
        <v>226465395.19999999</v>
      </c>
      <c r="AA235" s="14">
        <v>-75144085.700000003</v>
      </c>
      <c r="AB235" s="14">
        <v>282155311.26999998</v>
      </c>
      <c r="AC235" s="14">
        <v>-27446586.940000001</v>
      </c>
      <c r="AD235" s="14">
        <v>-38615787.829999998</v>
      </c>
      <c r="AE235" s="14">
        <v>55544982.030000001</v>
      </c>
      <c r="AF235" s="14">
        <v>-1431830.22</v>
      </c>
      <c r="AG235" s="14">
        <v>1566071.07</v>
      </c>
      <c r="AH235" s="14">
        <v>-38752954.270000003</v>
      </c>
      <c r="AI235" s="14">
        <v>5060751.0599999996</v>
      </c>
      <c r="AJ235" s="14">
        <v>-39234747.939999998</v>
      </c>
      <c r="AK235" s="14">
        <v>10722618.26</v>
      </c>
    </row>
    <row r="236" spans="1:37" ht="14.25" customHeight="1">
      <c r="A236" s="12" t="s">
        <v>533</v>
      </c>
      <c r="B236" s="12" t="s">
        <v>534</v>
      </c>
      <c r="C236" s="12" t="s">
        <v>58</v>
      </c>
      <c r="D236" s="13" t="s">
        <v>528</v>
      </c>
      <c r="E236" s="14">
        <v>0</v>
      </c>
      <c r="F236" s="14">
        <v>4352.87</v>
      </c>
      <c r="G236" s="14">
        <v>191632.65</v>
      </c>
      <c r="H236" s="14">
        <v>28791.59</v>
      </c>
      <c r="I236" s="14">
        <v>395630.69</v>
      </c>
      <c r="J236" s="14">
        <v>14520140.18</v>
      </c>
      <c r="K236" s="14">
        <v>3118196.71</v>
      </c>
      <c r="L236" s="14">
        <v>3951630.37</v>
      </c>
      <c r="M236" s="14">
        <v>3713951.51</v>
      </c>
      <c r="N236" s="14">
        <v>14727213.08</v>
      </c>
      <c r="O236" s="14">
        <v>21151288.890000001</v>
      </c>
      <c r="P236" s="14">
        <v>-71479825.239999995</v>
      </c>
      <c r="Q236" s="14">
        <v>-45672504.899999999</v>
      </c>
      <c r="R236" s="14">
        <v>28928146.899999999</v>
      </c>
      <c r="S236" s="14">
        <v>-37908516.039999999</v>
      </c>
      <c r="T236" s="14">
        <v>-145550311.15000001</v>
      </c>
      <c r="U236" s="14">
        <v>-52561850.840000004</v>
      </c>
      <c r="V236" s="14">
        <v>-76970370.810000002</v>
      </c>
      <c r="W236" s="14">
        <v>59101034.450000003</v>
      </c>
      <c r="X236" s="14">
        <v>-750643077.83000004</v>
      </c>
      <c r="Y236" s="14">
        <v>-637216852.96000004</v>
      </c>
      <c r="Z236" s="14">
        <v>-967244872.89999998</v>
      </c>
      <c r="AA236" s="14">
        <v>-127920957.73999999</v>
      </c>
      <c r="AB236" s="14">
        <v>-689930.14</v>
      </c>
      <c r="AC236" s="14">
        <v>4090159.47</v>
      </c>
      <c r="AD236" s="14">
        <v>135195.32</v>
      </c>
      <c r="AE236" s="14">
        <v>-13662968.779999999</v>
      </c>
      <c r="AF236" s="14">
        <v>-61525351.869999997</v>
      </c>
      <c r="AG236" s="14">
        <v>-90366344.689999998</v>
      </c>
      <c r="AH236" s="14">
        <v>133965605.65000001</v>
      </c>
      <c r="AI236" s="14">
        <v>1712617.21</v>
      </c>
      <c r="AJ236" s="14">
        <v>-22988905.559999999</v>
      </c>
      <c r="AK236" s="14">
        <v>72819519.109999999</v>
      </c>
    </row>
    <row r="237" spans="1:37" ht="14.25" customHeight="1">
      <c r="A237" s="12" t="s">
        <v>535</v>
      </c>
      <c r="B237" s="12" t="s">
        <v>536</v>
      </c>
      <c r="C237" s="12" t="s">
        <v>58</v>
      </c>
      <c r="D237" s="13" t="s">
        <v>528</v>
      </c>
      <c r="E237" s="14">
        <v>5385290.1399999997</v>
      </c>
      <c r="F237" s="14">
        <v>4929627.05</v>
      </c>
      <c r="G237" s="14">
        <v>27798711.940000001</v>
      </c>
      <c r="H237" s="14">
        <v>11741963.49</v>
      </c>
      <c r="I237" s="14">
        <v>11315298.880000001</v>
      </c>
      <c r="J237" s="14">
        <v>7511351.5499999998</v>
      </c>
      <c r="K237" s="15"/>
      <c r="L237" s="15"/>
      <c r="M237" s="15"/>
      <c r="N237" s="15"/>
      <c r="O237" s="15"/>
      <c r="P237" s="14">
        <v>-121268298.45999999</v>
      </c>
      <c r="Q237" s="14">
        <v>-61079493.799999997</v>
      </c>
      <c r="R237" s="14">
        <v>-38661888.039999999</v>
      </c>
      <c r="S237" s="14">
        <v>15940529.119999999</v>
      </c>
      <c r="T237" s="14">
        <v>-27225397.75</v>
      </c>
      <c r="U237" s="14">
        <v>15362711.98</v>
      </c>
      <c r="V237" s="15"/>
      <c r="W237" s="15"/>
      <c r="X237" s="15"/>
      <c r="Y237" s="15"/>
      <c r="Z237" s="15"/>
      <c r="AA237" s="14">
        <v>-31009395.579999998</v>
      </c>
      <c r="AB237" s="14">
        <v>-14451533.6</v>
      </c>
      <c r="AC237" s="14">
        <v>-39140969.68</v>
      </c>
      <c r="AD237" s="14">
        <v>-7838824.6699999999</v>
      </c>
      <c r="AE237" s="14">
        <v>-20238533.649999999</v>
      </c>
      <c r="AF237" s="14">
        <v>-2035989.43</v>
      </c>
      <c r="AG237" s="15"/>
      <c r="AH237" s="15"/>
      <c r="AI237" s="15"/>
      <c r="AJ237" s="15"/>
      <c r="AK237" s="15"/>
    </row>
    <row r="238" spans="1:37" ht="14.25" customHeight="1">
      <c r="A238" s="12" t="s">
        <v>537</v>
      </c>
      <c r="B238" s="12" t="s">
        <v>538</v>
      </c>
      <c r="C238" s="12" t="s">
        <v>58</v>
      </c>
      <c r="D238" s="13" t="s">
        <v>528</v>
      </c>
      <c r="E238" s="14">
        <v>58636.4</v>
      </c>
      <c r="F238" s="14">
        <v>19587.919999999998</v>
      </c>
      <c r="G238" s="14">
        <v>10779.34</v>
      </c>
      <c r="H238" s="14">
        <v>6259.04</v>
      </c>
      <c r="I238" s="14">
        <v>23502.81</v>
      </c>
      <c r="J238" s="14">
        <v>54184.68</v>
      </c>
      <c r="K238" s="14">
        <v>44625.36</v>
      </c>
      <c r="L238" s="14">
        <v>13283762.710000001</v>
      </c>
      <c r="M238" s="14">
        <v>21581601.600000001</v>
      </c>
      <c r="N238" s="14">
        <v>5709697.0499999998</v>
      </c>
      <c r="O238" s="14">
        <v>7807175.3300000001</v>
      </c>
      <c r="P238" s="14">
        <v>-130071987.67</v>
      </c>
      <c r="Q238" s="14">
        <v>465603818.73000002</v>
      </c>
      <c r="R238" s="14">
        <v>-1079511057.7</v>
      </c>
      <c r="S238" s="14">
        <v>-711807090.38</v>
      </c>
      <c r="T238" s="14">
        <v>-557851024.34000003</v>
      </c>
      <c r="U238" s="14">
        <v>-680907743.32000005</v>
      </c>
      <c r="V238" s="14">
        <v>-2016261413.0999999</v>
      </c>
      <c r="W238" s="14">
        <v>-582363003.29999995</v>
      </c>
      <c r="X238" s="14">
        <v>-7004717596.8000002</v>
      </c>
      <c r="Y238" s="14">
        <v>-4080773368.9000001</v>
      </c>
      <c r="Z238" s="14">
        <v>-94283242.909999996</v>
      </c>
      <c r="AA238" s="14">
        <v>166570572.97</v>
      </c>
      <c r="AB238" s="14">
        <v>331885780.69</v>
      </c>
      <c r="AC238" s="14">
        <v>-35230465.82</v>
      </c>
      <c r="AD238" s="14">
        <v>0</v>
      </c>
      <c r="AE238" s="14">
        <v>415216.37</v>
      </c>
      <c r="AF238" s="14">
        <v>0</v>
      </c>
      <c r="AG238" s="14">
        <v>0</v>
      </c>
      <c r="AH238" s="14">
        <v>0</v>
      </c>
      <c r="AI238" s="14">
        <v>7168713.8200000003</v>
      </c>
      <c r="AJ238" s="14">
        <v>102563335.16</v>
      </c>
      <c r="AK238" s="14">
        <v>-41592666.5</v>
      </c>
    </row>
    <row r="239" spans="1:37" ht="14.25" customHeight="1">
      <c r="A239" s="12" t="s">
        <v>539</v>
      </c>
      <c r="B239" s="12" t="s">
        <v>540</v>
      </c>
      <c r="C239" s="12" t="s">
        <v>58</v>
      </c>
      <c r="D239" s="13" t="s">
        <v>528</v>
      </c>
      <c r="E239" s="13"/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5"/>
      <c r="Q239" s="14">
        <v>-393769467.50999999</v>
      </c>
      <c r="R239" s="14">
        <v>-494635021.51999998</v>
      </c>
      <c r="S239" s="14">
        <v>-285991919.57999998</v>
      </c>
      <c r="T239" s="14">
        <v>-231190645.56</v>
      </c>
      <c r="U239" s="14">
        <v>-319574481.73000002</v>
      </c>
      <c r="V239" s="14">
        <v>-788311086.76999998</v>
      </c>
      <c r="W239" s="14">
        <v>-715375533.80999994</v>
      </c>
      <c r="X239" s="14">
        <v>-304817976.69999999</v>
      </c>
      <c r="Y239" s="14">
        <v>-809850092.99000001</v>
      </c>
      <c r="Z239" s="14">
        <v>-678127958.66999996</v>
      </c>
      <c r="AA239" s="15"/>
      <c r="AB239" s="14">
        <v>0</v>
      </c>
      <c r="AC239" s="14">
        <v>0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0</v>
      </c>
      <c r="AJ239" s="14">
        <v>0</v>
      </c>
      <c r="AK239" s="14">
        <v>0</v>
      </c>
    </row>
    <row r="240" spans="1:37" ht="14.25" customHeight="1">
      <c r="A240" s="12" t="s">
        <v>541</v>
      </c>
      <c r="B240" s="12" t="s">
        <v>542</v>
      </c>
      <c r="C240" s="12" t="s">
        <v>58</v>
      </c>
      <c r="D240" s="13" t="s">
        <v>528</v>
      </c>
      <c r="E240" s="14">
        <v>83814042767</v>
      </c>
      <c r="F240" s="14">
        <v>24666634941</v>
      </c>
      <c r="G240" s="14">
        <v>3270929871.1999998</v>
      </c>
      <c r="H240" s="14">
        <v>6714700659</v>
      </c>
      <c r="I240" s="14">
        <v>18659928023</v>
      </c>
      <c r="J240" s="14">
        <v>5885811089.3000002</v>
      </c>
      <c r="K240" s="14">
        <v>7840117126.8000002</v>
      </c>
      <c r="L240" s="14">
        <v>4228807746.5999999</v>
      </c>
      <c r="M240" s="14">
        <v>6779930025.6999998</v>
      </c>
      <c r="N240" s="14">
        <v>8421651279.8000002</v>
      </c>
      <c r="O240" s="14">
        <v>4691803637.6000004</v>
      </c>
      <c r="P240" s="14">
        <v>282892839930</v>
      </c>
      <c r="Q240" s="16" t="s">
        <v>72</v>
      </c>
      <c r="R240" s="14">
        <v>44315051.350000001</v>
      </c>
      <c r="S240" s="14">
        <v>59137935968</v>
      </c>
      <c r="T240" s="14">
        <v>57158841869</v>
      </c>
      <c r="U240" s="14">
        <v>8363405676.6999998</v>
      </c>
      <c r="V240" s="14">
        <v>-14925786838</v>
      </c>
      <c r="W240" s="14">
        <v>-61110940969</v>
      </c>
      <c r="X240" s="14">
        <v>-42349545982</v>
      </c>
      <c r="Y240" s="14">
        <v>49144720513</v>
      </c>
      <c r="Z240" s="14">
        <v>51308599145</v>
      </c>
      <c r="AA240" s="14">
        <v>4647705986.1999998</v>
      </c>
      <c r="AB240" s="14">
        <v>23553388038</v>
      </c>
      <c r="AC240" s="14">
        <v>-10707474569</v>
      </c>
      <c r="AD240" s="14">
        <v>13814958328</v>
      </c>
      <c r="AE240" s="14">
        <v>3639018921.0999999</v>
      </c>
      <c r="AF240" s="14">
        <v>1966903959</v>
      </c>
      <c r="AG240" s="14">
        <v>-4574098928.5</v>
      </c>
      <c r="AH240" s="14">
        <v>-13208168885</v>
      </c>
      <c r="AI240" s="14">
        <v>-13164514506</v>
      </c>
      <c r="AJ240" s="14">
        <v>563380049.21000004</v>
      </c>
      <c r="AK240" s="14">
        <v>7868651061.3000002</v>
      </c>
    </row>
    <row r="241" spans="1:37" ht="14.25" customHeight="1">
      <c r="A241" s="12" t="s">
        <v>543</v>
      </c>
      <c r="B241" s="12" t="s">
        <v>544</v>
      </c>
      <c r="C241" s="12" t="s">
        <v>58</v>
      </c>
      <c r="D241" s="13" t="s">
        <v>528</v>
      </c>
      <c r="E241" s="14">
        <v>132956486.91</v>
      </c>
      <c r="F241" s="14">
        <v>50768629.280000001</v>
      </c>
      <c r="G241" s="14">
        <v>18302116.210000001</v>
      </c>
      <c r="H241" s="14">
        <v>18175007.25</v>
      </c>
      <c r="I241" s="14">
        <v>23044508.41</v>
      </c>
      <c r="J241" s="15"/>
      <c r="K241" s="15"/>
      <c r="L241" s="15"/>
      <c r="M241" s="15"/>
      <c r="N241" s="15"/>
      <c r="O241" s="15"/>
      <c r="P241" s="14">
        <v>1362627567.3</v>
      </c>
      <c r="Q241" s="14">
        <v>254226199.09999999</v>
      </c>
      <c r="R241" s="14">
        <v>-140894316.09</v>
      </c>
      <c r="S241" s="14">
        <v>89927417.219999999</v>
      </c>
      <c r="T241" s="14">
        <v>115808806.66</v>
      </c>
      <c r="U241" s="15"/>
      <c r="V241" s="15"/>
      <c r="W241" s="15"/>
      <c r="X241" s="15"/>
      <c r="Y241" s="15"/>
      <c r="Z241" s="15"/>
      <c r="AA241" s="14">
        <v>43167703.920000002</v>
      </c>
      <c r="AB241" s="14">
        <v>10952913.08</v>
      </c>
      <c r="AC241" s="14">
        <v>-61273343.57</v>
      </c>
      <c r="AD241" s="14">
        <v>-7965257.3300000001</v>
      </c>
      <c r="AE241" s="14">
        <v>-2486075.36</v>
      </c>
      <c r="AF241" s="15"/>
      <c r="AG241" s="15"/>
      <c r="AH241" s="15"/>
      <c r="AI241" s="15"/>
      <c r="AJ241" s="15"/>
      <c r="AK241" s="15"/>
    </row>
    <row r="242" spans="1:37" ht="14.25" customHeight="1">
      <c r="A242" s="12" t="s">
        <v>545</v>
      </c>
      <c r="B242" s="12" t="s">
        <v>546</v>
      </c>
      <c r="C242" s="12" t="s">
        <v>58</v>
      </c>
      <c r="D242" s="13" t="s">
        <v>528</v>
      </c>
      <c r="E242" s="14">
        <v>561119457.11000001</v>
      </c>
      <c r="F242" s="14">
        <v>375230587.50999999</v>
      </c>
      <c r="G242" s="14">
        <v>92390893.540000007</v>
      </c>
      <c r="H242" s="14">
        <v>69673156.090000004</v>
      </c>
      <c r="I242" s="14">
        <v>56105132.409999996</v>
      </c>
      <c r="J242" s="14">
        <v>3447500.4</v>
      </c>
      <c r="K242" s="14">
        <v>6469281.9900000002</v>
      </c>
      <c r="L242" s="14">
        <v>-183796.76</v>
      </c>
      <c r="M242" s="14">
        <v>21796498.969999999</v>
      </c>
      <c r="N242" s="14">
        <v>6933328.2400000002</v>
      </c>
      <c r="O242" s="14">
        <v>0</v>
      </c>
      <c r="P242" s="14">
        <v>3766946156.3000002</v>
      </c>
      <c r="Q242" s="14">
        <v>1631370293.3</v>
      </c>
      <c r="R242" s="14">
        <v>579784596.13</v>
      </c>
      <c r="S242" s="14">
        <v>677230888.5</v>
      </c>
      <c r="T242" s="14">
        <v>315168808.80000001</v>
      </c>
      <c r="U242" s="14">
        <v>38517181.25</v>
      </c>
      <c r="V242" s="14">
        <v>352750883.56</v>
      </c>
      <c r="W242" s="14">
        <v>155477237.91</v>
      </c>
      <c r="X242" s="14">
        <v>-1725745639.2</v>
      </c>
      <c r="Y242" s="14">
        <v>-4470638674.8999996</v>
      </c>
      <c r="Z242" s="14">
        <v>-513143838.13</v>
      </c>
      <c r="AA242" s="14">
        <v>-319632143.06999999</v>
      </c>
      <c r="AB242" s="14">
        <v>-194504801.22999999</v>
      </c>
      <c r="AC242" s="14">
        <v>-55062050.149999999</v>
      </c>
      <c r="AD242" s="14">
        <v>-446898129.13</v>
      </c>
      <c r="AE242" s="14">
        <v>-8444038.5199999996</v>
      </c>
      <c r="AF242" s="14">
        <v>-6418175.5899999999</v>
      </c>
      <c r="AG242" s="14">
        <v>9329488.3599999994</v>
      </c>
      <c r="AH242" s="14">
        <v>-8008499.21</v>
      </c>
      <c r="AI242" s="14">
        <v>-109135055.58</v>
      </c>
      <c r="AJ242" s="14">
        <v>-571255974.94000006</v>
      </c>
      <c r="AK242" s="14">
        <v>0</v>
      </c>
    </row>
    <row r="243" spans="1:37" ht="14.25" customHeight="1">
      <c r="A243" s="12" t="s">
        <v>547</v>
      </c>
      <c r="B243" s="12" t="s">
        <v>548</v>
      </c>
      <c r="C243" s="12" t="s">
        <v>58</v>
      </c>
      <c r="D243" s="13" t="s">
        <v>528</v>
      </c>
      <c r="E243" s="14">
        <v>656288386.70000005</v>
      </c>
      <c r="F243" s="14">
        <v>468238394.24000001</v>
      </c>
      <c r="G243" s="14">
        <v>789653493.10000002</v>
      </c>
      <c r="H243" s="14">
        <v>595953467.84000003</v>
      </c>
      <c r="I243" s="14">
        <v>621913164.75</v>
      </c>
      <c r="J243" s="14">
        <v>1249577336.2</v>
      </c>
      <c r="K243" s="14">
        <v>1116326972.5</v>
      </c>
      <c r="L243" s="14">
        <v>1066499977.6</v>
      </c>
      <c r="M243" s="14">
        <v>905100152.95000005</v>
      </c>
      <c r="N243" s="14">
        <v>840877260.51999998</v>
      </c>
      <c r="O243" s="14">
        <v>594384310.02999997</v>
      </c>
      <c r="P243" s="14">
        <v>1933689494.2</v>
      </c>
      <c r="Q243" s="14">
        <v>1095452363.8</v>
      </c>
      <c r="R243" s="14">
        <v>1795435084.7</v>
      </c>
      <c r="S243" s="14">
        <v>978354668.92999995</v>
      </c>
      <c r="T243" s="14">
        <v>2312466606</v>
      </c>
      <c r="U243" s="14">
        <v>3269093266.8000002</v>
      </c>
      <c r="V243" s="14">
        <v>3166461819.5</v>
      </c>
      <c r="W243" s="14">
        <v>3331031713.8000002</v>
      </c>
      <c r="X243" s="14">
        <v>2993308758.1999998</v>
      </c>
      <c r="Y243" s="14">
        <v>3144496514.1999998</v>
      </c>
      <c r="Z243" s="14">
        <v>2674405867.9000001</v>
      </c>
      <c r="AA243" s="14">
        <v>-304969957.70999998</v>
      </c>
      <c r="AB243" s="14">
        <v>-263616431.28</v>
      </c>
      <c r="AC243" s="14">
        <v>-105324900.01000001</v>
      </c>
      <c r="AD243" s="14">
        <v>-122007512.98999999</v>
      </c>
      <c r="AE243" s="14">
        <v>212069801.25999999</v>
      </c>
      <c r="AF243" s="14">
        <v>-112472499.17</v>
      </c>
      <c r="AG243" s="14">
        <v>-140158479.50999999</v>
      </c>
      <c r="AH243" s="14">
        <v>21956301.84</v>
      </c>
      <c r="AI243" s="14">
        <v>35671323.109999999</v>
      </c>
      <c r="AJ243" s="14">
        <v>158838151.13999999</v>
      </c>
      <c r="AK243" s="14">
        <v>198268606.62</v>
      </c>
    </row>
    <row r="244" spans="1:37" ht="14.25" customHeight="1">
      <c r="A244" s="12" t="s">
        <v>549</v>
      </c>
      <c r="B244" s="12" t="s">
        <v>550</v>
      </c>
      <c r="C244" s="12" t="s">
        <v>58</v>
      </c>
      <c r="D244" s="13" t="s">
        <v>528</v>
      </c>
      <c r="E244" s="14">
        <v>731411898.22000003</v>
      </c>
      <c r="F244" s="14">
        <v>943484911.70000005</v>
      </c>
      <c r="G244" s="14">
        <v>1115062508.3</v>
      </c>
      <c r="H244" s="14">
        <v>1269333793.5</v>
      </c>
      <c r="I244" s="14">
        <v>164519692.88</v>
      </c>
      <c r="J244" s="14">
        <v>265504942.12</v>
      </c>
      <c r="K244" s="14">
        <v>428124503.37</v>
      </c>
      <c r="L244" s="14">
        <v>1208019037.3</v>
      </c>
      <c r="M244" s="14">
        <v>1445225829.3</v>
      </c>
      <c r="N244" s="15"/>
      <c r="O244" s="15"/>
      <c r="P244" s="14">
        <v>1985407825</v>
      </c>
      <c r="Q244" s="14">
        <v>3454003586.8000002</v>
      </c>
      <c r="R244" s="14">
        <v>5784910757.1000004</v>
      </c>
      <c r="S244" s="14">
        <v>4134723392.4000001</v>
      </c>
      <c r="T244" s="14">
        <v>6279168278.3000002</v>
      </c>
      <c r="U244" s="14">
        <v>2119975685.8</v>
      </c>
      <c r="V244" s="14">
        <v>-888323480.92999995</v>
      </c>
      <c r="W244" s="14">
        <v>-2868118818.6999998</v>
      </c>
      <c r="X244" s="14">
        <v>2536117062.5999999</v>
      </c>
      <c r="Y244" s="15"/>
      <c r="Z244" s="15"/>
      <c r="AA244" s="14">
        <v>-327129372.19999999</v>
      </c>
      <c r="AB244" s="14">
        <v>-206761399.33000001</v>
      </c>
      <c r="AC244" s="14">
        <v>-7186224.54</v>
      </c>
      <c r="AD244" s="14">
        <v>97641061.040000007</v>
      </c>
      <c r="AE244" s="14">
        <v>1945510653.9000001</v>
      </c>
      <c r="AF244" s="14">
        <v>295306517.25</v>
      </c>
      <c r="AG244" s="14">
        <v>-877167142.08000004</v>
      </c>
      <c r="AH244" s="14">
        <v>-2355266564.8000002</v>
      </c>
      <c r="AI244" s="14">
        <v>-751320578.70000005</v>
      </c>
      <c r="AJ244" s="15"/>
      <c r="AK244" s="15"/>
    </row>
    <row r="245" spans="1:37" ht="14.25" customHeight="1">
      <c r="A245" s="12" t="s">
        <v>551</v>
      </c>
      <c r="B245" s="12" t="s">
        <v>552</v>
      </c>
      <c r="C245" s="12" t="s">
        <v>58</v>
      </c>
      <c r="D245" s="13" t="s">
        <v>553</v>
      </c>
      <c r="E245" s="14">
        <v>25265086.100000001</v>
      </c>
      <c r="F245" s="14">
        <v>30959799.010000002</v>
      </c>
      <c r="G245" s="14">
        <v>29172478.530000001</v>
      </c>
      <c r="H245" s="14">
        <v>26146523.609999999</v>
      </c>
      <c r="I245" s="14">
        <v>31081164.84</v>
      </c>
      <c r="J245" s="14">
        <v>30764707.859999999</v>
      </c>
      <c r="K245" s="14">
        <v>33738163.229999997</v>
      </c>
      <c r="L245" s="15"/>
      <c r="M245" s="15"/>
      <c r="N245" s="15"/>
      <c r="O245" s="15"/>
      <c r="P245" s="14">
        <v>-239929849.03999999</v>
      </c>
      <c r="Q245" s="14">
        <v>2672663.14</v>
      </c>
      <c r="R245" s="14">
        <v>-87512644.780000001</v>
      </c>
      <c r="S245" s="14">
        <v>82253831.260000005</v>
      </c>
      <c r="T245" s="14">
        <v>91462503.549999997</v>
      </c>
      <c r="U245" s="14">
        <v>-10732630.9</v>
      </c>
      <c r="V245" s="14">
        <v>48277661.829999998</v>
      </c>
      <c r="W245" s="14">
        <v>10328192.210000001</v>
      </c>
      <c r="X245" s="14">
        <v>-9202856.8699999992</v>
      </c>
      <c r="Y245" s="14">
        <v>45242934.189999998</v>
      </c>
      <c r="Z245" s="15"/>
      <c r="AA245" s="14">
        <v>-39657749.770000003</v>
      </c>
      <c r="AB245" s="14">
        <v>-30450513.030000001</v>
      </c>
      <c r="AC245" s="14">
        <v>-5980136.5199999996</v>
      </c>
      <c r="AD245" s="14">
        <v>-6574498.1100000003</v>
      </c>
      <c r="AE245" s="14">
        <v>-6948998.46</v>
      </c>
      <c r="AF245" s="14">
        <v>-61328932.399999999</v>
      </c>
      <c r="AG245" s="14">
        <v>-25577301.359999999</v>
      </c>
      <c r="AH245" s="15"/>
      <c r="AI245" s="15"/>
      <c r="AJ245" s="15"/>
      <c r="AK245" s="15"/>
    </row>
    <row r="246" spans="1:37" ht="14.25" customHeight="1">
      <c r="A246" s="12" t="s">
        <v>554</v>
      </c>
      <c r="B246" s="12" t="s">
        <v>555</v>
      </c>
      <c r="C246" s="12" t="s">
        <v>58</v>
      </c>
      <c r="D246" s="13" t="s">
        <v>553</v>
      </c>
      <c r="E246" s="14">
        <v>4081916.19</v>
      </c>
      <c r="F246" s="14">
        <v>3587854.39</v>
      </c>
      <c r="G246" s="14">
        <v>5742991.1100000003</v>
      </c>
      <c r="H246" s="14">
        <v>6551965.5599999996</v>
      </c>
      <c r="I246" s="14">
        <v>4149552.25</v>
      </c>
      <c r="J246" s="14">
        <v>2694333.32</v>
      </c>
      <c r="K246" s="14">
        <v>3660673.69</v>
      </c>
      <c r="L246" s="14">
        <v>9263949.6699999999</v>
      </c>
      <c r="M246" s="14">
        <v>9675303</v>
      </c>
      <c r="N246" s="14">
        <v>10592002.960000001</v>
      </c>
      <c r="O246" s="14">
        <v>9424811.7100000009</v>
      </c>
      <c r="P246" s="14">
        <v>9954814.2599999998</v>
      </c>
      <c r="Q246" s="14">
        <v>14613678.060000001</v>
      </c>
      <c r="R246" s="14">
        <v>25422467.030000001</v>
      </c>
      <c r="S246" s="14">
        <v>11802050.300000001</v>
      </c>
      <c r="T246" s="14">
        <v>7744176.9699999997</v>
      </c>
      <c r="U246" s="14">
        <v>3320166.39</v>
      </c>
      <c r="V246" s="14">
        <v>7569575.9100000001</v>
      </c>
      <c r="W246" s="14">
        <v>31491499.960000001</v>
      </c>
      <c r="X246" s="14">
        <v>29987205.629999999</v>
      </c>
      <c r="Y246" s="14">
        <v>35251400.75</v>
      </c>
      <c r="Z246" s="14">
        <v>26163188.57</v>
      </c>
      <c r="AA246" s="14">
        <v>0</v>
      </c>
      <c r="AB246" s="14">
        <v>0</v>
      </c>
      <c r="AC246" s="14"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14">
        <v>0</v>
      </c>
      <c r="AK246" s="14">
        <v>0</v>
      </c>
    </row>
    <row r="247" spans="1:37" ht="14.25" customHeight="1">
      <c r="A247" s="12" t="s">
        <v>556</v>
      </c>
      <c r="B247" s="12" t="s">
        <v>557</v>
      </c>
      <c r="C247" s="12" t="s">
        <v>58</v>
      </c>
      <c r="D247" s="13" t="s">
        <v>553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14">
        <v>-95864336.689999998</v>
      </c>
      <c r="Q247" s="14">
        <v>-86824552.670000002</v>
      </c>
      <c r="R247" s="14">
        <v>-84682470.019999996</v>
      </c>
      <c r="S247" s="14">
        <v>-69818365.879999995</v>
      </c>
      <c r="T247" s="14">
        <v>-55530619.200000003</v>
      </c>
      <c r="U247" s="14">
        <v>-55582646.859999999</v>
      </c>
      <c r="V247" s="14">
        <v>-69755008.659999996</v>
      </c>
      <c r="W247" s="14">
        <v>23152463.02</v>
      </c>
      <c r="X247" s="14">
        <v>-20854887.59</v>
      </c>
      <c r="Y247" s="14">
        <v>-17558496.66</v>
      </c>
      <c r="Z247" s="14">
        <v>-26141003.84</v>
      </c>
      <c r="AA247" s="14">
        <v>-648086.49</v>
      </c>
      <c r="AB247" s="14">
        <v>516903.5</v>
      </c>
      <c r="AC247" s="14">
        <v>75455.360000000001</v>
      </c>
      <c r="AD247" s="14">
        <v>47568.72</v>
      </c>
      <c r="AE247" s="14">
        <v>43088.49</v>
      </c>
      <c r="AF247" s="14">
        <v>-3933807.92</v>
      </c>
      <c r="AG247" s="14">
        <v>-6152720.8799999999</v>
      </c>
      <c r="AH247" s="14">
        <v>10876618.029999999</v>
      </c>
      <c r="AI247" s="14">
        <v>0</v>
      </c>
      <c r="AJ247" s="14">
        <v>0</v>
      </c>
      <c r="AK247" s="14">
        <v>0</v>
      </c>
    </row>
    <row r="248" spans="1:37" ht="14.25" customHeight="1">
      <c r="A248" s="12" t="s">
        <v>558</v>
      </c>
      <c r="B248" s="12" t="s">
        <v>559</v>
      </c>
      <c r="C248" s="12" t="s">
        <v>58</v>
      </c>
      <c r="D248" s="13" t="s">
        <v>553</v>
      </c>
      <c r="E248" s="14">
        <v>93720507.719999999</v>
      </c>
      <c r="F248" s="14">
        <v>135466804.19</v>
      </c>
      <c r="G248" s="14">
        <v>127325526.45</v>
      </c>
      <c r="H248" s="14">
        <v>111105512.98999999</v>
      </c>
      <c r="I248" s="14">
        <v>78234336.810000002</v>
      </c>
      <c r="J248" s="14">
        <v>62218915.799999997</v>
      </c>
      <c r="K248" s="14">
        <v>20262700.440000001</v>
      </c>
      <c r="L248" s="15"/>
      <c r="M248" s="15"/>
      <c r="N248" s="15"/>
      <c r="O248" s="15"/>
      <c r="P248" s="14">
        <v>482011756.72000003</v>
      </c>
      <c r="Q248" s="14">
        <v>525030309.55000001</v>
      </c>
      <c r="R248" s="14">
        <v>423558469.97000003</v>
      </c>
      <c r="S248" s="14">
        <v>358471630.27999997</v>
      </c>
      <c r="T248" s="14">
        <v>232940299.44</v>
      </c>
      <c r="U248" s="14">
        <v>201143022.13999999</v>
      </c>
      <c r="V248" s="14">
        <v>64070854.020000003</v>
      </c>
      <c r="W248" s="15"/>
      <c r="X248" s="15"/>
      <c r="Y248" s="15"/>
      <c r="Z248" s="15"/>
      <c r="AA248" s="14">
        <v>17449985.98</v>
      </c>
      <c r="AB248" s="14">
        <v>37128906.229999997</v>
      </c>
      <c r="AC248" s="14">
        <v>-8379137.8200000003</v>
      </c>
      <c r="AD248" s="14">
        <v>-3293508.1</v>
      </c>
      <c r="AE248" s="14">
        <v>-6226939.7999999998</v>
      </c>
      <c r="AF248" s="14">
        <v>-774840.95</v>
      </c>
      <c r="AG248" s="14">
        <v>-1281584.43</v>
      </c>
      <c r="AH248" s="15"/>
      <c r="AI248" s="15"/>
      <c r="AJ248" s="15"/>
      <c r="AK248" s="15"/>
    </row>
    <row r="249" spans="1:37" ht="14.25" customHeight="1">
      <c r="A249" s="12" t="s">
        <v>560</v>
      </c>
      <c r="B249" s="12" t="s">
        <v>561</v>
      </c>
      <c r="C249" s="12" t="s">
        <v>58</v>
      </c>
      <c r="D249" s="13" t="s">
        <v>553</v>
      </c>
      <c r="E249" s="14">
        <v>4038710.43</v>
      </c>
      <c r="F249" s="14">
        <v>735635.29</v>
      </c>
      <c r="G249" s="14">
        <v>1963037</v>
      </c>
      <c r="H249" s="14">
        <v>554551.15</v>
      </c>
      <c r="I249" s="14">
        <v>795178.52</v>
      </c>
      <c r="J249" s="14">
        <v>200483.32</v>
      </c>
      <c r="K249" s="15"/>
      <c r="L249" s="15"/>
      <c r="M249" s="15"/>
      <c r="N249" s="15"/>
      <c r="O249" s="15"/>
      <c r="P249" s="14">
        <v>13143811.279999999</v>
      </c>
      <c r="Q249" s="14">
        <v>-20878548.460000001</v>
      </c>
      <c r="R249" s="14">
        <v>-21297574.140000001</v>
      </c>
      <c r="S249" s="14">
        <v>5226300.38</v>
      </c>
      <c r="T249" s="14">
        <v>-13478863.41</v>
      </c>
      <c r="U249" s="14">
        <v>-129440432.36</v>
      </c>
      <c r="V249" s="15"/>
      <c r="W249" s="15"/>
      <c r="X249" s="15"/>
      <c r="Y249" s="15"/>
      <c r="Z249" s="15"/>
      <c r="AA249" s="14">
        <v>-2575886.63</v>
      </c>
      <c r="AB249" s="14">
        <v>-23767766.960000001</v>
      </c>
      <c r="AC249" s="14">
        <v>-23407928.75</v>
      </c>
      <c r="AD249" s="14">
        <v>14044039.279999999</v>
      </c>
      <c r="AE249" s="14">
        <v>-17774655.390000001</v>
      </c>
      <c r="AF249" s="14">
        <v>-31665528.199999999</v>
      </c>
      <c r="AG249" s="15"/>
      <c r="AH249" s="15"/>
      <c r="AI249" s="15"/>
      <c r="AJ249" s="15"/>
      <c r="AK249" s="15"/>
    </row>
    <row r="250" spans="1:37" ht="14.25" customHeight="1">
      <c r="A250" s="12" t="s">
        <v>562</v>
      </c>
      <c r="B250" s="12" t="s">
        <v>563</v>
      </c>
      <c r="C250" s="12" t="s">
        <v>58</v>
      </c>
      <c r="D250" s="13" t="s">
        <v>553</v>
      </c>
      <c r="E250" s="14">
        <v>218806344.24000001</v>
      </c>
      <c r="F250" s="14">
        <v>157643596.59999999</v>
      </c>
      <c r="G250" s="14">
        <v>98983056.859999999</v>
      </c>
      <c r="H250" s="14">
        <v>80419931.849999994</v>
      </c>
      <c r="I250" s="14">
        <v>39992648.200000003</v>
      </c>
      <c r="J250" s="14">
        <v>18891489.399999999</v>
      </c>
      <c r="K250" s="14">
        <v>20688035.859999999</v>
      </c>
      <c r="L250" s="14">
        <v>3754493.52</v>
      </c>
      <c r="M250" s="14">
        <v>34736273.479999997</v>
      </c>
      <c r="N250" s="14">
        <v>65013043.859999999</v>
      </c>
      <c r="O250" s="14">
        <v>67946273.980000004</v>
      </c>
      <c r="P250" s="14">
        <v>-595411462.21000004</v>
      </c>
      <c r="Q250" s="14">
        <v>-407240516.77999997</v>
      </c>
      <c r="R250" s="14">
        <v>-262826581.03</v>
      </c>
      <c r="S250" s="14">
        <v>173524438.97</v>
      </c>
      <c r="T250" s="14">
        <v>253348575.63</v>
      </c>
      <c r="U250" s="14">
        <v>244546307.09999999</v>
      </c>
      <c r="V250" s="14">
        <v>272476841.89999998</v>
      </c>
      <c r="W250" s="14">
        <v>79020749.590000004</v>
      </c>
      <c r="X250" s="14">
        <v>242333695.38999999</v>
      </c>
      <c r="Y250" s="14">
        <v>354186245.25</v>
      </c>
      <c r="Z250" s="14">
        <v>242662094.96000001</v>
      </c>
      <c r="AA250" s="14">
        <v>-415319541.85000002</v>
      </c>
      <c r="AB250" s="14">
        <v>-328809388.70999998</v>
      </c>
      <c r="AC250" s="14">
        <v>-184862033.25999999</v>
      </c>
      <c r="AD250" s="14">
        <v>-69909747.890000001</v>
      </c>
      <c r="AE250" s="14">
        <v>-28600312.32</v>
      </c>
      <c r="AF250" s="14">
        <v>43515718.170000002</v>
      </c>
      <c r="AG250" s="14">
        <v>119021401.02</v>
      </c>
      <c r="AH250" s="14">
        <v>39390314.009999998</v>
      </c>
      <c r="AI250" s="14">
        <v>62710661.75</v>
      </c>
      <c r="AJ250" s="14">
        <v>59490120.770000003</v>
      </c>
      <c r="AK250" s="14">
        <v>18076855.41</v>
      </c>
    </row>
    <row r="251" spans="1:37" ht="14.25" customHeight="1">
      <c r="A251" s="12" t="s">
        <v>564</v>
      </c>
      <c r="B251" s="12" t="s">
        <v>565</v>
      </c>
      <c r="C251" s="12" t="s">
        <v>58</v>
      </c>
      <c r="D251" s="13" t="s">
        <v>553</v>
      </c>
      <c r="E251" s="14">
        <v>4415217.82</v>
      </c>
      <c r="F251" s="14">
        <v>9610052.1999999993</v>
      </c>
      <c r="G251" s="14">
        <v>10531412.07</v>
      </c>
      <c r="H251" s="14">
        <v>17968458.850000001</v>
      </c>
      <c r="I251" s="14">
        <v>21443705.68</v>
      </c>
      <c r="J251" s="14">
        <v>19346640.73</v>
      </c>
      <c r="K251" s="14">
        <v>25416928.989999998</v>
      </c>
      <c r="L251" s="14">
        <v>23466696.199999999</v>
      </c>
      <c r="M251" s="14">
        <v>20370958.399999999</v>
      </c>
      <c r="N251" s="14">
        <v>28738750.280000001</v>
      </c>
      <c r="O251" s="14">
        <v>32944320.25</v>
      </c>
      <c r="P251" s="14">
        <v>80681624.719999999</v>
      </c>
      <c r="Q251" s="14">
        <v>90582169.049999997</v>
      </c>
      <c r="R251" s="14">
        <v>63842418.840000004</v>
      </c>
      <c r="S251" s="14">
        <v>101197448.91</v>
      </c>
      <c r="T251" s="14">
        <v>120936337.09</v>
      </c>
      <c r="U251" s="14">
        <v>100167157.88</v>
      </c>
      <c r="V251" s="14">
        <v>101399963.8</v>
      </c>
      <c r="W251" s="14">
        <v>91899862.989999995</v>
      </c>
      <c r="X251" s="14">
        <v>100903337.98</v>
      </c>
      <c r="Y251" s="14">
        <v>124456034.75</v>
      </c>
      <c r="Z251" s="14">
        <v>119416690.37</v>
      </c>
      <c r="AA251" s="14">
        <v>-12557447.32</v>
      </c>
      <c r="AB251" s="14">
        <v>-5460677.3799999999</v>
      </c>
      <c r="AC251" s="14">
        <v>-13941275.609999999</v>
      </c>
      <c r="AD251" s="14">
        <v>-12853569.42</v>
      </c>
      <c r="AE251" s="14">
        <v>1587745.61</v>
      </c>
      <c r="AF251" s="14">
        <v>-182873.3</v>
      </c>
      <c r="AG251" s="14">
        <v>1990011.94</v>
      </c>
      <c r="AH251" s="14">
        <v>1335490.98</v>
      </c>
      <c r="AI251" s="14">
        <v>-437996.93</v>
      </c>
      <c r="AJ251" s="14">
        <v>-2286671.7000000002</v>
      </c>
      <c r="AK251" s="14">
        <v>-611928.73</v>
      </c>
    </row>
    <row r="252" spans="1:37" ht="14.25" customHeight="1">
      <c r="A252" s="12" t="s">
        <v>566</v>
      </c>
      <c r="B252" s="12" t="s">
        <v>567</v>
      </c>
      <c r="C252" s="12" t="s">
        <v>58</v>
      </c>
      <c r="D252" s="13" t="s">
        <v>553</v>
      </c>
      <c r="E252" s="14">
        <v>129538087.84</v>
      </c>
      <c r="F252" s="14">
        <v>214480128.84</v>
      </c>
      <c r="G252" s="14">
        <v>107484360.48999999</v>
      </c>
      <c r="H252" s="14">
        <v>136597340.77000001</v>
      </c>
      <c r="I252" s="14">
        <v>119186683.22</v>
      </c>
      <c r="J252" s="14">
        <v>47568732.390000001</v>
      </c>
      <c r="K252" s="14">
        <v>22795189.359999999</v>
      </c>
      <c r="L252" s="14">
        <v>23500787.530000001</v>
      </c>
      <c r="M252" s="14">
        <v>0</v>
      </c>
      <c r="N252" s="14">
        <v>0</v>
      </c>
      <c r="O252" s="14">
        <v>1931920.01</v>
      </c>
      <c r="P252" s="14">
        <v>417031313.16000003</v>
      </c>
      <c r="Q252" s="14">
        <v>539873601.58000004</v>
      </c>
      <c r="R252" s="14">
        <v>408097307.87</v>
      </c>
      <c r="S252" s="14">
        <v>533522023.77999997</v>
      </c>
      <c r="T252" s="14">
        <v>589058843.22000003</v>
      </c>
      <c r="U252" s="14">
        <v>579457763.09000003</v>
      </c>
      <c r="V252" s="14">
        <v>410519800.66000003</v>
      </c>
      <c r="W252" s="14">
        <v>255655366.33000001</v>
      </c>
      <c r="X252" s="14">
        <v>235563607.99000001</v>
      </c>
      <c r="Y252" s="14">
        <v>194065114.18000001</v>
      </c>
      <c r="Z252" s="14">
        <v>288201794.22000003</v>
      </c>
      <c r="AA252" s="14">
        <v>-30101045.789999999</v>
      </c>
      <c r="AB252" s="14">
        <v>-57105322.060000002</v>
      </c>
      <c r="AC252" s="14">
        <v>-7150293.4199999999</v>
      </c>
      <c r="AD252" s="14">
        <v>5963615.5700000003</v>
      </c>
      <c r="AE252" s="14">
        <v>36917696.799999997</v>
      </c>
      <c r="AF252" s="14">
        <v>97574420.849999994</v>
      </c>
      <c r="AG252" s="14">
        <v>68724441.859999999</v>
      </c>
      <c r="AH252" s="14">
        <v>73047354.840000004</v>
      </c>
      <c r="AI252" s="14">
        <v>94810751.459999993</v>
      </c>
      <c r="AJ252" s="14">
        <v>87336894.530000001</v>
      </c>
      <c r="AK252" s="14">
        <v>89217730.140000001</v>
      </c>
    </row>
    <row r="253" spans="1:37" ht="14.25" customHeight="1">
      <c r="A253" s="12" t="s">
        <v>568</v>
      </c>
      <c r="B253" s="12" t="s">
        <v>569</v>
      </c>
      <c r="C253" s="12" t="s">
        <v>58</v>
      </c>
      <c r="D253" s="13" t="s">
        <v>553</v>
      </c>
      <c r="E253" s="14">
        <v>23229271.550000001</v>
      </c>
      <c r="F253" s="14">
        <v>351829549.98000002</v>
      </c>
      <c r="G253" s="14">
        <v>715368292.28999996</v>
      </c>
      <c r="H253" s="14">
        <v>454178647.22000003</v>
      </c>
      <c r="I253" s="14">
        <v>411415440.56</v>
      </c>
      <c r="J253" s="14">
        <v>327908085.83999997</v>
      </c>
      <c r="K253" s="14">
        <v>192220929.30000001</v>
      </c>
      <c r="L253" s="14">
        <v>124271808.72</v>
      </c>
      <c r="M253" s="15"/>
      <c r="N253" s="15"/>
      <c r="O253" s="15"/>
      <c r="P253" s="14">
        <v>-1489373739.7</v>
      </c>
      <c r="Q253" s="14">
        <v>536356481.36000001</v>
      </c>
      <c r="R253" s="14">
        <v>1356589119.7</v>
      </c>
      <c r="S253" s="14">
        <v>1413881369.9000001</v>
      </c>
      <c r="T253" s="14">
        <v>1360989159.4000001</v>
      </c>
      <c r="U253" s="14">
        <v>1212376842.7</v>
      </c>
      <c r="V253" s="14">
        <v>816395775.27999997</v>
      </c>
      <c r="W253" s="14">
        <v>559339494.45000005</v>
      </c>
      <c r="X253" s="15"/>
      <c r="Y253" s="15"/>
      <c r="Z253" s="15"/>
      <c r="AA253" s="14">
        <v>-714490668.51999998</v>
      </c>
      <c r="AB253" s="14">
        <v>-359947655.44999999</v>
      </c>
      <c r="AC253" s="14">
        <v>-299334997.12</v>
      </c>
      <c r="AD253" s="14">
        <v>-106645319.39</v>
      </c>
      <c r="AE253" s="14">
        <v>-79763325.390000001</v>
      </c>
      <c r="AF253" s="14">
        <v>3157612.35</v>
      </c>
      <c r="AG253" s="14">
        <v>-12423977.85</v>
      </c>
      <c r="AH253" s="14">
        <v>-26401515.449999999</v>
      </c>
      <c r="AI253" s="15"/>
      <c r="AJ253" s="15"/>
      <c r="AK253" s="15"/>
    </row>
    <row r="254" spans="1:37" ht="14.25" customHeight="1">
      <c r="A254" s="12" t="s">
        <v>570</v>
      </c>
      <c r="B254" s="12" t="s">
        <v>571</v>
      </c>
      <c r="C254" s="12" t="s">
        <v>58</v>
      </c>
      <c r="D254" s="13" t="s">
        <v>553</v>
      </c>
      <c r="E254" s="14">
        <v>17605320.989999998</v>
      </c>
      <c r="F254" s="14">
        <v>1387477.81</v>
      </c>
      <c r="G254" s="14">
        <v>33869873.979999997</v>
      </c>
      <c r="H254" s="14">
        <v>37103603.189999998</v>
      </c>
      <c r="I254" s="14">
        <v>-121516073.15000001</v>
      </c>
      <c r="J254" s="14">
        <v>8334958.7199999997</v>
      </c>
      <c r="K254" s="14">
        <v>120085436.83</v>
      </c>
      <c r="L254" s="14">
        <v>-49525816.07</v>
      </c>
      <c r="M254" s="14">
        <v>-343497863</v>
      </c>
      <c r="N254" s="14">
        <v>-583673824.15999997</v>
      </c>
      <c r="O254" s="14">
        <v>-413556596.63999999</v>
      </c>
      <c r="P254" s="14">
        <v>1657356729.8</v>
      </c>
      <c r="Q254" s="14">
        <v>1789388236.9000001</v>
      </c>
      <c r="R254" s="14">
        <v>1489292337.5999999</v>
      </c>
      <c r="S254" s="14">
        <v>1377103236.9000001</v>
      </c>
      <c r="T254" s="14">
        <v>1605841468</v>
      </c>
      <c r="U254" s="14">
        <v>1643620535.7</v>
      </c>
      <c r="V254" s="14">
        <v>1222801676</v>
      </c>
      <c r="W254" s="14">
        <v>545464321.19000006</v>
      </c>
      <c r="X254" s="14">
        <v>809267408.65999997</v>
      </c>
      <c r="Y254" s="14">
        <v>547930178.04999995</v>
      </c>
      <c r="Z254" s="14">
        <v>639129056.54999995</v>
      </c>
      <c r="AA254" s="14">
        <v>-115690639.8</v>
      </c>
      <c r="AB254" s="14">
        <v>27537353.739999998</v>
      </c>
      <c r="AC254" s="14">
        <v>-127497995.84</v>
      </c>
      <c r="AD254" s="14">
        <v>-148381865.75</v>
      </c>
      <c r="AE254" s="14">
        <v>244853614.34</v>
      </c>
      <c r="AF254" s="14">
        <v>129661234.94</v>
      </c>
      <c r="AG254" s="14">
        <v>162147623.38999999</v>
      </c>
      <c r="AH254" s="14">
        <v>82896786.140000001</v>
      </c>
      <c r="AI254" s="14">
        <v>476561986.88999999</v>
      </c>
      <c r="AJ254" s="14">
        <v>679820514.15999997</v>
      </c>
      <c r="AK254" s="14">
        <v>631055664.49000001</v>
      </c>
    </row>
    <row r="255" spans="1:37" ht="14.25" customHeight="1">
      <c r="A255" s="12" t="s">
        <v>572</v>
      </c>
      <c r="B255" s="12" t="s">
        <v>573</v>
      </c>
      <c r="C255" s="12" t="s">
        <v>58</v>
      </c>
      <c r="D255" s="13" t="s">
        <v>553</v>
      </c>
      <c r="E255" s="14">
        <v>4885337.7</v>
      </c>
      <c r="F255" s="14">
        <v>62887023.719999999</v>
      </c>
      <c r="G255" s="14">
        <v>17704461.870000001</v>
      </c>
      <c r="H255" s="14">
        <v>12862332.08</v>
      </c>
      <c r="I255" s="15"/>
      <c r="J255" s="15"/>
      <c r="K255" s="15"/>
      <c r="L255" s="15"/>
      <c r="M255" s="15"/>
      <c r="N255" s="15"/>
      <c r="O255" s="15"/>
      <c r="P255" s="14">
        <v>-92295746.140000001</v>
      </c>
      <c r="Q255" s="14">
        <v>3084009.5</v>
      </c>
      <c r="R255" s="14">
        <v>38712191.609999999</v>
      </c>
      <c r="S255" s="14">
        <v>10074554.609999999</v>
      </c>
      <c r="T255" s="15"/>
      <c r="U255" s="15"/>
      <c r="V255" s="15"/>
      <c r="W255" s="15"/>
      <c r="X255" s="15"/>
      <c r="Y255" s="15"/>
      <c r="Z255" s="15"/>
      <c r="AA255" s="14">
        <v>0</v>
      </c>
      <c r="AB255" s="14">
        <v>0</v>
      </c>
      <c r="AC255" s="14">
        <v>0</v>
      </c>
      <c r="AD255" s="14">
        <v>0</v>
      </c>
      <c r="AE255" s="15"/>
      <c r="AF255" s="15"/>
      <c r="AG255" s="15"/>
      <c r="AH255" s="15"/>
      <c r="AI255" s="15"/>
      <c r="AJ255" s="15"/>
      <c r="AK255" s="15"/>
    </row>
    <row r="256" spans="1:37" ht="14.25" customHeight="1">
      <c r="A256" s="12" t="s">
        <v>574</v>
      </c>
      <c r="B256" s="12" t="s">
        <v>575</v>
      </c>
      <c r="C256" s="12" t="s">
        <v>58</v>
      </c>
      <c r="D256" s="13" t="s">
        <v>553</v>
      </c>
      <c r="E256" s="14">
        <v>0</v>
      </c>
      <c r="F256" s="14">
        <v>20229970.600000001</v>
      </c>
      <c r="G256" s="14">
        <v>17098423.600000001</v>
      </c>
      <c r="H256" s="14">
        <v>2503.62</v>
      </c>
      <c r="I256" s="14">
        <v>52228.47</v>
      </c>
      <c r="J256" s="14">
        <v>0</v>
      </c>
      <c r="K256" s="14">
        <v>0</v>
      </c>
      <c r="L256" s="15"/>
      <c r="M256" s="15"/>
      <c r="N256" s="15"/>
      <c r="O256" s="15"/>
      <c r="P256" s="14">
        <v>-22306519.829999998</v>
      </c>
      <c r="Q256" s="14">
        <v>138690105.58000001</v>
      </c>
      <c r="R256" s="14">
        <v>51023391.960000001</v>
      </c>
      <c r="S256" s="14">
        <v>9537528.7699999996</v>
      </c>
      <c r="T256" s="14">
        <v>-7548320.1900000004</v>
      </c>
      <c r="U256" s="14">
        <v>-17404119.879999999</v>
      </c>
      <c r="V256" s="14">
        <v>-6624076.1900000004</v>
      </c>
      <c r="W256" s="15"/>
      <c r="X256" s="15"/>
      <c r="Y256" s="15"/>
      <c r="Z256" s="15"/>
      <c r="AA256" s="14">
        <v>-6483951.0499999998</v>
      </c>
      <c r="AB256" s="14">
        <v>7666495.04</v>
      </c>
      <c r="AC256" s="14">
        <v>-4487797.2300000004</v>
      </c>
      <c r="AD256" s="14">
        <v>-13341774.720000001</v>
      </c>
      <c r="AE256" s="14">
        <v>-4889890.87</v>
      </c>
      <c r="AF256" s="14">
        <v>-7542507.7400000002</v>
      </c>
      <c r="AG256" s="14">
        <v>-5857077.9000000004</v>
      </c>
      <c r="AH256" s="15"/>
      <c r="AI256" s="15"/>
      <c r="AJ256" s="15"/>
      <c r="AK256" s="15"/>
    </row>
    <row r="257" spans="1:37" ht="14.25" customHeight="1">
      <c r="A257" s="12" t="s">
        <v>576</v>
      </c>
      <c r="B257" s="12" t="s">
        <v>577</v>
      </c>
      <c r="C257" s="12" t="s">
        <v>58</v>
      </c>
      <c r="D257" s="13" t="s">
        <v>553</v>
      </c>
      <c r="E257" s="14">
        <v>37570499.780000001</v>
      </c>
      <c r="F257" s="14">
        <v>103378523.23</v>
      </c>
      <c r="G257" s="14">
        <v>70708856.390000001</v>
      </c>
      <c r="H257" s="14">
        <v>99800430.659999996</v>
      </c>
      <c r="I257" s="14">
        <v>99748550.939999998</v>
      </c>
      <c r="J257" s="15"/>
      <c r="K257" s="15"/>
      <c r="L257" s="15"/>
      <c r="M257" s="15"/>
      <c r="N257" s="15"/>
      <c r="O257" s="15"/>
      <c r="P257" s="14">
        <v>191169055.83000001</v>
      </c>
      <c r="Q257" s="14">
        <v>239930280.66</v>
      </c>
      <c r="R257" s="14">
        <v>123078467.73999999</v>
      </c>
      <c r="S257" s="14">
        <v>264254265.41999999</v>
      </c>
      <c r="T257" s="14">
        <v>248616675.88999999</v>
      </c>
      <c r="U257" s="15"/>
      <c r="V257" s="15"/>
      <c r="W257" s="15"/>
      <c r="X257" s="15"/>
      <c r="Y257" s="15"/>
      <c r="Z257" s="15"/>
      <c r="AA257" s="14">
        <v>27389369.609999999</v>
      </c>
      <c r="AB257" s="14">
        <v>-23248687.030000001</v>
      </c>
      <c r="AC257" s="14">
        <v>-34635206.890000001</v>
      </c>
      <c r="AD257" s="14">
        <v>-8425922.8399999999</v>
      </c>
      <c r="AE257" s="14">
        <v>-13608128.880000001</v>
      </c>
      <c r="AF257" s="15"/>
      <c r="AG257" s="15"/>
      <c r="AH257" s="15"/>
      <c r="AI257" s="15"/>
      <c r="AJ257" s="15"/>
      <c r="AK257" s="15"/>
    </row>
    <row r="258" spans="1:37" ht="14.25" customHeight="1">
      <c r="A258" s="12" t="s">
        <v>578</v>
      </c>
      <c r="B258" s="12" t="s">
        <v>579</v>
      </c>
      <c r="C258" s="12" t="s">
        <v>58</v>
      </c>
      <c r="D258" s="13" t="s">
        <v>553</v>
      </c>
      <c r="E258" s="14">
        <v>2655097.2000000002</v>
      </c>
      <c r="F258" s="14">
        <v>6431367.7400000002</v>
      </c>
      <c r="G258" s="14">
        <v>14883868.73</v>
      </c>
      <c r="H258" s="14">
        <v>7590966.5899999999</v>
      </c>
      <c r="I258" s="14">
        <v>12195348.66</v>
      </c>
      <c r="J258" s="14">
        <v>8662776.0500000007</v>
      </c>
      <c r="K258" s="14">
        <v>11060115.43</v>
      </c>
      <c r="L258" s="14">
        <v>16887068.579999998</v>
      </c>
      <c r="M258" s="14">
        <v>13878105.01</v>
      </c>
      <c r="N258" s="15"/>
      <c r="O258" s="15"/>
      <c r="P258" s="14">
        <v>30750160.989999998</v>
      </c>
      <c r="Q258" s="14">
        <v>45297069.719999999</v>
      </c>
      <c r="R258" s="14">
        <v>50471250.369999997</v>
      </c>
      <c r="S258" s="14">
        <v>27806421.649999999</v>
      </c>
      <c r="T258" s="14">
        <v>43706092.700000003</v>
      </c>
      <c r="U258" s="14">
        <v>26947397.010000002</v>
      </c>
      <c r="V258" s="14">
        <v>32357566.289999999</v>
      </c>
      <c r="W258" s="14">
        <v>48783217.859999999</v>
      </c>
      <c r="X258" s="14">
        <v>33607652.170000002</v>
      </c>
      <c r="Y258" s="14">
        <v>22658996.440000001</v>
      </c>
      <c r="Z258" s="14">
        <v>23081360.18</v>
      </c>
      <c r="AA258" s="14">
        <v>-2111939</v>
      </c>
      <c r="AB258" s="14">
        <v>-270966.25</v>
      </c>
      <c r="AC258" s="14">
        <v>293437.5</v>
      </c>
      <c r="AD258" s="14">
        <v>445643.82</v>
      </c>
      <c r="AE258" s="14">
        <v>1555102.81</v>
      </c>
      <c r="AF258" s="14">
        <v>-329171.94</v>
      </c>
      <c r="AG258" s="14">
        <v>-373737.35</v>
      </c>
      <c r="AH258" s="14">
        <v>54842.58</v>
      </c>
      <c r="AI258" s="14">
        <v>-756241.89</v>
      </c>
      <c r="AJ258" s="15"/>
      <c r="AK258" s="15"/>
    </row>
    <row r="259" spans="1:37" ht="14.25" customHeight="1">
      <c r="A259" s="12" t="s">
        <v>580</v>
      </c>
      <c r="B259" s="12" t="s">
        <v>581</v>
      </c>
      <c r="C259" s="12" t="s">
        <v>58</v>
      </c>
      <c r="D259" s="13" t="s">
        <v>553</v>
      </c>
      <c r="E259" s="14">
        <v>181067136.22</v>
      </c>
      <c r="F259" s="14">
        <v>172236598.52000001</v>
      </c>
      <c r="G259" s="14">
        <v>184974617.44</v>
      </c>
      <c r="H259" s="14">
        <v>147299051.41999999</v>
      </c>
      <c r="I259" s="14">
        <v>166919591.25999999</v>
      </c>
      <c r="J259" s="14">
        <v>194909074.47</v>
      </c>
      <c r="K259" s="14">
        <v>168547178.25999999</v>
      </c>
      <c r="L259" s="14">
        <v>159528177.83000001</v>
      </c>
      <c r="M259" s="14">
        <v>136712457.88</v>
      </c>
      <c r="N259" s="14">
        <v>135828298.97</v>
      </c>
      <c r="O259" s="14">
        <v>87004803.579999998</v>
      </c>
      <c r="P259" s="14">
        <v>664811238.41999996</v>
      </c>
      <c r="Q259" s="14">
        <v>595448889.28999996</v>
      </c>
      <c r="R259" s="14">
        <v>622819301.80999994</v>
      </c>
      <c r="S259" s="14">
        <v>507888741.63999999</v>
      </c>
      <c r="T259" s="14">
        <v>531482173.56</v>
      </c>
      <c r="U259" s="14">
        <v>1009727486.4</v>
      </c>
      <c r="V259" s="14">
        <v>425986669.94</v>
      </c>
      <c r="W259" s="14">
        <v>484566821.62</v>
      </c>
      <c r="X259" s="14">
        <v>472693834.22000003</v>
      </c>
      <c r="Y259" s="14">
        <v>480024756.31999999</v>
      </c>
      <c r="Z259" s="14">
        <v>394076557.20999998</v>
      </c>
      <c r="AA259" s="14">
        <v>19425106.719999999</v>
      </c>
      <c r="AB259" s="14">
        <v>8231280.1299999999</v>
      </c>
      <c r="AC259" s="14">
        <v>7005371.2300000004</v>
      </c>
      <c r="AD259" s="14">
        <v>4048348.61</v>
      </c>
      <c r="AE259" s="14">
        <v>-7926976.6299999999</v>
      </c>
      <c r="AF259" s="14">
        <v>133676319.88</v>
      </c>
      <c r="AG259" s="14">
        <v>-43851384.390000001</v>
      </c>
      <c r="AH259" s="14">
        <v>-2774738.21</v>
      </c>
      <c r="AI259" s="14">
        <v>16109100.619999999</v>
      </c>
      <c r="AJ259" s="14">
        <v>15271824.960000001</v>
      </c>
      <c r="AK259" s="14">
        <v>37595718.109999999</v>
      </c>
    </row>
    <row r="260" spans="1:37" ht="14.25" customHeight="1">
      <c r="A260" s="12" t="s">
        <v>582</v>
      </c>
      <c r="B260" s="12" t="s">
        <v>583</v>
      </c>
      <c r="C260" s="12" t="s">
        <v>58</v>
      </c>
      <c r="D260" s="13" t="s">
        <v>553</v>
      </c>
      <c r="E260" s="14">
        <v>136796656.56</v>
      </c>
      <c r="F260" s="14">
        <v>91820561.010000005</v>
      </c>
      <c r="G260" s="14">
        <v>97548207.359999999</v>
      </c>
      <c r="H260" s="14">
        <v>72935368.980000004</v>
      </c>
      <c r="I260" s="14">
        <v>59486926.100000001</v>
      </c>
      <c r="J260" s="15"/>
      <c r="K260" s="15"/>
      <c r="L260" s="15"/>
      <c r="M260" s="15"/>
      <c r="N260" s="15"/>
      <c r="O260" s="15"/>
      <c r="P260" s="14">
        <v>125029257.53</v>
      </c>
      <c r="Q260" s="14">
        <v>67836238.689999998</v>
      </c>
      <c r="R260" s="14">
        <v>-68410462.239999995</v>
      </c>
      <c r="S260" s="14">
        <v>100606595.31</v>
      </c>
      <c r="T260" s="14">
        <v>70206820.370000005</v>
      </c>
      <c r="U260" s="15"/>
      <c r="V260" s="15"/>
      <c r="W260" s="15"/>
      <c r="X260" s="15"/>
      <c r="Y260" s="15"/>
      <c r="Z260" s="15"/>
      <c r="AA260" s="14">
        <v>-128803589.81999999</v>
      </c>
      <c r="AB260" s="14">
        <v>410258.15</v>
      </c>
      <c r="AC260" s="14">
        <v>-16000128.949999999</v>
      </c>
      <c r="AD260" s="14">
        <v>3766691.7</v>
      </c>
      <c r="AE260" s="14">
        <v>-10507063.24</v>
      </c>
      <c r="AF260" s="15"/>
      <c r="AG260" s="15"/>
      <c r="AH260" s="15"/>
      <c r="AI260" s="15"/>
      <c r="AJ260" s="15"/>
      <c r="AK260" s="15"/>
    </row>
    <row r="261" spans="1:37" ht="14.25" customHeight="1">
      <c r="A261" s="12" t="s">
        <v>584</v>
      </c>
      <c r="B261" s="12" t="s">
        <v>585</v>
      </c>
      <c r="C261" s="12" t="s">
        <v>58</v>
      </c>
      <c r="D261" s="13" t="s">
        <v>553</v>
      </c>
      <c r="E261" s="14">
        <v>16112664.640000001</v>
      </c>
      <c r="F261" s="14">
        <v>25022482.190000001</v>
      </c>
      <c r="G261" s="14">
        <v>14328134.029999999</v>
      </c>
      <c r="H261" s="14">
        <v>13305472.279999999</v>
      </c>
      <c r="I261" s="14">
        <v>22740277.550000001</v>
      </c>
      <c r="J261" s="14">
        <v>9445744.6999999993</v>
      </c>
      <c r="K261" s="14">
        <v>5025930.6500000004</v>
      </c>
      <c r="L261" s="14">
        <v>37407087.659999996</v>
      </c>
      <c r="M261" s="14">
        <v>16141909.380000001</v>
      </c>
      <c r="N261" s="15"/>
      <c r="O261" s="15"/>
      <c r="P261" s="14">
        <v>151284990.13999999</v>
      </c>
      <c r="Q261" s="14">
        <v>136779194.97</v>
      </c>
      <c r="R261" s="14">
        <v>112388958.73999999</v>
      </c>
      <c r="S261" s="14">
        <v>72552315.579999998</v>
      </c>
      <c r="T261" s="14">
        <v>108144278.12</v>
      </c>
      <c r="U261" s="14">
        <v>67132111.840000004</v>
      </c>
      <c r="V261" s="14">
        <v>-18617140.460000001</v>
      </c>
      <c r="W261" s="14">
        <v>129349935.37</v>
      </c>
      <c r="X261" s="14">
        <v>88755895</v>
      </c>
      <c r="Y261" s="15"/>
      <c r="Z261" s="15"/>
      <c r="AA261" s="14">
        <v>763301.87</v>
      </c>
      <c r="AB261" s="14">
        <v>-12253333.460000001</v>
      </c>
      <c r="AC261" s="14">
        <v>-9388802.3699999992</v>
      </c>
      <c r="AD261" s="14">
        <v>1315650.71</v>
      </c>
      <c r="AE261" s="14">
        <v>-4516457.28</v>
      </c>
      <c r="AF261" s="14">
        <v>6345026.2699999996</v>
      </c>
      <c r="AG261" s="14">
        <v>-16180874.960000001</v>
      </c>
      <c r="AH261" s="14">
        <v>-10637978.689999999</v>
      </c>
      <c r="AI261" s="14">
        <v>8837039.2100000009</v>
      </c>
      <c r="AJ261" s="15"/>
      <c r="AK261" s="15"/>
    </row>
    <row r="262" spans="1:37" ht="14.25" customHeight="1">
      <c r="A262" s="12" t="s">
        <v>586</v>
      </c>
      <c r="B262" s="12" t="s">
        <v>587</v>
      </c>
      <c r="C262" s="12" t="s">
        <v>58</v>
      </c>
      <c r="D262" s="13" t="s">
        <v>553</v>
      </c>
      <c r="E262" s="14">
        <v>0</v>
      </c>
      <c r="F262" s="14">
        <v>22128910.82</v>
      </c>
      <c r="G262" s="14">
        <v>0</v>
      </c>
      <c r="H262" s="14">
        <v>0</v>
      </c>
      <c r="I262" s="14">
        <v>0</v>
      </c>
      <c r="J262" s="14">
        <v>7875743.54</v>
      </c>
      <c r="K262" s="14">
        <v>52154489.579999998</v>
      </c>
      <c r="L262" s="14">
        <v>0</v>
      </c>
      <c r="M262" s="14">
        <v>2404882.0299999998</v>
      </c>
      <c r="N262" s="14">
        <v>14858129.4</v>
      </c>
      <c r="O262" s="14">
        <v>23212619.82</v>
      </c>
      <c r="P262" s="14">
        <v>235802669.66999999</v>
      </c>
      <c r="Q262" s="14">
        <v>188619718.87</v>
      </c>
      <c r="R262" s="14">
        <v>82161302.909999996</v>
      </c>
      <c r="S262" s="14">
        <v>-37586801.270000003</v>
      </c>
      <c r="T262" s="14">
        <v>63099830.780000001</v>
      </c>
      <c r="U262" s="14">
        <v>88074491.459999993</v>
      </c>
      <c r="V262" s="14">
        <v>-10372606.050000001</v>
      </c>
      <c r="W262" s="14">
        <v>52496208.890000001</v>
      </c>
      <c r="X262" s="14">
        <v>210315627.58000001</v>
      </c>
      <c r="Y262" s="14">
        <v>219009036.77000001</v>
      </c>
      <c r="Z262" s="14">
        <v>232490397.43000001</v>
      </c>
      <c r="AA262" s="14">
        <v>-34798129.789999999</v>
      </c>
      <c r="AB262" s="14">
        <v>-12474241.689999999</v>
      </c>
      <c r="AC262" s="14">
        <v>-32857814.02</v>
      </c>
      <c r="AD262" s="14">
        <v>-28892991.41</v>
      </c>
      <c r="AE262" s="14">
        <v>-58296116.890000001</v>
      </c>
      <c r="AF262" s="14">
        <v>-30297364.98</v>
      </c>
      <c r="AG262" s="14">
        <v>-120706008.18000001</v>
      </c>
      <c r="AH262" s="14">
        <v>6637434.6600000001</v>
      </c>
      <c r="AI262" s="14">
        <v>17129453.02</v>
      </c>
      <c r="AJ262" s="14">
        <v>13198110.48</v>
      </c>
      <c r="AK262" s="14">
        <v>10791021.17</v>
      </c>
    </row>
    <row r="263" spans="1:37" ht="14.25" customHeight="1">
      <c r="A263" s="12" t="s">
        <v>588</v>
      </c>
      <c r="B263" s="12" t="s">
        <v>589</v>
      </c>
      <c r="C263" s="12" t="s">
        <v>58</v>
      </c>
      <c r="D263" s="13" t="s">
        <v>553</v>
      </c>
      <c r="E263" s="14">
        <v>4063399.43</v>
      </c>
      <c r="F263" s="14">
        <v>868397.88</v>
      </c>
      <c r="G263" s="14">
        <v>2010945.17</v>
      </c>
      <c r="H263" s="14">
        <v>663458.49</v>
      </c>
      <c r="I263" s="14">
        <v>795178.52</v>
      </c>
      <c r="J263" s="14">
        <v>1315333.1599999999</v>
      </c>
      <c r="K263" s="14">
        <v>3452886.87</v>
      </c>
      <c r="L263" s="14">
        <v>1210983.5</v>
      </c>
      <c r="M263" s="14">
        <v>5195266.97</v>
      </c>
      <c r="N263" s="14">
        <v>4740916.29</v>
      </c>
      <c r="O263" s="14">
        <v>13015040.1</v>
      </c>
      <c r="P263" s="14">
        <v>81237127.430000007</v>
      </c>
      <c r="Q263" s="14">
        <v>53046269.329999998</v>
      </c>
      <c r="R263" s="14">
        <v>39701495.189999998</v>
      </c>
      <c r="S263" s="14">
        <v>26985235.289999999</v>
      </c>
      <c r="T263" s="14">
        <v>-39343709.409999996</v>
      </c>
      <c r="U263" s="14">
        <v>-208088143.77000001</v>
      </c>
      <c r="V263" s="14">
        <v>-73099121.230000004</v>
      </c>
      <c r="W263" s="14">
        <v>-29382283.899999999</v>
      </c>
      <c r="X263" s="14">
        <v>-99466314.340000004</v>
      </c>
      <c r="Y263" s="14">
        <v>34841196.280000001</v>
      </c>
      <c r="Z263" s="14">
        <v>103110915.7</v>
      </c>
      <c r="AA263" s="14">
        <v>-10307661.35</v>
      </c>
      <c r="AB263" s="14">
        <v>-33914310.579999998</v>
      </c>
      <c r="AC263" s="14">
        <v>-36323969.659999996</v>
      </c>
      <c r="AD263" s="14">
        <v>11327614.890000001</v>
      </c>
      <c r="AE263" s="14">
        <v>-27429088.800000001</v>
      </c>
      <c r="AF263" s="14">
        <v>-56711042.869999997</v>
      </c>
      <c r="AG263" s="14">
        <v>-8271030.71</v>
      </c>
      <c r="AH263" s="14">
        <v>803369.72</v>
      </c>
      <c r="AI263" s="14">
        <v>-18722318.260000002</v>
      </c>
      <c r="AJ263" s="14">
        <v>-3176902.67</v>
      </c>
      <c r="AK263" s="14">
        <v>11924291</v>
      </c>
    </row>
    <row r="264" spans="1:37" ht="14.25" customHeight="1">
      <c r="A264" s="12" t="s">
        <v>590</v>
      </c>
      <c r="B264" s="12" t="s">
        <v>591</v>
      </c>
      <c r="C264" s="12" t="s">
        <v>58</v>
      </c>
      <c r="D264" s="13" t="s">
        <v>553</v>
      </c>
      <c r="E264" s="14">
        <v>104830561.86</v>
      </c>
      <c r="F264" s="14">
        <v>145748286.83000001</v>
      </c>
      <c r="G264" s="14">
        <v>204541509.16999999</v>
      </c>
      <c r="H264" s="14">
        <v>284178049.10000002</v>
      </c>
      <c r="I264" s="14">
        <v>258244995.06</v>
      </c>
      <c r="J264" s="14">
        <v>238217536.22999999</v>
      </c>
      <c r="K264" s="14">
        <v>202766458.59999999</v>
      </c>
      <c r="L264" s="14">
        <v>186945022.16</v>
      </c>
      <c r="M264" s="14">
        <v>222981448.94999999</v>
      </c>
      <c r="N264" s="14">
        <v>123220184.7</v>
      </c>
      <c r="O264" s="14">
        <v>45081214.890000001</v>
      </c>
      <c r="P264" s="14">
        <v>150944487.55000001</v>
      </c>
      <c r="Q264" s="14">
        <v>603254676.22000003</v>
      </c>
      <c r="R264" s="14">
        <v>661476399.02999997</v>
      </c>
      <c r="S264" s="14">
        <v>710806895.40999997</v>
      </c>
      <c r="T264" s="14">
        <v>820129363.29999995</v>
      </c>
      <c r="U264" s="14">
        <v>789950352.12</v>
      </c>
      <c r="V264" s="14">
        <v>642094715.25999999</v>
      </c>
      <c r="W264" s="14">
        <v>594053366.66999996</v>
      </c>
      <c r="X264" s="14">
        <v>447496707.38999999</v>
      </c>
      <c r="Y264" s="14">
        <v>6311912.1100000003</v>
      </c>
      <c r="Z264" s="14">
        <v>119632991.45999999</v>
      </c>
      <c r="AA264" s="14">
        <v>-58277377.560000002</v>
      </c>
      <c r="AB264" s="14">
        <v>46915249.729999997</v>
      </c>
      <c r="AC264" s="14">
        <v>-16382196.550000001</v>
      </c>
      <c r="AD264" s="14">
        <v>-65026443.030000001</v>
      </c>
      <c r="AE264" s="14">
        <v>43460618.869999997</v>
      </c>
      <c r="AF264" s="14">
        <v>29095819.649999999</v>
      </c>
      <c r="AG264" s="14">
        <v>-147184183.91</v>
      </c>
      <c r="AH264" s="14">
        <v>50097957.600000001</v>
      </c>
      <c r="AI264" s="14">
        <v>-3184090.05</v>
      </c>
      <c r="AJ264" s="14">
        <v>-95621279.170000002</v>
      </c>
      <c r="AK264" s="14">
        <v>31317440.239999998</v>
      </c>
    </row>
    <row r="265" spans="1:37" ht="14.25" customHeight="1">
      <c r="A265" s="12" t="s">
        <v>592</v>
      </c>
      <c r="B265" s="12" t="s">
        <v>593</v>
      </c>
      <c r="C265" s="12" t="s">
        <v>58</v>
      </c>
      <c r="D265" s="13" t="s">
        <v>553</v>
      </c>
      <c r="E265" s="14">
        <v>216872371.84999999</v>
      </c>
      <c r="F265" s="14">
        <v>240767120.22</v>
      </c>
      <c r="G265" s="14">
        <v>247403745.46000001</v>
      </c>
      <c r="H265" s="14">
        <v>136588578.11000001</v>
      </c>
      <c r="I265" s="14">
        <v>157220763.65000001</v>
      </c>
      <c r="J265" s="14">
        <v>187301545.11000001</v>
      </c>
      <c r="K265" s="14">
        <v>162690100.36000001</v>
      </c>
      <c r="L265" s="14">
        <v>89835113.879999995</v>
      </c>
      <c r="M265" s="14">
        <v>80014001.189999998</v>
      </c>
      <c r="N265" s="14">
        <v>14570113.5</v>
      </c>
      <c r="O265" s="14">
        <v>62594208.479999997</v>
      </c>
      <c r="P265" s="14">
        <v>1227464500.2</v>
      </c>
      <c r="Q265" s="14">
        <v>1074356171.7</v>
      </c>
      <c r="R265" s="14">
        <v>738226474.86000001</v>
      </c>
      <c r="S265" s="14">
        <v>981628148.09000003</v>
      </c>
      <c r="T265" s="14">
        <v>834161848.52999997</v>
      </c>
      <c r="U265" s="14">
        <v>930004209.09000003</v>
      </c>
      <c r="V265" s="14">
        <v>830053923.12</v>
      </c>
      <c r="W265" s="14">
        <v>646107870.44000006</v>
      </c>
      <c r="X265" s="14">
        <v>495779717.41000003</v>
      </c>
      <c r="Y265" s="14">
        <v>243307105.52000001</v>
      </c>
      <c r="Z265" s="14">
        <v>260369204.91</v>
      </c>
      <c r="AA265" s="14">
        <v>-33514301.309999999</v>
      </c>
      <c r="AB265" s="14">
        <v>2045849.64</v>
      </c>
      <c r="AC265" s="14">
        <v>-102679171.67</v>
      </c>
      <c r="AD265" s="14">
        <v>-142305587.41999999</v>
      </c>
      <c r="AE265" s="14">
        <v>11925066.310000001</v>
      </c>
      <c r="AF265" s="14">
        <v>48254168.609999999</v>
      </c>
      <c r="AG265" s="14">
        <v>38073795.409999996</v>
      </c>
      <c r="AH265" s="14">
        <v>52632574.229999997</v>
      </c>
      <c r="AI265" s="14">
        <v>52595721.390000001</v>
      </c>
      <c r="AJ265" s="14">
        <v>52462532.780000001</v>
      </c>
      <c r="AK265" s="14">
        <v>3926696.76</v>
      </c>
    </row>
    <row r="266" spans="1:37" ht="14.25" customHeight="1">
      <c r="A266" s="12" t="s">
        <v>594</v>
      </c>
      <c r="B266" s="12" t="s">
        <v>595</v>
      </c>
      <c r="C266" s="12" t="s">
        <v>58</v>
      </c>
      <c r="D266" s="13" t="s">
        <v>553</v>
      </c>
      <c r="E266" s="14">
        <v>366658533.38</v>
      </c>
      <c r="F266" s="14">
        <v>536618741.87</v>
      </c>
      <c r="G266" s="14">
        <v>188021576.65000001</v>
      </c>
      <c r="H266" s="14">
        <v>635216440.65999997</v>
      </c>
      <c r="I266" s="14">
        <v>608156184.72000003</v>
      </c>
      <c r="J266" s="15"/>
      <c r="K266" s="15"/>
      <c r="L266" s="15"/>
      <c r="M266" s="15"/>
      <c r="N266" s="15"/>
      <c r="O266" s="15"/>
      <c r="P266" s="14">
        <v>1363310629.9000001</v>
      </c>
      <c r="Q266" s="14">
        <v>2211929097.1999998</v>
      </c>
      <c r="R266" s="14">
        <v>579038426.48000002</v>
      </c>
      <c r="S266" s="14">
        <v>2126767519.2</v>
      </c>
      <c r="T266" s="14">
        <v>2148397383.6999998</v>
      </c>
      <c r="U266" s="15"/>
      <c r="V266" s="15"/>
      <c r="W266" s="15"/>
      <c r="X266" s="15"/>
      <c r="Y266" s="15"/>
      <c r="Z266" s="15"/>
      <c r="AA266" s="14">
        <v>-301904405.73000002</v>
      </c>
      <c r="AB266" s="14">
        <v>-150430888.41</v>
      </c>
      <c r="AC266" s="14">
        <v>-159235956.53999999</v>
      </c>
      <c r="AD266" s="14">
        <v>0</v>
      </c>
      <c r="AE266" s="14">
        <v>0</v>
      </c>
      <c r="AF266" s="15"/>
      <c r="AG266" s="15"/>
      <c r="AH266" s="15"/>
      <c r="AI266" s="15"/>
      <c r="AJ266" s="15"/>
      <c r="AK266" s="15"/>
    </row>
    <row r="267" spans="1:37" ht="14.25" customHeight="1">
      <c r="A267" s="12" t="s">
        <v>596</v>
      </c>
      <c r="B267" s="12" t="s">
        <v>597</v>
      </c>
      <c r="C267" s="12" t="s">
        <v>58</v>
      </c>
      <c r="D267" s="13" t="s">
        <v>553</v>
      </c>
      <c r="E267" s="14">
        <v>107955778.95</v>
      </c>
      <c r="F267" s="14">
        <v>146243425.97</v>
      </c>
      <c r="G267" s="14">
        <v>46524815.399999999</v>
      </c>
      <c r="H267" s="14">
        <v>32002483.66</v>
      </c>
      <c r="I267" s="14">
        <v>35593704.979999997</v>
      </c>
      <c r="J267" s="15"/>
      <c r="K267" s="15"/>
      <c r="L267" s="15"/>
      <c r="M267" s="15"/>
      <c r="N267" s="15"/>
      <c r="O267" s="15"/>
      <c r="P267" s="14">
        <v>214055767.38</v>
      </c>
      <c r="Q267" s="14">
        <v>444918973.05000001</v>
      </c>
      <c r="R267" s="14">
        <v>227066730</v>
      </c>
      <c r="S267" s="14">
        <v>-21727639.699999999</v>
      </c>
      <c r="T267" s="14">
        <v>68969005.540000007</v>
      </c>
      <c r="U267" s="15"/>
      <c r="V267" s="15"/>
      <c r="W267" s="15"/>
      <c r="X267" s="15"/>
      <c r="Y267" s="15"/>
      <c r="Z267" s="15"/>
      <c r="AA267" s="14">
        <v>-161089612.93000001</v>
      </c>
      <c r="AB267" s="14">
        <v>-131339193.72</v>
      </c>
      <c r="AC267" s="14">
        <v>34702278.32</v>
      </c>
      <c r="AD267" s="14">
        <v>-98478520.909999996</v>
      </c>
      <c r="AE267" s="14">
        <v>-12399039.710000001</v>
      </c>
      <c r="AF267" s="15"/>
      <c r="AG267" s="15"/>
      <c r="AH267" s="15"/>
      <c r="AI267" s="15"/>
      <c r="AJ267" s="15"/>
      <c r="AK267" s="15"/>
    </row>
    <row r="268" spans="1:37" ht="14.25" customHeight="1">
      <c r="A268" s="12" t="s">
        <v>598</v>
      </c>
      <c r="B268" s="12" t="s">
        <v>599</v>
      </c>
      <c r="C268" s="12" t="s">
        <v>58</v>
      </c>
      <c r="D268" s="13" t="s">
        <v>600</v>
      </c>
      <c r="E268" s="14">
        <v>52118498.469999999</v>
      </c>
      <c r="F268" s="14">
        <v>11162939.130000001</v>
      </c>
      <c r="G268" s="14">
        <v>4771653.0999999996</v>
      </c>
      <c r="H268" s="14">
        <v>7652305.21</v>
      </c>
      <c r="I268" s="14">
        <v>16893299.890000001</v>
      </c>
      <c r="J268" s="15"/>
      <c r="K268" s="15"/>
      <c r="L268" s="15"/>
      <c r="M268" s="15"/>
      <c r="N268" s="15"/>
      <c r="O268" s="15"/>
      <c r="P268" s="14">
        <v>140140988.59999999</v>
      </c>
      <c r="Q268" s="14">
        <v>118221815.26000001</v>
      </c>
      <c r="R268" s="14">
        <v>69926755.620000005</v>
      </c>
      <c r="S268" s="14">
        <v>72787655.579999998</v>
      </c>
      <c r="T268" s="14">
        <v>81724504.579999998</v>
      </c>
      <c r="U268" s="15"/>
      <c r="V268" s="15"/>
      <c r="W268" s="15"/>
      <c r="X268" s="15"/>
      <c r="Y268" s="15"/>
      <c r="Z268" s="15"/>
      <c r="AA268" s="14">
        <v>0</v>
      </c>
      <c r="AB268" s="14">
        <v>25062746.25</v>
      </c>
      <c r="AC268" s="14">
        <v>22361135.370000001</v>
      </c>
      <c r="AD268" s="14">
        <v>19524456.780000001</v>
      </c>
      <c r="AE268" s="14">
        <v>-51511638.130000003</v>
      </c>
      <c r="AF268" s="15"/>
      <c r="AG268" s="15"/>
      <c r="AH268" s="15"/>
      <c r="AI268" s="15"/>
      <c r="AJ268" s="15"/>
      <c r="AK268" s="15"/>
    </row>
    <row r="269" spans="1:37" ht="14.25" customHeight="1">
      <c r="A269" s="12" t="s">
        <v>601</v>
      </c>
      <c r="B269" s="12" t="s">
        <v>602</v>
      </c>
      <c r="C269" s="12" t="s">
        <v>58</v>
      </c>
      <c r="D269" s="13" t="s">
        <v>600</v>
      </c>
      <c r="E269" s="14">
        <v>44552345.850000001</v>
      </c>
      <c r="F269" s="14">
        <v>28659306.379999999</v>
      </c>
      <c r="G269" s="14">
        <v>28568835.670000002</v>
      </c>
      <c r="H269" s="14">
        <v>18541787.129999999</v>
      </c>
      <c r="I269" s="14">
        <v>12119617.380000001</v>
      </c>
      <c r="J269" s="14">
        <v>-551329.14</v>
      </c>
      <c r="K269" s="14">
        <v>0</v>
      </c>
      <c r="L269" s="14">
        <v>42984.73</v>
      </c>
      <c r="M269" s="14">
        <v>5749735</v>
      </c>
      <c r="N269" s="15"/>
      <c r="O269" s="15"/>
      <c r="P269" s="14">
        <v>134192994.79000001</v>
      </c>
      <c r="Q269" s="14">
        <v>66955870.409999996</v>
      </c>
      <c r="R269" s="14">
        <v>79401792.680000007</v>
      </c>
      <c r="S269" s="14">
        <v>55774326.600000001</v>
      </c>
      <c r="T269" s="14">
        <v>46483341.799999997</v>
      </c>
      <c r="U269" s="14">
        <v>2950355.94</v>
      </c>
      <c r="V269" s="14">
        <v>-8026985.7999999998</v>
      </c>
      <c r="W269" s="14">
        <v>12828717.51</v>
      </c>
      <c r="X269" s="14">
        <v>3085663.77</v>
      </c>
      <c r="Y269" s="15"/>
      <c r="Z269" s="15"/>
      <c r="AA269" s="14">
        <v>1735431.61</v>
      </c>
      <c r="AB269" s="14">
        <v>-5516176.4900000002</v>
      </c>
      <c r="AC269" s="14">
        <v>-2547516.6</v>
      </c>
      <c r="AD269" s="14">
        <v>-126432.66</v>
      </c>
      <c r="AE269" s="14">
        <v>2990080.13</v>
      </c>
      <c r="AF269" s="14">
        <v>673244.67</v>
      </c>
      <c r="AG269" s="14">
        <v>-2284260.38</v>
      </c>
      <c r="AH269" s="14">
        <v>3188280.92</v>
      </c>
      <c r="AI269" s="14">
        <v>-4189678.51</v>
      </c>
      <c r="AJ269" s="15"/>
      <c r="AK269" s="15"/>
    </row>
    <row r="270" spans="1:37" ht="14.25" customHeight="1">
      <c r="A270" s="12" t="s">
        <v>603</v>
      </c>
      <c r="B270" s="12" t="s">
        <v>604</v>
      </c>
      <c r="C270" s="12" t="s">
        <v>58</v>
      </c>
      <c r="D270" s="13" t="s">
        <v>600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-180164.07</v>
      </c>
      <c r="K270" s="15"/>
      <c r="L270" s="15"/>
      <c r="M270" s="15"/>
      <c r="N270" s="15"/>
      <c r="O270" s="15"/>
      <c r="P270" s="14">
        <v>-68424560.349999994</v>
      </c>
      <c r="Q270" s="14">
        <v>-129263962.20999999</v>
      </c>
      <c r="R270" s="14">
        <v>-37291714.560000002</v>
      </c>
      <c r="S270" s="14">
        <v>-26018839.149999999</v>
      </c>
      <c r="T270" s="14">
        <v>-26238279.59</v>
      </c>
      <c r="U270" s="14">
        <v>-17581574.710000001</v>
      </c>
      <c r="V270" s="15"/>
      <c r="W270" s="15"/>
      <c r="X270" s="15"/>
      <c r="Y270" s="15"/>
      <c r="Z270" s="15"/>
      <c r="AA270" s="14">
        <v>0</v>
      </c>
      <c r="AB270" s="14">
        <v>0</v>
      </c>
      <c r="AC270" s="14">
        <v>-13174.74</v>
      </c>
      <c r="AD270" s="14">
        <v>-35050.639999999999</v>
      </c>
      <c r="AE270" s="14">
        <v>0</v>
      </c>
      <c r="AF270" s="14">
        <v>0</v>
      </c>
      <c r="AG270" s="15"/>
      <c r="AH270" s="15"/>
      <c r="AI270" s="15"/>
      <c r="AJ270" s="15"/>
      <c r="AK270" s="15"/>
    </row>
    <row r="271" spans="1:37" ht="14.25" customHeight="1">
      <c r="A271" s="12" t="s">
        <v>605</v>
      </c>
      <c r="B271" s="12" t="s">
        <v>606</v>
      </c>
      <c r="C271" s="12" t="s">
        <v>58</v>
      </c>
      <c r="D271" s="13" t="s">
        <v>600</v>
      </c>
      <c r="E271" s="14">
        <v>0</v>
      </c>
      <c r="F271" s="14">
        <v>0</v>
      </c>
      <c r="G271" s="14">
        <v>156899.24</v>
      </c>
      <c r="H271" s="14">
        <v>224073.72</v>
      </c>
      <c r="I271" s="14">
        <v>0</v>
      </c>
      <c r="J271" s="15"/>
      <c r="K271" s="15"/>
      <c r="L271" s="15"/>
      <c r="M271" s="15"/>
      <c r="N271" s="15"/>
      <c r="O271" s="15"/>
      <c r="P271" s="14">
        <v>-16297832.210000001</v>
      </c>
      <c r="Q271" s="14">
        <v>-44621286.409999996</v>
      </c>
      <c r="R271" s="14">
        <v>-909057.4</v>
      </c>
      <c r="S271" s="14">
        <v>-3532603.52</v>
      </c>
      <c r="T271" s="14">
        <v>-8984603.2300000004</v>
      </c>
      <c r="U271" s="15"/>
      <c r="V271" s="15"/>
      <c r="W271" s="15"/>
      <c r="X271" s="15"/>
      <c r="Y271" s="15"/>
      <c r="Z271" s="15"/>
      <c r="AA271" s="14">
        <v>0</v>
      </c>
      <c r="AB271" s="14">
        <v>0</v>
      </c>
      <c r="AC271" s="14">
        <v>0</v>
      </c>
      <c r="AD271" s="14">
        <v>0</v>
      </c>
      <c r="AE271" s="14">
        <v>0</v>
      </c>
      <c r="AF271" s="15"/>
      <c r="AG271" s="15"/>
      <c r="AH271" s="15"/>
      <c r="AI271" s="15"/>
      <c r="AJ271" s="15"/>
      <c r="AK271" s="15"/>
    </row>
    <row r="272" spans="1:37" ht="14.25" customHeight="1">
      <c r="A272" s="12" t="s">
        <v>607</v>
      </c>
      <c r="B272" s="12" t="s">
        <v>608</v>
      </c>
      <c r="C272" s="12" t="s">
        <v>58</v>
      </c>
      <c r="D272" s="13" t="s">
        <v>600</v>
      </c>
      <c r="E272" s="14">
        <v>2635551.73</v>
      </c>
      <c r="F272" s="14">
        <v>1817323.88</v>
      </c>
      <c r="G272" s="14">
        <v>0</v>
      </c>
      <c r="H272" s="14">
        <v>0</v>
      </c>
      <c r="I272" s="14">
        <v>0</v>
      </c>
      <c r="J272" s="15"/>
      <c r="K272" s="15"/>
      <c r="L272" s="15"/>
      <c r="M272" s="15"/>
      <c r="N272" s="15"/>
      <c r="O272" s="15"/>
      <c r="P272" s="14">
        <v>-270968048.47000003</v>
      </c>
      <c r="Q272" s="14">
        <v>-40697172.700000003</v>
      </c>
      <c r="R272" s="14">
        <v>-7825798.5300000003</v>
      </c>
      <c r="S272" s="14">
        <v>-7729917.3300000001</v>
      </c>
      <c r="T272" s="14">
        <v>-3356985.16</v>
      </c>
      <c r="U272" s="15"/>
      <c r="V272" s="15"/>
      <c r="W272" s="15"/>
      <c r="X272" s="15"/>
      <c r="Y272" s="15"/>
      <c r="Z272" s="15"/>
      <c r="AA272" s="14">
        <v>-1058541.27</v>
      </c>
      <c r="AB272" s="14">
        <v>0</v>
      </c>
      <c r="AC272" s="14">
        <v>0</v>
      </c>
      <c r="AD272" s="14">
        <v>0</v>
      </c>
      <c r="AE272" s="14">
        <v>0</v>
      </c>
      <c r="AF272" s="15"/>
      <c r="AG272" s="15"/>
      <c r="AH272" s="15"/>
      <c r="AI272" s="15"/>
      <c r="AJ272" s="15"/>
      <c r="AK272" s="15"/>
    </row>
    <row r="273" spans="1:37" ht="14.25" customHeight="1">
      <c r="A273" s="12" t="s">
        <v>609</v>
      </c>
      <c r="B273" s="12" t="s">
        <v>610</v>
      </c>
      <c r="C273" s="12" t="s">
        <v>58</v>
      </c>
      <c r="D273" s="13" t="s">
        <v>600</v>
      </c>
      <c r="E273" s="14">
        <v>3454403.87</v>
      </c>
      <c r="F273" s="14">
        <v>6977653.1200000001</v>
      </c>
      <c r="G273" s="14">
        <v>6328668.4100000001</v>
      </c>
      <c r="H273" s="14">
        <v>3706604.89</v>
      </c>
      <c r="I273" s="14">
        <v>3379182.26</v>
      </c>
      <c r="J273" s="14">
        <v>9719377.3499999996</v>
      </c>
      <c r="K273" s="15"/>
      <c r="L273" s="15"/>
      <c r="M273" s="15"/>
      <c r="N273" s="15"/>
      <c r="O273" s="15"/>
      <c r="P273" s="14">
        <v>483557905.93000001</v>
      </c>
      <c r="Q273" s="14">
        <v>403213022.37</v>
      </c>
      <c r="R273" s="14">
        <v>379344025.76999998</v>
      </c>
      <c r="S273" s="14">
        <v>238429456.58000001</v>
      </c>
      <c r="T273" s="14">
        <v>206208460.77000001</v>
      </c>
      <c r="U273" s="14">
        <v>267481328.40000001</v>
      </c>
      <c r="V273" s="15"/>
      <c r="W273" s="15"/>
      <c r="X273" s="15"/>
      <c r="Y273" s="15"/>
      <c r="Z273" s="15"/>
      <c r="AA273" s="14">
        <v>-12903093.449999999</v>
      </c>
      <c r="AB273" s="14">
        <v>658371.81999999995</v>
      </c>
      <c r="AC273" s="14">
        <v>-19778885.350000001</v>
      </c>
      <c r="AD273" s="14">
        <v>-2360910.7799999998</v>
      </c>
      <c r="AE273" s="14">
        <v>-9343673.9900000002</v>
      </c>
      <c r="AF273" s="14">
        <v>8794173.9000000004</v>
      </c>
      <c r="AG273" s="15"/>
      <c r="AH273" s="15"/>
      <c r="AI273" s="15"/>
      <c r="AJ273" s="15"/>
      <c r="AK273" s="15"/>
    </row>
    <row r="274" spans="1:37" ht="14.25" customHeight="1">
      <c r="A274" s="12" t="s">
        <v>611</v>
      </c>
      <c r="B274" s="12" t="s">
        <v>612</v>
      </c>
      <c r="C274" s="12" t="s">
        <v>58</v>
      </c>
      <c r="D274" s="13" t="s">
        <v>600</v>
      </c>
      <c r="E274" s="14">
        <v>57145797.969999999</v>
      </c>
      <c r="F274" s="14">
        <v>25051864.07</v>
      </c>
      <c r="G274" s="14">
        <v>17740392.989999998</v>
      </c>
      <c r="H274" s="14">
        <v>7542146.0599999996</v>
      </c>
      <c r="I274" s="14">
        <v>6272639.7199999997</v>
      </c>
      <c r="J274" s="14">
        <v>7244491.9900000002</v>
      </c>
      <c r="K274" s="14">
        <v>3327378.06</v>
      </c>
      <c r="L274" s="15"/>
      <c r="M274" s="15"/>
      <c r="N274" s="15"/>
      <c r="O274" s="15"/>
      <c r="P274" s="14">
        <v>64924893.289999999</v>
      </c>
      <c r="Q274" s="14">
        <v>13666928.5</v>
      </c>
      <c r="R274" s="14">
        <v>35582590.829999998</v>
      </c>
      <c r="S274" s="14">
        <v>30390154.34</v>
      </c>
      <c r="T274" s="14">
        <v>26250031</v>
      </c>
      <c r="U274" s="14">
        <v>22634296.32</v>
      </c>
      <c r="V274" s="14">
        <v>-3080544.07</v>
      </c>
      <c r="W274" s="15"/>
      <c r="X274" s="15"/>
      <c r="Y274" s="15"/>
      <c r="Z274" s="15"/>
      <c r="AA274" s="14">
        <v>-23371233.359999999</v>
      </c>
      <c r="AB274" s="14">
        <v>5753407.9900000002</v>
      </c>
      <c r="AC274" s="14">
        <v>-5800480.9100000001</v>
      </c>
      <c r="AD274" s="14">
        <v>226577.33</v>
      </c>
      <c r="AE274" s="14">
        <v>5763412.0999999996</v>
      </c>
      <c r="AF274" s="14">
        <v>1790803.74</v>
      </c>
      <c r="AG274" s="14">
        <v>502035.25</v>
      </c>
      <c r="AH274" s="15"/>
      <c r="AI274" s="15"/>
      <c r="AJ274" s="15"/>
      <c r="AK274" s="15"/>
    </row>
    <row r="275" spans="1:37" ht="14.25" customHeight="1">
      <c r="A275" s="12" t="s">
        <v>613</v>
      </c>
      <c r="B275" s="12" t="s">
        <v>614</v>
      </c>
      <c r="C275" s="12" t="s">
        <v>58</v>
      </c>
      <c r="D275" s="13" t="s">
        <v>600</v>
      </c>
      <c r="E275" s="14">
        <v>2130455.75</v>
      </c>
      <c r="F275" s="14">
        <v>3398504.47</v>
      </c>
      <c r="G275" s="14">
        <v>4032669.67</v>
      </c>
      <c r="H275" s="14">
        <v>2548682.0499999998</v>
      </c>
      <c r="I275" s="14">
        <v>0</v>
      </c>
      <c r="J275" s="14">
        <v>0</v>
      </c>
      <c r="K275" s="15"/>
      <c r="L275" s="15"/>
      <c r="M275" s="15"/>
      <c r="N275" s="15"/>
      <c r="O275" s="15"/>
      <c r="P275" s="14">
        <v>-73952841</v>
      </c>
      <c r="Q275" s="14">
        <v>-55852783.270000003</v>
      </c>
      <c r="R275" s="14">
        <v>33807593.359999999</v>
      </c>
      <c r="S275" s="14">
        <v>10402528.43</v>
      </c>
      <c r="T275" s="14">
        <v>-9817647.3900000006</v>
      </c>
      <c r="U275" s="14">
        <v>-22059938.690000001</v>
      </c>
      <c r="V275" s="15"/>
      <c r="W275" s="15"/>
      <c r="X275" s="15"/>
      <c r="Y275" s="15"/>
      <c r="Z275" s="15"/>
      <c r="AA275" s="14">
        <v>-16265942.24</v>
      </c>
      <c r="AB275" s="14">
        <v>-21888414.66</v>
      </c>
      <c r="AC275" s="14">
        <v>6263992.3899999997</v>
      </c>
      <c r="AD275" s="14">
        <v>-10965842.24</v>
      </c>
      <c r="AE275" s="14">
        <v>0</v>
      </c>
      <c r="AF275" s="14">
        <v>0</v>
      </c>
      <c r="AG275" s="15"/>
      <c r="AH275" s="15"/>
      <c r="AI275" s="15"/>
      <c r="AJ275" s="15"/>
      <c r="AK275" s="15"/>
    </row>
    <row r="276" spans="1:37" ht="14.25" customHeight="1">
      <c r="A276" s="12" t="s">
        <v>615</v>
      </c>
      <c r="B276" s="12" t="s">
        <v>616</v>
      </c>
      <c r="C276" s="12" t="s">
        <v>58</v>
      </c>
      <c r="D276" s="13" t="s">
        <v>600</v>
      </c>
      <c r="E276" s="14">
        <v>0</v>
      </c>
      <c r="F276" s="14">
        <v>0</v>
      </c>
      <c r="G276" s="14">
        <v>0</v>
      </c>
      <c r="H276" s="14">
        <v>0</v>
      </c>
      <c r="I276" s="15"/>
      <c r="J276" s="15"/>
      <c r="K276" s="15"/>
      <c r="L276" s="15"/>
      <c r="M276" s="15"/>
      <c r="N276" s="15"/>
      <c r="O276" s="15"/>
      <c r="P276" s="14">
        <v>-92417133.769999996</v>
      </c>
      <c r="Q276" s="14">
        <v>-92290671.140000001</v>
      </c>
      <c r="R276" s="14">
        <v>-48214775.869999997</v>
      </c>
      <c r="S276" s="14">
        <v>-47860393.420000002</v>
      </c>
      <c r="T276" s="15"/>
      <c r="U276" s="15"/>
      <c r="V276" s="15"/>
      <c r="W276" s="15"/>
      <c r="X276" s="15"/>
      <c r="Y276" s="15"/>
      <c r="Z276" s="15"/>
      <c r="AA276" s="14">
        <v>0</v>
      </c>
      <c r="AB276" s="14">
        <v>0</v>
      </c>
      <c r="AC276" s="14">
        <v>0</v>
      </c>
      <c r="AD276" s="14">
        <v>0</v>
      </c>
      <c r="AE276" s="15"/>
      <c r="AF276" s="15"/>
      <c r="AG276" s="15"/>
      <c r="AH276" s="15"/>
      <c r="AI276" s="15"/>
      <c r="AJ276" s="15"/>
      <c r="AK276" s="15"/>
    </row>
    <row r="277" spans="1:37" ht="14.25" customHeight="1">
      <c r="A277" s="12" t="s">
        <v>617</v>
      </c>
      <c r="B277" s="12" t="s">
        <v>618</v>
      </c>
      <c r="C277" s="12" t="s">
        <v>58</v>
      </c>
      <c r="D277" s="13" t="s">
        <v>600</v>
      </c>
      <c r="E277" s="14">
        <v>49476774.479999997</v>
      </c>
      <c r="F277" s="14">
        <v>58374184.119999997</v>
      </c>
      <c r="G277" s="14">
        <v>49382537.359999999</v>
      </c>
      <c r="H277" s="15"/>
      <c r="I277" s="15"/>
      <c r="J277" s="15"/>
      <c r="K277" s="15"/>
      <c r="L277" s="15"/>
      <c r="M277" s="15"/>
      <c r="N277" s="15"/>
      <c r="O277" s="15"/>
      <c r="P277" s="14">
        <v>144821613.25999999</v>
      </c>
      <c r="Q277" s="14">
        <v>848994952.20000005</v>
      </c>
      <c r="R277" s="14">
        <v>516515877.55000001</v>
      </c>
      <c r="S277" s="14">
        <v>275615679.13999999</v>
      </c>
      <c r="T277" s="14">
        <v>290919128.35000002</v>
      </c>
      <c r="U277" s="15"/>
      <c r="V277" s="15"/>
      <c r="W277" s="15"/>
      <c r="X277" s="15"/>
      <c r="Y277" s="15"/>
      <c r="Z277" s="15"/>
      <c r="AA277" s="14">
        <v>2795001.59</v>
      </c>
      <c r="AB277" s="14">
        <v>-52437955.530000001</v>
      </c>
      <c r="AC277" s="14">
        <v>-65008982.619999997</v>
      </c>
      <c r="AD277" s="15"/>
      <c r="AE277" s="15"/>
      <c r="AF277" s="15"/>
      <c r="AG277" s="15"/>
      <c r="AH277" s="15"/>
      <c r="AI277" s="15"/>
      <c r="AJ277" s="15"/>
      <c r="AK277" s="15"/>
    </row>
    <row r="278" spans="1:37" ht="14.25" customHeight="1">
      <c r="A278" s="12" t="s">
        <v>619</v>
      </c>
      <c r="B278" s="12" t="s">
        <v>620</v>
      </c>
      <c r="C278" s="12" t="s">
        <v>58</v>
      </c>
      <c r="D278" s="13" t="s">
        <v>600</v>
      </c>
      <c r="E278" s="14">
        <v>4383327.8499999996</v>
      </c>
      <c r="F278" s="14">
        <v>5521617.5800000001</v>
      </c>
      <c r="G278" s="14">
        <v>4236279.37</v>
      </c>
      <c r="H278" s="14">
        <v>3528848.09</v>
      </c>
      <c r="I278" s="14">
        <v>2675403.58</v>
      </c>
      <c r="J278" s="14">
        <v>1628249.7</v>
      </c>
      <c r="K278" s="15"/>
      <c r="L278" s="15"/>
      <c r="M278" s="15"/>
      <c r="N278" s="15"/>
      <c r="O278" s="15"/>
      <c r="P278" s="14">
        <v>2147943.7999999998</v>
      </c>
      <c r="Q278" s="14">
        <v>25538297.469999999</v>
      </c>
      <c r="R278" s="14">
        <v>29429984.91</v>
      </c>
      <c r="S278" s="14">
        <v>17102207.379999999</v>
      </c>
      <c r="T278" s="14">
        <v>23186831</v>
      </c>
      <c r="U278" s="14">
        <v>13581390.560000001</v>
      </c>
      <c r="V278" s="15"/>
      <c r="W278" s="15"/>
      <c r="X278" s="15"/>
      <c r="Y278" s="15"/>
      <c r="Z278" s="15"/>
      <c r="AA278" s="14">
        <v>-15726898.869999999</v>
      </c>
      <c r="AB278" s="14">
        <v>4150463.04</v>
      </c>
      <c r="AC278" s="14">
        <v>10391280.689999999</v>
      </c>
      <c r="AD278" s="14">
        <v>2740208.75</v>
      </c>
      <c r="AE278" s="14">
        <v>4939507.92</v>
      </c>
      <c r="AF278" s="14">
        <v>1391191.71</v>
      </c>
      <c r="AG278" s="15"/>
      <c r="AH278" s="15"/>
      <c r="AI278" s="15"/>
      <c r="AJ278" s="15"/>
      <c r="AK278" s="15"/>
    </row>
    <row r="279" spans="1:37" ht="14.25" customHeight="1">
      <c r="A279" s="12" t="s">
        <v>621</v>
      </c>
      <c r="B279" s="12" t="s">
        <v>622</v>
      </c>
      <c r="C279" s="12" t="s">
        <v>58</v>
      </c>
      <c r="D279" s="13" t="s">
        <v>600</v>
      </c>
      <c r="E279" s="14">
        <v>378564.81</v>
      </c>
      <c r="F279" s="14">
        <v>9537141.5999999996</v>
      </c>
      <c r="G279" s="14">
        <v>227563.78</v>
      </c>
      <c r="H279" s="14">
        <v>-11266.28</v>
      </c>
      <c r="I279" s="14">
        <v>882661.21</v>
      </c>
      <c r="J279" s="14">
        <v>32510.81</v>
      </c>
      <c r="K279" s="14">
        <v>0</v>
      </c>
      <c r="L279" s="14">
        <v>2012870.98</v>
      </c>
      <c r="M279" s="14">
        <v>793971.97</v>
      </c>
      <c r="N279" s="14">
        <v>4358640.6399999997</v>
      </c>
      <c r="O279" s="14">
        <v>14956203.75</v>
      </c>
      <c r="P279" s="14">
        <v>10412589.640000001</v>
      </c>
      <c r="Q279" s="14">
        <v>50528133.130000003</v>
      </c>
      <c r="R279" s="14">
        <v>20841248.879999999</v>
      </c>
      <c r="S279" s="14">
        <v>3528848.09</v>
      </c>
      <c r="T279" s="14">
        <v>13151129.74</v>
      </c>
      <c r="U279" s="14">
        <v>33415693.43</v>
      </c>
      <c r="V279" s="14">
        <v>196343196.50999999</v>
      </c>
      <c r="W279" s="14">
        <v>-336520012.45999998</v>
      </c>
      <c r="X279" s="14">
        <v>-121810719.58</v>
      </c>
      <c r="Y279" s="14">
        <v>-34930219.380000003</v>
      </c>
      <c r="Z279" s="14">
        <v>-40775529.039999999</v>
      </c>
      <c r="AA279" s="14">
        <v>0</v>
      </c>
      <c r="AB279" s="14">
        <v>0</v>
      </c>
      <c r="AC279" s="14">
        <v>0</v>
      </c>
      <c r="AD279" s="14">
        <v>-3268471.93</v>
      </c>
      <c r="AE279" s="14">
        <v>-2488686.7799999998</v>
      </c>
      <c r="AF279" s="14">
        <v>2346196.73</v>
      </c>
      <c r="AG279" s="14">
        <v>5398273.46</v>
      </c>
      <c r="AH279" s="14">
        <v>24664339.609999999</v>
      </c>
      <c r="AI279" s="14">
        <v>-24371986.550000001</v>
      </c>
      <c r="AJ279" s="14">
        <v>-14371120.689999999</v>
      </c>
      <c r="AK279" s="14">
        <v>-17603581.23</v>
      </c>
    </row>
    <row r="280" spans="1:37" ht="14.25" customHeight="1">
      <c r="A280" s="12" t="s">
        <v>623</v>
      </c>
      <c r="B280" s="12" t="s">
        <v>624</v>
      </c>
      <c r="C280" s="12" t="s">
        <v>58</v>
      </c>
      <c r="D280" s="13" t="s">
        <v>600</v>
      </c>
      <c r="E280" s="14">
        <v>1930886.26</v>
      </c>
      <c r="F280" s="14">
        <v>5127682.7</v>
      </c>
      <c r="G280" s="14">
        <v>18132042.23</v>
      </c>
      <c r="H280" s="14">
        <v>9095640.3800000008</v>
      </c>
      <c r="I280" s="14">
        <v>9627013.4600000009</v>
      </c>
      <c r="J280" s="14">
        <v>65021.62</v>
      </c>
      <c r="K280" s="14">
        <v>2789.08</v>
      </c>
      <c r="L280" s="15"/>
      <c r="M280" s="15"/>
      <c r="N280" s="15"/>
      <c r="O280" s="14">
        <v>1159152.01</v>
      </c>
      <c r="P280" s="14">
        <v>315797116.97000003</v>
      </c>
      <c r="Q280" s="14">
        <v>226607229.02000001</v>
      </c>
      <c r="R280" s="14">
        <v>326241419.50999999</v>
      </c>
      <c r="S280" s="14">
        <v>35401143.670000002</v>
      </c>
      <c r="T280" s="14">
        <v>13361349.34</v>
      </c>
      <c r="U280" s="14">
        <v>-59585540.25</v>
      </c>
      <c r="V280" s="14">
        <v>13479646.42</v>
      </c>
      <c r="W280" s="14">
        <v>-118196139.95999999</v>
      </c>
      <c r="X280" s="14">
        <v>38230406.299999997</v>
      </c>
      <c r="Y280" s="14">
        <v>27307398.530000001</v>
      </c>
      <c r="Z280" s="14">
        <v>55267702.240000002</v>
      </c>
      <c r="AA280" s="14">
        <v>-1285885.8999999999</v>
      </c>
      <c r="AB280" s="14">
        <v>684489.05</v>
      </c>
      <c r="AC280" s="14">
        <v>73548612.790000007</v>
      </c>
      <c r="AD280" s="14">
        <v>207800.21</v>
      </c>
      <c r="AE280" s="14">
        <v>4336269.05</v>
      </c>
      <c r="AF280" s="14">
        <v>4762833.55</v>
      </c>
      <c r="AG280" s="14">
        <v>1151891.99</v>
      </c>
      <c r="AH280" s="15"/>
      <c r="AI280" s="15"/>
      <c r="AJ280" s="15"/>
      <c r="AK280" s="14">
        <v>-1704526.56</v>
      </c>
    </row>
    <row r="281" spans="1:37" ht="14.25" customHeight="1">
      <c r="A281" s="12" t="s">
        <v>625</v>
      </c>
      <c r="B281" s="12" t="s">
        <v>626</v>
      </c>
      <c r="C281" s="12" t="s">
        <v>58</v>
      </c>
      <c r="D281" s="13" t="s">
        <v>600</v>
      </c>
      <c r="E281" s="14">
        <v>11099380.27</v>
      </c>
      <c r="F281" s="14">
        <v>6525185.1799999997</v>
      </c>
      <c r="G281" s="14">
        <v>8641349.9800000004</v>
      </c>
      <c r="H281" s="14">
        <v>3926163.34</v>
      </c>
      <c r="I281" s="14">
        <v>4142485.74</v>
      </c>
      <c r="J281" s="14">
        <v>2794615.62</v>
      </c>
      <c r="K281" s="14">
        <v>5658582.9199999999</v>
      </c>
      <c r="L281" s="14">
        <v>5766463.3099999996</v>
      </c>
      <c r="M281" s="14">
        <v>459629.39</v>
      </c>
      <c r="N281" s="14">
        <v>450275.33</v>
      </c>
      <c r="O281" s="14">
        <v>602531.65</v>
      </c>
      <c r="P281" s="14">
        <v>18409934.780000001</v>
      </c>
      <c r="Q281" s="14">
        <v>16764640.84</v>
      </c>
      <c r="R281" s="14">
        <v>20700143.77</v>
      </c>
      <c r="S281" s="14">
        <v>6681246.0800000001</v>
      </c>
      <c r="T281" s="14">
        <v>8328540.4800000004</v>
      </c>
      <c r="U281" s="14">
        <v>-3478443.91</v>
      </c>
      <c r="V281" s="14">
        <v>10909472.779999999</v>
      </c>
      <c r="W281" s="14">
        <v>16809709.41</v>
      </c>
      <c r="X281" s="14">
        <v>2793564.11</v>
      </c>
      <c r="Y281" s="14">
        <v>672361.78</v>
      </c>
      <c r="Z281" s="14">
        <v>1079878.58</v>
      </c>
      <c r="AA281" s="14">
        <v>-5701676.7000000002</v>
      </c>
      <c r="AB281" s="14">
        <v>-1411304.34</v>
      </c>
      <c r="AC281" s="14">
        <v>0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0</v>
      </c>
      <c r="AJ281" s="14">
        <v>-102233.43</v>
      </c>
      <c r="AK281" s="14">
        <v>-143307.79</v>
      </c>
    </row>
    <row r="282" spans="1:37" ht="14.25" customHeight="1">
      <c r="A282" s="12" t="s">
        <v>627</v>
      </c>
      <c r="B282" s="12" t="s">
        <v>628</v>
      </c>
      <c r="C282" s="12" t="s">
        <v>58</v>
      </c>
      <c r="D282" s="13" t="s">
        <v>600</v>
      </c>
      <c r="E282" s="14">
        <v>27132192.43</v>
      </c>
      <c r="F282" s="14">
        <v>23777560.920000002</v>
      </c>
      <c r="G282" s="14">
        <v>5326190.09</v>
      </c>
      <c r="H282" s="14">
        <v>3973240.1</v>
      </c>
      <c r="I282" s="14">
        <v>5156256.09</v>
      </c>
      <c r="J282" s="14">
        <v>1444021.78</v>
      </c>
      <c r="K282" s="14">
        <v>4546208.08</v>
      </c>
      <c r="L282" s="14">
        <v>-761152.79</v>
      </c>
      <c r="M282" s="14">
        <v>2966440.03</v>
      </c>
      <c r="N282" s="14">
        <v>977077.36</v>
      </c>
      <c r="O282" s="14">
        <v>4397521.38</v>
      </c>
      <c r="P282" s="14">
        <v>34084205.939999998</v>
      </c>
      <c r="Q282" s="14">
        <v>27178241.829999998</v>
      </c>
      <c r="R282" s="14">
        <v>8144387.8200000003</v>
      </c>
      <c r="S282" s="14">
        <v>-9628910.7899999991</v>
      </c>
      <c r="T282" s="14">
        <v>6588621.9900000002</v>
      </c>
      <c r="U282" s="14">
        <v>13216998.57</v>
      </c>
      <c r="V282" s="14">
        <v>15801559.439999999</v>
      </c>
      <c r="W282" s="14">
        <v>13853618.640000001</v>
      </c>
      <c r="X282" s="14">
        <v>18404145.48</v>
      </c>
      <c r="Y282" s="14">
        <v>14081230.07</v>
      </c>
      <c r="Z282" s="14">
        <v>15539699.060000001</v>
      </c>
      <c r="AA282" s="14">
        <v>-11107996.73</v>
      </c>
      <c r="AB282" s="14">
        <v>-21115779.960000001</v>
      </c>
      <c r="AC282" s="14">
        <v>-3117623.75</v>
      </c>
      <c r="AD282" s="14">
        <v>-7892652.4299999997</v>
      </c>
      <c r="AE282" s="14">
        <v>-2140061.7200000002</v>
      </c>
      <c r="AF282" s="14">
        <v>1662115.12</v>
      </c>
      <c r="AG282" s="14">
        <v>-294248.44</v>
      </c>
      <c r="AH282" s="14">
        <v>89298.55</v>
      </c>
      <c r="AI282" s="14">
        <v>-2743263.36</v>
      </c>
      <c r="AJ282" s="14">
        <v>2053090.8</v>
      </c>
      <c r="AK282" s="14">
        <v>138014.89000000001</v>
      </c>
    </row>
    <row r="283" spans="1:37" ht="14.25" customHeight="1">
      <c r="A283" s="12" t="s">
        <v>629</v>
      </c>
      <c r="B283" s="12" t="s">
        <v>630</v>
      </c>
      <c r="C283" s="12" t="s">
        <v>58</v>
      </c>
      <c r="D283" s="13" t="s">
        <v>600</v>
      </c>
      <c r="E283" s="14">
        <v>2739451.32</v>
      </c>
      <c r="F283" s="14">
        <v>1989262.31</v>
      </c>
      <c r="G283" s="15"/>
      <c r="H283" s="15"/>
      <c r="I283" s="15"/>
      <c r="J283" s="15"/>
      <c r="K283" s="15"/>
      <c r="L283" s="15"/>
      <c r="M283" s="15"/>
      <c r="N283" s="15"/>
      <c r="O283" s="15"/>
      <c r="P283" s="14">
        <v>-97080270.390000001</v>
      </c>
      <c r="Q283" s="14">
        <v>-18730406.34</v>
      </c>
      <c r="R283" s="15"/>
      <c r="S283" s="15"/>
      <c r="T283" s="15"/>
      <c r="U283" s="15"/>
      <c r="V283" s="15"/>
      <c r="W283" s="15"/>
      <c r="X283" s="15"/>
      <c r="Y283" s="15"/>
      <c r="Z283" s="15"/>
      <c r="AA283" s="14">
        <v>-15493382</v>
      </c>
      <c r="AB283" s="14">
        <v>-22026618.34</v>
      </c>
      <c r="AC283" s="15"/>
      <c r="AD283" s="15"/>
      <c r="AE283" s="15"/>
      <c r="AF283" s="15"/>
      <c r="AG283" s="15"/>
      <c r="AH283" s="15"/>
      <c r="AI283" s="15"/>
      <c r="AJ283" s="15"/>
      <c r="AK283" s="15"/>
    </row>
    <row r="284" spans="1:37" ht="14.25" customHeight="1">
      <c r="A284" s="12" t="s">
        <v>631</v>
      </c>
      <c r="B284" s="12" t="s">
        <v>632</v>
      </c>
      <c r="C284" s="12" t="s">
        <v>58</v>
      </c>
      <c r="D284" s="13" t="s">
        <v>600</v>
      </c>
      <c r="E284" s="14">
        <v>157975711.63999999</v>
      </c>
      <c r="F284" s="14">
        <v>142894979.52000001</v>
      </c>
      <c r="G284" s="14">
        <v>96917017.299999997</v>
      </c>
      <c r="H284" s="14">
        <v>68383793.359999999</v>
      </c>
      <c r="I284" s="14">
        <v>54843814.759999998</v>
      </c>
      <c r="J284" s="14">
        <v>36226523.810000002</v>
      </c>
      <c r="K284" s="14">
        <v>53355190.549999997</v>
      </c>
      <c r="L284" s="14">
        <v>102644562.37</v>
      </c>
      <c r="M284" s="14">
        <v>159051941.81</v>
      </c>
      <c r="N284" s="14">
        <v>157583100.03999999</v>
      </c>
      <c r="O284" s="14">
        <v>166307809.28</v>
      </c>
      <c r="P284" s="14">
        <v>680588544.02999997</v>
      </c>
      <c r="Q284" s="14">
        <v>504616430.13</v>
      </c>
      <c r="R284" s="14">
        <v>457647523.80000001</v>
      </c>
      <c r="S284" s="14">
        <v>405619744.67000002</v>
      </c>
      <c r="T284" s="14">
        <v>113235248.61</v>
      </c>
      <c r="U284" s="14">
        <v>141086075.16</v>
      </c>
      <c r="V284" s="14">
        <v>244771468.91</v>
      </c>
      <c r="W284" s="14">
        <v>377723096.13999999</v>
      </c>
      <c r="X284" s="14">
        <v>590980893.10000002</v>
      </c>
      <c r="Y284" s="14">
        <v>552234706.61000001</v>
      </c>
      <c r="Z284" s="14">
        <v>532797657.92000002</v>
      </c>
      <c r="AA284" s="14">
        <v>-12717925.880000001</v>
      </c>
      <c r="AB284" s="14">
        <v>-45312304.770000003</v>
      </c>
      <c r="AC284" s="14">
        <v>6166978.3600000003</v>
      </c>
      <c r="AD284" s="14">
        <v>19381750.620000001</v>
      </c>
      <c r="AE284" s="14">
        <v>-20790849.760000002</v>
      </c>
      <c r="AF284" s="14">
        <v>-21469325.649999999</v>
      </c>
      <c r="AG284" s="14">
        <v>-20929291.68</v>
      </c>
      <c r="AH284" s="14">
        <v>-13876655.49</v>
      </c>
      <c r="AI284" s="14">
        <v>825140.29</v>
      </c>
      <c r="AJ284" s="14">
        <v>5219197.24</v>
      </c>
      <c r="AK284" s="14">
        <v>-16470311.4</v>
      </c>
    </row>
    <row r="285" spans="1:37" ht="14.25" customHeight="1">
      <c r="A285" s="12" t="s">
        <v>633</v>
      </c>
      <c r="B285" s="12" t="s">
        <v>634</v>
      </c>
      <c r="C285" s="12" t="s">
        <v>58</v>
      </c>
      <c r="D285" s="13" t="s">
        <v>600</v>
      </c>
      <c r="E285" s="14">
        <v>-6364620.8399999999</v>
      </c>
      <c r="F285" s="14">
        <v>26183610.68</v>
      </c>
      <c r="G285" s="14">
        <v>31516385.440000001</v>
      </c>
      <c r="H285" s="14">
        <v>2324608.34</v>
      </c>
      <c r="I285" s="14">
        <v>6552062.0499999998</v>
      </c>
      <c r="J285" s="15"/>
      <c r="K285" s="15"/>
      <c r="L285" s="15"/>
      <c r="M285" s="15"/>
      <c r="N285" s="15"/>
      <c r="O285" s="15"/>
      <c r="P285" s="14">
        <v>8120626.6200000001</v>
      </c>
      <c r="Q285" s="14">
        <v>102625476.45</v>
      </c>
      <c r="R285" s="14">
        <v>109326429.38</v>
      </c>
      <c r="S285" s="14">
        <v>25595727.890000001</v>
      </c>
      <c r="T285" s="14">
        <v>45511892.18</v>
      </c>
      <c r="U285" s="15"/>
      <c r="V285" s="15"/>
      <c r="W285" s="15"/>
      <c r="X285" s="15"/>
      <c r="Y285" s="15"/>
      <c r="Z285" s="15"/>
      <c r="AA285" s="14">
        <v>-9348904.8300000001</v>
      </c>
      <c r="AB285" s="14">
        <v>-2403873.3199999998</v>
      </c>
      <c r="AC285" s="14">
        <v>-6732294.6900000004</v>
      </c>
      <c r="AD285" s="14">
        <v>-1736258.35</v>
      </c>
      <c r="AE285" s="14">
        <v>2325472.7999999998</v>
      </c>
      <c r="AF285" s="15"/>
      <c r="AG285" s="15"/>
      <c r="AH285" s="15"/>
      <c r="AI285" s="15"/>
      <c r="AJ285" s="15"/>
      <c r="AK285" s="15"/>
    </row>
    <row r="286" spans="1:37" ht="14.25" customHeight="1">
      <c r="A286" s="12" t="s">
        <v>635</v>
      </c>
      <c r="B286" s="12" t="s">
        <v>636</v>
      </c>
      <c r="C286" s="12" t="s">
        <v>58</v>
      </c>
      <c r="D286" s="13" t="s">
        <v>600</v>
      </c>
      <c r="E286" s="14">
        <v>0</v>
      </c>
      <c r="F286" s="14">
        <v>-17138343.57</v>
      </c>
      <c r="G286" s="14">
        <v>-1978607.16</v>
      </c>
      <c r="H286" s="14">
        <v>322.97000000000003</v>
      </c>
      <c r="I286" s="14">
        <v>2219.71</v>
      </c>
      <c r="J286" s="14">
        <v>1075.57</v>
      </c>
      <c r="K286" s="15"/>
      <c r="L286" s="15"/>
      <c r="M286" s="15"/>
      <c r="N286" s="15"/>
      <c r="O286" s="15"/>
      <c r="P286" s="14">
        <v>-67193196.019999996</v>
      </c>
      <c r="Q286" s="14">
        <v>-59355756.659999996</v>
      </c>
      <c r="R286" s="14">
        <v>-7383845.7199999997</v>
      </c>
      <c r="S286" s="14">
        <v>-1522.2</v>
      </c>
      <c r="T286" s="14">
        <v>5917.49</v>
      </c>
      <c r="U286" s="14">
        <v>4302.26</v>
      </c>
      <c r="V286" s="15"/>
      <c r="W286" s="15"/>
      <c r="X286" s="15"/>
      <c r="Y286" s="15"/>
      <c r="Z286" s="15"/>
      <c r="AA286" s="14">
        <v>-11364145.199999999</v>
      </c>
      <c r="AB286" s="14">
        <v>3652059.24</v>
      </c>
      <c r="AC286" s="14">
        <v>-19419574.120000001</v>
      </c>
      <c r="AD286" s="14">
        <v>0</v>
      </c>
      <c r="AE286" s="14">
        <v>0</v>
      </c>
      <c r="AF286" s="14">
        <v>0</v>
      </c>
      <c r="AG286" s="15"/>
      <c r="AH286" s="15"/>
      <c r="AI286" s="15"/>
      <c r="AJ286" s="15"/>
      <c r="AK286" s="15"/>
    </row>
    <row r="287" spans="1:37" ht="14.25" customHeight="1">
      <c r="A287" s="12" t="s">
        <v>637</v>
      </c>
      <c r="B287" s="12" t="s">
        <v>638</v>
      </c>
      <c r="C287" s="12" t="s">
        <v>58</v>
      </c>
      <c r="D287" s="13" t="s">
        <v>639</v>
      </c>
      <c r="E287" s="14">
        <v>76634684.629999995</v>
      </c>
      <c r="F287" s="14">
        <v>32658507.129999999</v>
      </c>
      <c r="G287" s="14">
        <v>73688744.170000002</v>
      </c>
      <c r="H287" s="14">
        <v>109958856.42</v>
      </c>
      <c r="I287" s="14">
        <v>182027983.05000001</v>
      </c>
      <c r="J287" s="14">
        <v>130945411.91</v>
      </c>
      <c r="K287" s="14">
        <v>159284627.93000001</v>
      </c>
      <c r="L287" s="14">
        <v>575080797.74000001</v>
      </c>
      <c r="M287" s="14">
        <v>543016128.02999997</v>
      </c>
      <c r="N287" s="14">
        <v>967798013.15999997</v>
      </c>
      <c r="O287" s="14">
        <v>862560690.26999998</v>
      </c>
      <c r="P287" s="14">
        <v>400392978.36000001</v>
      </c>
      <c r="Q287" s="14">
        <v>-178278384.25</v>
      </c>
      <c r="R287" s="14">
        <v>1459380875.5999999</v>
      </c>
      <c r="S287" s="14">
        <v>460664266.93000001</v>
      </c>
      <c r="T287" s="14">
        <v>543194408.84000003</v>
      </c>
      <c r="U287" s="14">
        <v>578112628.36000001</v>
      </c>
      <c r="V287" s="14">
        <v>709230773.37</v>
      </c>
      <c r="W287" s="14">
        <v>1565128733.8</v>
      </c>
      <c r="X287" s="14">
        <v>584197682.20000005</v>
      </c>
      <c r="Y287" s="14">
        <v>2801947856.9000001</v>
      </c>
      <c r="Z287" s="14">
        <v>2428591692.9000001</v>
      </c>
      <c r="AA287" s="14">
        <v>-5579716.0800000001</v>
      </c>
      <c r="AB287" s="14">
        <v>-672955032.15999997</v>
      </c>
      <c r="AC287" s="14">
        <v>370013910.89999998</v>
      </c>
      <c r="AD287" s="14">
        <v>-24986097.16</v>
      </c>
      <c r="AE287" s="14">
        <v>-14830275.17</v>
      </c>
      <c r="AF287" s="14">
        <v>43116106.140000001</v>
      </c>
      <c r="AG287" s="14">
        <v>49956690.829999998</v>
      </c>
      <c r="AH287" s="14">
        <v>-104962773.13</v>
      </c>
      <c r="AI287" s="14">
        <v>-303024978.02999997</v>
      </c>
      <c r="AJ287" s="14">
        <v>-22182461.039999999</v>
      </c>
      <c r="AK287" s="14">
        <v>19518862.699999999</v>
      </c>
    </row>
    <row r="288" spans="1:37" ht="14.25" customHeight="1">
      <c r="A288" s="12" t="s">
        <v>640</v>
      </c>
      <c r="B288" s="12" t="s">
        <v>641</v>
      </c>
      <c r="C288" s="12" t="s">
        <v>58</v>
      </c>
      <c r="D288" s="13" t="s">
        <v>639</v>
      </c>
      <c r="E288" s="14">
        <v>77588297.609999999</v>
      </c>
      <c r="F288" s="14">
        <v>75280737.280000001</v>
      </c>
      <c r="G288" s="14">
        <v>0</v>
      </c>
      <c r="H288" s="15"/>
      <c r="I288" s="15"/>
      <c r="J288" s="15"/>
      <c r="K288" s="15"/>
      <c r="L288" s="15"/>
      <c r="M288" s="15"/>
      <c r="N288" s="15"/>
      <c r="O288" s="15"/>
      <c r="P288" s="14">
        <v>372982005.87</v>
      </c>
      <c r="Q288" s="14">
        <v>-33189557.469999999</v>
      </c>
      <c r="R288" s="14">
        <v>-49105.87</v>
      </c>
      <c r="S288" s="15"/>
      <c r="T288" s="15"/>
      <c r="U288" s="15"/>
      <c r="V288" s="15"/>
      <c r="W288" s="15"/>
      <c r="X288" s="15"/>
      <c r="Y288" s="15"/>
      <c r="Z288" s="15"/>
      <c r="AA288" s="14">
        <v>-10813786.039999999</v>
      </c>
      <c r="AB288" s="14">
        <v>-670547894.17999995</v>
      </c>
      <c r="AC288" s="14">
        <v>0</v>
      </c>
      <c r="AD288" s="15"/>
      <c r="AE288" s="15"/>
      <c r="AF288" s="15"/>
      <c r="AG288" s="15"/>
      <c r="AH288" s="15"/>
      <c r="AI288" s="15"/>
      <c r="AJ288" s="15"/>
      <c r="AK288" s="15"/>
    </row>
    <row r="289" spans="1:37" ht="14.25" customHeight="1">
      <c r="A289" s="12" t="s">
        <v>642</v>
      </c>
      <c r="B289" s="12" t="s">
        <v>643</v>
      </c>
      <c r="C289" s="12" t="s">
        <v>58</v>
      </c>
      <c r="D289" s="13" t="s">
        <v>639</v>
      </c>
      <c r="E289" s="14">
        <v>3187968.32</v>
      </c>
      <c r="F289" s="14">
        <v>2212346.9700000002</v>
      </c>
      <c r="G289" s="14">
        <v>2226531.9</v>
      </c>
      <c r="H289" s="14">
        <v>2752726.84</v>
      </c>
      <c r="I289" s="14">
        <v>2265410.06</v>
      </c>
      <c r="J289" s="14">
        <v>2728198.74</v>
      </c>
      <c r="K289" s="14">
        <v>4120872.66</v>
      </c>
      <c r="L289" s="14">
        <v>4098371.34</v>
      </c>
      <c r="M289" s="14">
        <v>3864871.8</v>
      </c>
      <c r="N289" s="14">
        <v>3349712.21</v>
      </c>
      <c r="O289" s="14">
        <v>4054258.94</v>
      </c>
      <c r="P289" s="14">
        <v>42328277.600000001</v>
      </c>
      <c r="Q289" s="14">
        <v>113353128.42</v>
      </c>
      <c r="R289" s="14">
        <v>24475083.09</v>
      </c>
      <c r="S289" s="14">
        <v>34241969.020000003</v>
      </c>
      <c r="T289" s="14">
        <v>31735326.469999999</v>
      </c>
      <c r="U289" s="14">
        <v>20243397.219999999</v>
      </c>
      <c r="V289" s="14">
        <v>29615896.02</v>
      </c>
      <c r="W289" s="14">
        <v>22823407.530000001</v>
      </c>
      <c r="X289" s="14">
        <v>28441913.09</v>
      </c>
      <c r="Y289" s="14">
        <v>37284967.560000002</v>
      </c>
      <c r="Z289" s="14">
        <v>36760093.369999997</v>
      </c>
      <c r="AA289" s="14">
        <v>574019.46</v>
      </c>
      <c r="AB289" s="14">
        <v>2527930.16</v>
      </c>
      <c r="AC289" s="14">
        <v>-159294.64000000001</v>
      </c>
      <c r="AD289" s="14">
        <v>-127684.46</v>
      </c>
      <c r="AE289" s="14">
        <v>-60062.75</v>
      </c>
      <c r="AF289" s="14">
        <v>559456.84</v>
      </c>
      <c r="AG289" s="14">
        <v>5569802.1699999999</v>
      </c>
      <c r="AH289" s="14">
        <v>0</v>
      </c>
      <c r="AI289" s="14">
        <v>0</v>
      </c>
      <c r="AJ289" s="14">
        <v>0</v>
      </c>
      <c r="AK289" s="14">
        <v>0</v>
      </c>
    </row>
    <row r="290" spans="1:37" ht="14.25" customHeight="1">
      <c r="A290" s="12" t="s">
        <v>644</v>
      </c>
      <c r="B290" s="12" t="s">
        <v>645</v>
      </c>
      <c r="C290" s="12" t="s">
        <v>58</v>
      </c>
      <c r="D290" s="13" t="s">
        <v>639</v>
      </c>
      <c r="E290" s="14">
        <v>144537689.66</v>
      </c>
      <c r="F290" s="14">
        <v>120521219.67</v>
      </c>
      <c r="G290" s="14">
        <v>124706147.59999999</v>
      </c>
      <c r="H290" s="14">
        <v>115425504.03</v>
      </c>
      <c r="I290" s="14">
        <v>116828567.62</v>
      </c>
      <c r="J290" s="14">
        <v>140354581.94999999</v>
      </c>
      <c r="K290" s="14">
        <v>113921559.62</v>
      </c>
      <c r="L290" s="14">
        <v>142350591.78999999</v>
      </c>
      <c r="M290" s="14">
        <v>129404306.83</v>
      </c>
      <c r="N290" s="14">
        <v>169489502.83000001</v>
      </c>
      <c r="O290" s="14">
        <v>140242603.25999999</v>
      </c>
      <c r="P290" s="14">
        <v>1954370654.3</v>
      </c>
      <c r="Q290" s="14">
        <v>3117164238.3000002</v>
      </c>
      <c r="R290" s="14">
        <v>3421619011.3000002</v>
      </c>
      <c r="S290" s="14">
        <v>2731780324.9000001</v>
      </c>
      <c r="T290" s="14">
        <v>1209379039.5</v>
      </c>
      <c r="U290" s="14">
        <v>1069769532.6</v>
      </c>
      <c r="V290" s="14">
        <v>1131242997.5999999</v>
      </c>
      <c r="W290" s="14">
        <v>962742259.09000003</v>
      </c>
      <c r="X290" s="14">
        <v>1324986649.3</v>
      </c>
      <c r="Y290" s="14">
        <v>1367516954.0999999</v>
      </c>
      <c r="Z290" s="14">
        <v>1198677798.3</v>
      </c>
      <c r="AA290" s="14">
        <v>98192304.510000005</v>
      </c>
      <c r="AB290" s="14">
        <v>686556667.58000004</v>
      </c>
      <c r="AC290" s="14">
        <v>835026117.15999997</v>
      </c>
      <c r="AD290" s="14">
        <v>561640145.74000001</v>
      </c>
      <c r="AE290" s="14">
        <v>112235073.34</v>
      </c>
      <c r="AF290" s="14">
        <v>-26572168.09</v>
      </c>
      <c r="AG290" s="14">
        <v>55470711.299999997</v>
      </c>
      <c r="AH290" s="14">
        <v>-26247363.329999998</v>
      </c>
      <c r="AI290" s="14">
        <v>-37465962.219999999</v>
      </c>
      <c r="AJ290" s="14">
        <v>54747458.93</v>
      </c>
      <c r="AK290" s="14">
        <v>62085808.479999997</v>
      </c>
    </row>
    <row r="291" spans="1:37" ht="14.25" customHeight="1">
      <c r="A291" s="12" t="s">
        <v>646</v>
      </c>
      <c r="B291" s="12" t="s">
        <v>647</v>
      </c>
      <c r="C291" s="12" t="s">
        <v>58</v>
      </c>
      <c r="D291" s="13" t="s">
        <v>639</v>
      </c>
      <c r="E291" s="14">
        <v>112606571.06</v>
      </c>
      <c r="F291" s="14">
        <v>51206092.869999997</v>
      </c>
      <c r="G291" s="14">
        <v>14876682.51</v>
      </c>
      <c r="H291" s="14">
        <v>7697370.3099999996</v>
      </c>
      <c r="I291" s="14">
        <v>6576870.5800000001</v>
      </c>
      <c r="J291" s="14">
        <v>192355.62</v>
      </c>
      <c r="K291" s="15"/>
      <c r="L291" s="15"/>
      <c r="M291" s="15"/>
      <c r="N291" s="15"/>
      <c r="O291" s="15"/>
      <c r="P291" s="14">
        <v>208347462.69999999</v>
      </c>
      <c r="Q291" s="14">
        <v>242309124.97</v>
      </c>
      <c r="R291" s="14">
        <v>89233745.560000002</v>
      </c>
      <c r="S291" s="14">
        <v>55856945.960000001</v>
      </c>
      <c r="T291" s="14">
        <v>41898987.5</v>
      </c>
      <c r="U291" s="14">
        <v>4330710.71</v>
      </c>
      <c r="V291" s="15"/>
      <c r="W291" s="15"/>
      <c r="X291" s="15"/>
      <c r="Y291" s="15"/>
      <c r="Z291" s="15"/>
      <c r="AA291" s="14">
        <v>-16126037.859999999</v>
      </c>
      <c r="AB291" s="14">
        <v>7334588.5899999999</v>
      </c>
      <c r="AC291" s="14">
        <v>15043163.380000001</v>
      </c>
      <c r="AD291" s="14">
        <v>3760432.66</v>
      </c>
      <c r="AE291" s="14">
        <v>-15813476.189999999</v>
      </c>
      <c r="AF291" s="14">
        <v>-2781028.81</v>
      </c>
      <c r="AG291" s="15"/>
      <c r="AH291" s="15"/>
      <c r="AI291" s="15"/>
      <c r="AJ291" s="15"/>
      <c r="AK291" s="15"/>
    </row>
    <row r="292" spans="1:37" ht="14.25" customHeight="1">
      <c r="A292" s="12" t="s">
        <v>648</v>
      </c>
      <c r="B292" s="12" t="s">
        <v>649</v>
      </c>
      <c r="C292" s="12" t="s">
        <v>58</v>
      </c>
      <c r="D292" s="13" t="s">
        <v>639</v>
      </c>
      <c r="E292" s="14">
        <v>95620532.719999999</v>
      </c>
      <c r="F292" s="14">
        <v>-529962.11</v>
      </c>
      <c r="G292" s="14">
        <v>0</v>
      </c>
      <c r="H292" s="14">
        <v>91777590.140000001</v>
      </c>
      <c r="I292" s="14">
        <v>6106814.3099999996</v>
      </c>
      <c r="J292" s="14">
        <v>0</v>
      </c>
      <c r="K292" s="14">
        <v>0</v>
      </c>
      <c r="L292" s="14">
        <v>0</v>
      </c>
      <c r="M292" s="14">
        <v>220173019.19</v>
      </c>
      <c r="N292" s="14">
        <v>389324185.18000001</v>
      </c>
      <c r="O292" s="14">
        <v>338481630.24000001</v>
      </c>
      <c r="P292" s="14">
        <v>-99138716.530000001</v>
      </c>
      <c r="Q292" s="14">
        <v>106436415.5</v>
      </c>
      <c r="R292" s="14">
        <v>90809924.140000001</v>
      </c>
      <c r="S292" s="14">
        <v>529014261.45999998</v>
      </c>
      <c r="T292" s="14">
        <v>351962462.97000003</v>
      </c>
      <c r="U292" s="14">
        <v>-200583565.30000001</v>
      </c>
      <c r="V292" s="14">
        <v>-440958476.67000002</v>
      </c>
      <c r="W292" s="14">
        <v>-51384534.93</v>
      </c>
      <c r="X292" s="14">
        <v>488492892.06</v>
      </c>
      <c r="Y292" s="14">
        <v>1358305681.9000001</v>
      </c>
      <c r="Z292" s="14">
        <v>1414084106.9000001</v>
      </c>
      <c r="AA292" s="14">
        <v>-99719936.959999993</v>
      </c>
      <c r="AB292" s="14">
        <v>16206829.050000001</v>
      </c>
      <c r="AC292" s="14">
        <v>32213449.219999999</v>
      </c>
      <c r="AD292" s="14">
        <v>87659140.260000005</v>
      </c>
      <c r="AE292" s="14">
        <v>122257717.48</v>
      </c>
      <c r="AF292" s="14">
        <v>-61089165.18</v>
      </c>
      <c r="AG292" s="14">
        <v>-131604356.7</v>
      </c>
      <c r="AH292" s="14">
        <v>840425.51</v>
      </c>
      <c r="AI292" s="14">
        <v>-51286651.909999996</v>
      </c>
      <c r="AJ292" s="14">
        <v>69919787.489999995</v>
      </c>
      <c r="AK292" s="14">
        <v>163484802.71000001</v>
      </c>
    </row>
    <row r="293" spans="1:37" ht="14.25" customHeight="1">
      <c r="A293" s="12" t="s">
        <v>650</v>
      </c>
      <c r="B293" s="12" t="s">
        <v>651</v>
      </c>
      <c r="C293" s="12" t="s">
        <v>58</v>
      </c>
      <c r="D293" s="13" t="s">
        <v>639</v>
      </c>
      <c r="E293" s="14">
        <v>92258712.629999995</v>
      </c>
      <c r="F293" s="14">
        <v>43882386.460000001</v>
      </c>
      <c r="G293" s="15"/>
      <c r="H293" s="15"/>
      <c r="I293" s="15"/>
      <c r="J293" s="15"/>
      <c r="K293" s="15"/>
      <c r="L293" s="15"/>
      <c r="M293" s="15"/>
      <c r="N293" s="15"/>
      <c r="O293" s="15"/>
      <c r="P293" s="14">
        <v>3140997475.8000002</v>
      </c>
      <c r="Q293" s="14">
        <v>645154329.69000006</v>
      </c>
      <c r="R293" s="15"/>
      <c r="S293" s="15"/>
      <c r="T293" s="15"/>
      <c r="U293" s="15"/>
      <c r="V293" s="15"/>
      <c r="W293" s="15"/>
      <c r="X293" s="15"/>
      <c r="Y293" s="15"/>
      <c r="Z293" s="15"/>
      <c r="AA293" s="14">
        <v>293225190.27999997</v>
      </c>
      <c r="AB293" s="14">
        <v>262133190.28999999</v>
      </c>
      <c r="AC293" s="15"/>
      <c r="AD293" s="15"/>
      <c r="AE293" s="15"/>
      <c r="AF293" s="15"/>
      <c r="AG293" s="15"/>
      <c r="AH293" s="15"/>
      <c r="AI293" s="15"/>
      <c r="AJ293" s="15"/>
      <c r="AK293" s="15"/>
    </row>
    <row r="294" spans="1:37" ht="14.25" customHeight="1">
      <c r="A294" s="12" t="s">
        <v>652</v>
      </c>
      <c r="B294" s="12" t="s">
        <v>653</v>
      </c>
      <c r="C294" s="12" t="s">
        <v>58</v>
      </c>
      <c r="D294" s="13" t="s">
        <v>639</v>
      </c>
      <c r="E294" s="14">
        <v>53967088.030000001</v>
      </c>
      <c r="F294" s="14">
        <v>74730099.030000001</v>
      </c>
      <c r="G294" s="14">
        <v>81500170.25</v>
      </c>
      <c r="H294" s="14">
        <v>58937646.609999999</v>
      </c>
      <c r="I294" s="14">
        <v>0</v>
      </c>
      <c r="J294" s="14">
        <v>0</v>
      </c>
      <c r="K294" s="14">
        <v>32096786.870000001</v>
      </c>
      <c r="L294" s="14">
        <v>12598971.550000001</v>
      </c>
      <c r="M294" s="14">
        <v>26158423.469999999</v>
      </c>
      <c r="N294" s="14">
        <v>43703358.280000001</v>
      </c>
      <c r="O294" s="14">
        <v>25778653.289999999</v>
      </c>
      <c r="P294" s="14">
        <v>142761109.69999999</v>
      </c>
      <c r="Q294" s="14">
        <v>222082419.03</v>
      </c>
      <c r="R294" s="14">
        <v>203857620.13</v>
      </c>
      <c r="S294" s="14">
        <v>225965199.59999999</v>
      </c>
      <c r="T294" s="14">
        <v>-255414211.77000001</v>
      </c>
      <c r="U294" s="14">
        <v>-49274195.25</v>
      </c>
      <c r="V294" s="14">
        <v>51460007.490000002</v>
      </c>
      <c r="W294" s="14">
        <v>16392003.109999999</v>
      </c>
      <c r="X294" s="14">
        <v>214388835</v>
      </c>
      <c r="Y294" s="14">
        <v>117540162.02</v>
      </c>
      <c r="Z294" s="14">
        <v>36784126.829999998</v>
      </c>
      <c r="AA294" s="14">
        <v>-5836893.2599999998</v>
      </c>
      <c r="AB294" s="14">
        <v>497315.58</v>
      </c>
      <c r="AC294" s="14">
        <v>-12389051.109999999</v>
      </c>
      <c r="AD294" s="14">
        <v>17203603.870000001</v>
      </c>
      <c r="AE294" s="14">
        <v>-99740716.670000002</v>
      </c>
      <c r="AF294" s="14">
        <v>-10697410.859999999</v>
      </c>
      <c r="AG294" s="14">
        <v>-20205524.199999999</v>
      </c>
      <c r="AH294" s="14">
        <v>-12416657.029999999</v>
      </c>
      <c r="AI294" s="14">
        <v>65633922.170000002</v>
      </c>
      <c r="AJ294" s="14">
        <v>1249814.46</v>
      </c>
      <c r="AK294" s="14">
        <v>-28590567.489999998</v>
      </c>
    </row>
    <row r="295" spans="1:37" ht="14.25" customHeight="1">
      <c r="A295" s="12" t="s">
        <v>654</v>
      </c>
      <c r="B295" s="12" t="s">
        <v>655</v>
      </c>
      <c r="C295" s="12" t="s">
        <v>58</v>
      </c>
      <c r="D295" s="13" t="s">
        <v>639</v>
      </c>
      <c r="E295" s="14">
        <v>75835377.950000003</v>
      </c>
      <c r="F295" s="14">
        <v>684248557.42999995</v>
      </c>
      <c r="G295" s="14">
        <v>112054799.3</v>
      </c>
      <c r="H295" s="14">
        <v>158004517.5</v>
      </c>
      <c r="I295" s="14">
        <v>69176613.719999999</v>
      </c>
      <c r="J295" s="14">
        <v>37484963.049999997</v>
      </c>
      <c r="K295" s="14">
        <v>105456687.52</v>
      </c>
      <c r="L295" s="14">
        <v>28804213.440000001</v>
      </c>
      <c r="M295" s="14">
        <v>9998469.2699999996</v>
      </c>
      <c r="N295" s="14">
        <v>32587690.050000001</v>
      </c>
      <c r="O295" s="14">
        <v>40420573.399999999</v>
      </c>
      <c r="P295" s="14">
        <v>375342892.38</v>
      </c>
      <c r="Q295" s="14">
        <v>2102663315.2</v>
      </c>
      <c r="R295" s="14">
        <v>157892132.55000001</v>
      </c>
      <c r="S295" s="14">
        <v>257758631.24000001</v>
      </c>
      <c r="T295" s="14">
        <v>161000799.44999999</v>
      </c>
      <c r="U295" s="14">
        <v>410446257.41000003</v>
      </c>
      <c r="V295" s="14">
        <v>139358012.19999999</v>
      </c>
      <c r="W295" s="14">
        <v>219684561.41999999</v>
      </c>
      <c r="X295" s="14">
        <v>13845296.25</v>
      </c>
      <c r="Y295" s="14">
        <v>-78336834</v>
      </c>
      <c r="Z295" s="14">
        <v>225587249.74000001</v>
      </c>
      <c r="AA295" s="14">
        <v>17563143.940000001</v>
      </c>
      <c r="AB295" s="14">
        <v>300348.14</v>
      </c>
      <c r="AC295" s="14">
        <v>-82733805.459999993</v>
      </c>
      <c r="AD295" s="14">
        <v>-96315395.859999999</v>
      </c>
      <c r="AE295" s="14">
        <v>-59259732.229999997</v>
      </c>
      <c r="AF295" s="14">
        <v>132878450.44</v>
      </c>
      <c r="AG295" s="14">
        <v>-152539226.55000001</v>
      </c>
      <c r="AH295" s="14">
        <v>59674658.210000001</v>
      </c>
      <c r="AI295" s="14">
        <v>161852169.38</v>
      </c>
      <c r="AJ295" s="14">
        <v>20276319.440000001</v>
      </c>
      <c r="AK295" s="14">
        <v>47105571.270000003</v>
      </c>
    </row>
    <row r="296" spans="1:37" ht="14.25" customHeight="1">
      <c r="A296" s="12" t="s">
        <v>656</v>
      </c>
      <c r="B296" s="12" t="s">
        <v>657</v>
      </c>
      <c r="C296" s="12" t="s">
        <v>58</v>
      </c>
      <c r="D296" s="13" t="s">
        <v>639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14">
        <v>-273813456.77999997</v>
      </c>
      <c r="Q296" s="14">
        <v>-462093227.81</v>
      </c>
      <c r="R296" s="14">
        <v>-1959498986.5</v>
      </c>
      <c r="S296" s="14">
        <v>-1346982221.4000001</v>
      </c>
      <c r="T296" s="14">
        <v>-1358697635.0999999</v>
      </c>
      <c r="U296" s="14">
        <v>-452438031.38999999</v>
      </c>
      <c r="V296" s="14">
        <v>-791823938.96000004</v>
      </c>
      <c r="W296" s="14">
        <v>-822653553.25</v>
      </c>
      <c r="X296" s="14">
        <v>-637876092.63</v>
      </c>
      <c r="Y296" s="14">
        <v>-404704234.30000001</v>
      </c>
      <c r="Z296" s="14">
        <v>-66090151.780000001</v>
      </c>
      <c r="AA296" s="14">
        <v>0</v>
      </c>
      <c r="AB296" s="14">
        <v>-33080735.68</v>
      </c>
      <c r="AC296" s="14">
        <v>-15747413.380000001</v>
      </c>
      <c r="AD296" s="14">
        <v>8115474.3399999999</v>
      </c>
      <c r="AE296" s="14">
        <v>-66898146.549999997</v>
      </c>
      <c r="AF296" s="14">
        <v>-333869755.48000002</v>
      </c>
      <c r="AG296" s="14">
        <v>-56650494.140000001</v>
      </c>
      <c r="AH296" s="14">
        <v>-60424667.579999998</v>
      </c>
      <c r="AI296" s="14">
        <v>92581396.290000007</v>
      </c>
      <c r="AJ296" s="14">
        <v>-5721915.9000000004</v>
      </c>
      <c r="AK296" s="14">
        <v>504574987.16000003</v>
      </c>
    </row>
    <row r="297" spans="1:37" ht="14.25" customHeight="1">
      <c r="A297" s="12" t="s">
        <v>658</v>
      </c>
      <c r="B297" s="12" t="s">
        <v>659</v>
      </c>
      <c r="C297" s="12" t="s">
        <v>58</v>
      </c>
      <c r="D297" s="13" t="s">
        <v>639</v>
      </c>
      <c r="E297" s="14">
        <v>85429115.450000003</v>
      </c>
      <c r="F297" s="14">
        <v>31836902.629999999</v>
      </c>
      <c r="G297" s="15"/>
      <c r="H297" s="15"/>
      <c r="I297" s="15"/>
      <c r="J297" s="15"/>
      <c r="K297" s="15"/>
      <c r="L297" s="15"/>
      <c r="M297" s="15"/>
      <c r="N297" s="15"/>
      <c r="O297" s="15"/>
      <c r="P297" s="14">
        <v>26879130.079999998</v>
      </c>
      <c r="Q297" s="14">
        <v>276815426.07999998</v>
      </c>
      <c r="R297" s="15"/>
      <c r="S297" s="15"/>
      <c r="T297" s="15"/>
      <c r="U297" s="15"/>
      <c r="V297" s="15"/>
      <c r="W297" s="15"/>
      <c r="X297" s="15"/>
      <c r="Y297" s="15"/>
      <c r="Z297" s="15"/>
      <c r="AA297" s="14">
        <v>-43902201.939999998</v>
      </c>
      <c r="AB297" s="14">
        <v>16852142.260000002</v>
      </c>
      <c r="AC297" s="15"/>
      <c r="AD297" s="15"/>
      <c r="AE297" s="15"/>
      <c r="AF297" s="15"/>
      <c r="AG297" s="15"/>
      <c r="AH297" s="15"/>
      <c r="AI297" s="15"/>
      <c r="AJ297" s="15"/>
      <c r="AK297" s="15"/>
    </row>
    <row r="298" spans="1:37" ht="14.25" customHeight="1">
      <c r="A298" s="12" t="s">
        <v>660</v>
      </c>
      <c r="B298" s="12" t="s">
        <v>661</v>
      </c>
      <c r="C298" s="12" t="s">
        <v>58</v>
      </c>
      <c r="D298" s="13" t="s">
        <v>639</v>
      </c>
      <c r="E298" s="14">
        <v>238147096.83000001</v>
      </c>
      <c r="F298" s="14">
        <v>258367956.38999999</v>
      </c>
      <c r="G298" s="14">
        <v>229260923.88999999</v>
      </c>
      <c r="H298" s="14">
        <v>238036388.72</v>
      </c>
      <c r="I298" s="14">
        <v>184870517.75</v>
      </c>
      <c r="J298" s="14">
        <v>195078401.59999999</v>
      </c>
      <c r="K298" s="14">
        <v>167742527.31999999</v>
      </c>
      <c r="L298" s="14">
        <v>194667450.61000001</v>
      </c>
      <c r="M298" s="14">
        <v>250724535.47999999</v>
      </c>
      <c r="N298" s="14">
        <v>290651683.00999999</v>
      </c>
      <c r="O298" s="14">
        <v>270777539.54000002</v>
      </c>
      <c r="P298" s="14">
        <v>403286735.98000002</v>
      </c>
      <c r="Q298" s="14">
        <v>768406976.26999998</v>
      </c>
      <c r="R298" s="14">
        <v>624359549.26999998</v>
      </c>
      <c r="S298" s="14">
        <v>684175921.91999996</v>
      </c>
      <c r="T298" s="14">
        <v>298779513.68000001</v>
      </c>
      <c r="U298" s="14">
        <v>647798193.34000003</v>
      </c>
      <c r="V298" s="14">
        <v>571714951.62</v>
      </c>
      <c r="W298" s="14">
        <v>616904936.60000002</v>
      </c>
      <c r="X298" s="14">
        <v>774849380.13999999</v>
      </c>
      <c r="Y298" s="14">
        <v>874828225.83000004</v>
      </c>
      <c r="Z298" s="14">
        <v>782653150.75</v>
      </c>
      <c r="AA298" s="14">
        <v>-116664826.95</v>
      </c>
      <c r="AB298" s="14">
        <v>-6672952.1100000003</v>
      </c>
      <c r="AC298" s="14">
        <v>-26583042.289999999</v>
      </c>
      <c r="AD298" s="14">
        <v>-20682379.620000001</v>
      </c>
      <c r="AE298" s="14">
        <v>-112122782.12</v>
      </c>
      <c r="AF298" s="14">
        <v>-6288132.3499999996</v>
      </c>
      <c r="AG298" s="14">
        <v>-1426616.83</v>
      </c>
      <c r="AH298" s="14">
        <v>702577.94</v>
      </c>
      <c r="AI298" s="14">
        <v>-2337624.0699999998</v>
      </c>
      <c r="AJ298" s="14">
        <v>-11504926.09</v>
      </c>
      <c r="AK298" s="14">
        <v>-24952272.190000001</v>
      </c>
    </row>
    <row r="299" spans="1:37" ht="14.25" customHeight="1">
      <c r="A299" s="12" t="s">
        <v>662</v>
      </c>
      <c r="B299" s="12" t="s">
        <v>663</v>
      </c>
      <c r="C299" s="12" t="s">
        <v>58</v>
      </c>
      <c r="D299" s="13" t="s">
        <v>639</v>
      </c>
      <c r="E299" s="14">
        <v>194014464.13999999</v>
      </c>
      <c r="F299" s="14">
        <v>147763666.36000001</v>
      </c>
      <c r="G299" s="14">
        <v>213773412.30000001</v>
      </c>
      <c r="H299" s="14">
        <v>130429680.41</v>
      </c>
      <c r="I299" s="14">
        <v>140660420.28</v>
      </c>
      <c r="J299" s="14">
        <v>92649033.25</v>
      </c>
      <c r="K299" s="14">
        <v>289893281.38999999</v>
      </c>
      <c r="L299" s="14">
        <v>63254248.369999997</v>
      </c>
      <c r="M299" s="14">
        <v>67428561.280000001</v>
      </c>
      <c r="N299" s="14">
        <v>75790075.219999999</v>
      </c>
      <c r="O299" s="14">
        <v>34922458.450000003</v>
      </c>
      <c r="P299" s="14">
        <v>740314343.46000004</v>
      </c>
      <c r="Q299" s="14">
        <v>894002555.97000003</v>
      </c>
      <c r="R299" s="14">
        <v>867994119.95000005</v>
      </c>
      <c r="S299" s="14">
        <v>526986331.73000002</v>
      </c>
      <c r="T299" s="14">
        <v>374983468.56999999</v>
      </c>
      <c r="U299" s="14">
        <v>211531580.31</v>
      </c>
      <c r="V299" s="14">
        <v>-37029283.189999998</v>
      </c>
      <c r="W299" s="14">
        <v>257982470.49000001</v>
      </c>
      <c r="X299" s="14">
        <v>1368970071.5</v>
      </c>
      <c r="Y299" s="14">
        <v>517225937.44</v>
      </c>
      <c r="Z299" s="14">
        <v>-685522867.82000005</v>
      </c>
      <c r="AA299" s="14">
        <v>-9780962.4900000002</v>
      </c>
      <c r="AB299" s="14">
        <v>133385043.36</v>
      </c>
      <c r="AC299" s="14">
        <v>32989561.469999999</v>
      </c>
      <c r="AD299" s="14">
        <v>41575063.07</v>
      </c>
      <c r="AE299" s="14">
        <v>18838810.550000001</v>
      </c>
      <c r="AF299" s="14">
        <v>28820832.390000001</v>
      </c>
      <c r="AG299" s="14">
        <v>-313232342.25999999</v>
      </c>
      <c r="AH299" s="14">
        <v>1039044.6</v>
      </c>
      <c r="AI299" s="14">
        <v>459906620.44</v>
      </c>
      <c r="AJ299" s="14">
        <v>94291169.379999995</v>
      </c>
      <c r="AK299" s="14">
        <v>-242797052.05000001</v>
      </c>
    </row>
    <row r="300" spans="1:37" ht="14.25" customHeight="1">
      <c r="A300" s="12" t="s">
        <v>664</v>
      </c>
      <c r="B300" s="12" t="s">
        <v>665</v>
      </c>
      <c r="C300" s="12" t="s">
        <v>58</v>
      </c>
      <c r="D300" s="13" t="s">
        <v>639</v>
      </c>
      <c r="E300" s="14">
        <v>386535243.22000003</v>
      </c>
      <c r="F300" s="14">
        <v>26095465.030000001</v>
      </c>
      <c r="G300" s="14">
        <v>43179627.869999997</v>
      </c>
      <c r="H300" s="14">
        <v>35671534.299999997</v>
      </c>
      <c r="I300" s="14">
        <v>51835454.659999996</v>
      </c>
      <c r="J300" s="14">
        <v>37919795.130000003</v>
      </c>
      <c r="K300" s="14">
        <v>408529788.72000003</v>
      </c>
      <c r="L300" s="15"/>
      <c r="M300" s="14">
        <v>4306149.6100000003</v>
      </c>
      <c r="N300" s="14">
        <v>16575751.5</v>
      </c>
      <c r="O300" s="14">
        <v>1077808.01</v>
      </c>
      <c r="P300" s="14">
        <v>1192044001.7</v>
      </c>
      <c r="Q300" s="14">
        <v>240682239.22</v>
      </c>
      <c r="R300" s="14">
        <v>294552564.68000001</v>
      </c>
      <c r="S300" s="14">
        <v>131324723.47</v>
      </c>
      <c r="T300" s="14">
        <v>114862165.56999999</v>
      </c>
      <c r="U300" s="14">
        <v>237123005.65000001</v>
      </c>
      <c r="V300" s="14">
        <v>2588053064.5999999</v>
      </c>
      <c r="W300" s="14">
        <v>-914168035.92999995</v>
      </c>
      <c r="X300" s="14">
        <v>-1001367613.3</v>
      </c>
      <c r="Y300" s="14">
        <v>41624407.140000001</v>
      </c>
      <c r="Z300" s="14">
        <v>-1472956827.3</v>
      </c>
      <c r="AA300" s="14">
        <v>-3145791.26</v>
      </c>
      <c r="AB300" s="14">
        <v>50214726.369999997</v>
      </c>
      <c r="AC300" s="14">
        <v>52031858.799999997</v>
      </c>
      <c r="AD300" s="14">
        <v>5620620.0499999998</v>
      </c>
      <c r="AE300" s="14">
        <v>-18588113.870000001</v>
      </c>
      <c r="AF300" s="14">
        <v>30190350.23</v>
      </c>
      <c r="AG300" s="14">
        <v>165767855.34</v>
      </c>
      <c r="AH300" s="15"/>
      <c r="AI300" s="14">
        <v>0</v>
      </c>
      <c r="AJ300" s="14">
        <v>0</v>
      </c>
      <c r="AK300" s="14">
        <v>0</v>
      </c>
    </row>
    <row r="301" spans="1:37" ht="14.25" customHeight="1">
      <c r="A301" s="12" t="s">
        <v>666</v>
      </c>
      <c r="B301" s="12" t="s">
        <v>667</v>
      </c>
      <c r="C301" s="12" t="s">
        <v>58</v>
      </c>
      <c r="D301" s="13" t="s">
        <v>639</v>
      </c>
      <c r="E301" s="14">
        <v>977777349</v>
      </c>
      <c r="F301" s="14">
        <v>1258069116.0999999</v>
      </c>
      <c r="G301" s="14">
        <v>818847530.29999995</v>
      </c>
      <c r="H301" s="14">
        <v>1820556389.0999999</v>
      </c>
      <c r="I301" s="14">
        <v>761586466.87</v>
      </c>
      <c r="J301" s="14">
        <v>604630611.75999999</v>
      </c>
      <c r="K301" s="14">
        <v>242417481.41</v>
      </c>
      <c r="L301" s="14">
        <v>1305913046.3</v>
      </c>
      <c r="M301" s="14">
        <v>2065682111.4000001</v>
      </c>
      <c r="N301" s="14">
        <v>1734974622.9000001</v>
      </c>
      <c r="O301" s="14">
        <v>2780657771.1999998</v>
      </c>
      <c r="P301" s="14">
        <v>4238851878.5999999</v>
      </c>
      <c r="Q301" s="14">
        <v>5112641355.8000002</v>
      </c>
      <c r="R301" s="14">
        <v>4552278022.1999998</v>
      </c>
      <c r="S301" s="14">
        <v>5595159519.3999996</v>
      </c>
      <c r="T301" s="14">
        <v>2581934194.4000001</v>
      </c>
      <c r="U301" s="14">
        <v>2229504602.0999999</v>
      </c>
      <c r="V301" s="14">
        <v>513089785.50999999</v>
      </c>
      <c r="W301" s="14">
        <v>4982650163.8999996</v>
      </c>
      <c r="X301" s="14">
        <v>7348194134.1000004</v>
      </c>
      <c r="Y301" s="14">
        <v>7076456430.8999996</v>
      </c>
      <c r="Z301" s="14">
        <v>9862823270.1000004</v>
      </c>
      <c r="AA301" s="14">
        <v>-950836496.38999999</v>
      </c>
      <c r="AB301" s="14">
        <v>-229366949.59</v>
      </c>
      <c r="AC301" s="14">
        <v>301863350.44999999</v>
      </c>
      <c r="AD301" s="14">
        <v>139343808.56999999</v>
      </c>
      <c r="AE301" s="14">
        <v>20696838.510000002</v>
      </c>
      <c r="AF301" s="14">
        <v>268094969.91999999</v>
      </c>
      <c r="AG301" s="14">
        <v>-196156327.83000001</v>
      </c>
      <c r="AH301" s="14">
        <v>17101992.210000001</v>
      </c>
      <c r="AI301" s="14">
        <v>136617312.47999999</v>
      </c>
      <c r="AJ301" s="14">
        <v>-76455130.120000005</v>
      </c>
      <c r="AK301" s="14">
        <v>-815015121.90999997</v>
      </c>
    </row>
    <row r="302" spans="1:37" ht="14.25" customHeight="1">
      <c r="A302" s="12" t="s">
        <v>668</v>
      </c>
      <c r="B302" s="12" t="s">
        <v>669</v>
      </c>
      <c r="C302" s="12" t="s">
        <v>58</v>
      </c>
      <c r="D302" s="13" t="s">
        <v>639</v>
      </c>
      <c r="E302" s="14">
        <v>131674715.84999999</v>
      </c>
      <c r="F302" s="14">
        <v>195879220.41999999</v>
      </c>
      <c r="G302" s="14">
        <v>192830358.56999999</v>
      </c>
      <c r="H302" s="14">
        <v>84584698.640000001</v>
      </c>
      <c r="I302" s="14">
        <v>18039714.899999999</v>
      </c>
      <c r="J302" s="14">
        <v>0</v>
      </c>
      <c r="K302" s="14">
        <v>-13429442.890000001</v>
      </c>
      <c r="L302" s="14">
        <v>83790572</v>
      </c>
      <c r="M302" s="14">
        <v>78642595.069999993</v>
      </c>
      <c r="N302" s="14">
        <v>11012680.73</v>
      </c>
      <c r="O302" s="14">
        <v>199669941.90000001</v>
      </c>
      <c r="P302" s="14">
        <v>1941173350.0999999</v>
      </c>
      <c r="Q302" s="14">
        <v>2242817073.8000002</v>
      </c>
      <c r="R302" s="14">
        <v>1746252564</v>
      </c>
      <c r="S302" s="14">
        <v>1455930868.3</v>
      </c>
      <c r="T302" s="14">
        <v>992433710.22000003</v>
      </c>
      <c r="U302" s="14">
        <v>287311567.42000002</v>
      </c>
      <c r="V302" s="14">
        <v>379989084.86000001</v>
      </c>
      <c r="W302" s="14">
        <v>657734497.83000004</v>
      </c>
      <c r="X302" s="14">
        <v>883492304.34000003</v>
      </c>
      <c r="Y302" s="14">
        <v>1025579239.5</v>
      </c>
      <c r="Z302" s="14">
        <v>1728007243.8</v>
      </c>
      <c r="AA302" s="14">
        <v>197512073.78</v>
      </c>
      <c r="AB302" s="14">
        <v>230702192.94</v>
      </c>
      <c r="AC302" s="14">
        <v>93420919.060000002</v>
      </c>
      <c r="AD302" s="14">
        <v>107648017.98</v>
      </c>
      <c r="AE302" s="14">
        <v>140622554.63</v>
      </c>
      <c r="AF302" s="14">
        <v>47484746.130000003</v>
      </c>
      <c r="AG302" s="14">
        <v>31287952.309999999</v>
      </c>
      <c r="AH302" s="14">
        <v>75761321.540000007</v>
      </c>
      <c r="AI302" s="14">
        <v>24385110.050000001</v>
      </c>
      <c r="AJ302" s="14">
        <v>150293679.41</v>
      </c>
      <c r="AK302" s="14">
        <v>39193018.479999997</v>
      </c>
    </row>
    <row r="303" spans="1:37" ht="14.25" customHeight="1">
      <c r="A303" s="12" t="s">
        <v>670</v>
      </c>
      <c r="B303" s="12" t="s">
        <v>671</v>
      </c>
      <c r="C303" s="12" t="s">
        <v>58</v>
      </c>
      <c r="D303" s="13" t="s">
        <v>639</v>
      </c>
      <c r="E303" s="14">
        <v>193370492.47999999</v>
      </c>
      <c r="F303" s="14">
        <v>202362822.62</v>
      </c>
      <c r="G303" s="14">
        <v>107224458.7</v>
      </c>
      <c r="H303" s="14">
        <v>93915679.019999996</v>
      </c>
      <c r="I303" s="14">
        <v>84298062.640000001</v>
      </c>
      <c r="J303" s="14">
        <v>106615135.04000001</v>
      </c>
      <c r="K303" s="14">
        <v>99280259.430000007</v>
      </c>
      <c r="L303" s="14">
        <v>106539867.93000001</v>
      </c>
      <c r="M303" s="14">
        <v>132242264.47</v>
      </c>
      <c r="N303" s="14">
        <v>160585447.61000001</v>
      </c>
      <c r="O303" s="14">
        <v>120812479.47</v>
      </c>
      <c r="P303" s="14">
        <v>827649656.16999996</v>
      </c>
      <c r="Q303" s="14">
        <v>707525538.13</v>
      </c>
      <c r="R303" s="14">
        <v>441565950.98000002</v>
      </c>
      <c r="S303" s="14">
        <v>615798387.60000002</v>
      </c>
      <c r="T303" s="14">
        <v>593197949.77999997</v>
      </c>
      <c r="U303" s="14">
        <v>734854012.77999997</v>
      </c>
      <c r="V303" s="14">
        <v>677940031.98000002</v>
      </c>
      <c r="W303" s="14">
        <v>652702320.37</v>
      </c>
      <c r="X303" s="14">
        <v>392482980.47000003</v>
      </c>
      <c r="Y303" s="14">
        <v>290183875.36000001</v>
      </c>
      <c r="Z303" s="14">
        <v>1110393675.5</v>
      </c>
      <c r="AA303" s="14">
        <v>-24680779.550000001</v>
      </c>
      <c r="AB303" s="14">
        <v>-26526399.32</v>
      </c>
      <c r="AC303" s="14">
        <v>16733123.85</v>
      </c>
      <c r="AD303" s="14">
        <v>15019198.08</v>
      </c>
      <c r="AE303" s="14">
        <v>32941804.219999999</v>
      </c>
      <c r="AF303" s="14">
        <v>37925213.590000004</v>
      </c>
      <c r="AG303" s="14">
        <v>30525137.640000001</v>
      </c>
      <c r="AH303" s="14">
        <v>8008499.21</v>
      </c>
      <c r="AI303" s="14">
        <v>-152426212.94999999</v>
      </c>
      <c r="AJ303" s="14">
        <v>-143678041.44</v>
      </c>
      <c r="AK303" s="14">
        <v>213115735.46000001</v>
      </c>
    </row>
    <row r="304" spans="1:37" ht="14.25" customHeight="1">
      <c r="A304" s="12" t="s">
        <v>672</v>
      </c>
      <c r="B304" s="12" t="s">
        <v>673</v>
      </c>
      <c r="C304" s="12" t="s">
        <v>58</v>
      </c>
      <c r="D304" s="13" t="s">
        <v>639</v>
      </c>
      <c r="E304" s="14">
        <v>50681392.390000001</v>
      </c>
      <c r="F304" s="14">
        <v>11705959.859999999</v>
      </c>
      <c r="G304" s="14">
        <v>9240287.0600000005</v>
      </c>
      <c r="H304" s="15"/>
      <c r="I304" s="15"/>
      <c r="J304" s="15"/>
      <c r="K304" s="15"/>
      <c r="L304" s="15"/>
      <c r="M304" s="15"/>
      <c r="N304" s="15"/>
      <c r="O304" s="15"/>
      <c r="P304" s="14">
        <v>138940485.53</v>
      </c>
      <c r="Q304" s="14">
        <v>-315129401.60000002</v>
      </c>
      <c r="R304" s="14">
        <v>-206005.1</v>
      </c>
      <c r="S304" s="15"/>
      <c r="T304" s="15"/>
      <c r="U304" s="15"/>
      <c r="V304" s="15"/>
      <c r="W304" s="15"/>
      <c r="X304" s="15"/>
      <c r="Y304" s="15"/>
      <c r="Z304" s="15"/>
      <c r="AA304" s="14">
        <v>116014683.04000001</v>
      </c>
      <c r="AB304" s="14">
        <v>-43752888.539999999</v>
      </c>
      <c r="AC304" s="14">
        <v>-8062943.9400000004</v>
      </c>
      <c r="AD304" s="15"/>
      <c r="AE304" s="15"/>
      <c r="AF304" s="15"/>
      <c r="AG304" s="15"/>
      <c r="AH304" s="15"/>
      <c r="AI304" s="15"/>
      <c r="AJ304" s="15"/>
      <c r="AK304" s="15"/>
    </row>
    <row r="305" spans="1:37" ht="14.25" customHeight="1">
      <c r="A305" s="12" t="s">
        <v>674</v>
      </c>
      <c r="B305" s="12" t="s">
        <v>675</v>
      </c>
      <c r="C305" s="12" t="s">
        <v>58</v>
      </c>
      <c r="D305" s="13" t="s">
        <v>639</v>
      </c>
      <c r="E305" s="14">
        <v>568846088.27999997</v>
      </c>
      <c r="F305" s="14">
        <v>165182770.15000001</v>
      </c>
      <c r="G305" s="14">
        <v>653975178.30999994</v>
      </c>
      <c r="H305" s="14">
        <v>889886860.38999999</v>
      </c>
      <c r="I305" s="14">
        <v>481747609.25999999</v>
      </c>
      <c r="J305" s="14">
        <v>86412376.340000004</v>
      </c>
      <c r="K305" s="14">
        <v>119760508.47</v>
      </c>
      <c r="L305" s="14">
        <v>125653248.89</v>
      </c>
      <c r="M305" s="14">
        <v>148986214.58000001</v>
      </c>
      <c r="N305" s="14">
        <v>245143425.08000001</v>
      </c>
      <c r="O305" s="14">
        <v>428435153.83999997</v>
      </c>
      <c r="P305" s="14">
        <v>2174379559</v>
      </c>
      <c r="Q305" s="14">
        <v>2474900215.3000002</v>
      </c>
      <c r="R305" s="14">
        <v>2059903718.0999999</v>
      </c>
      <c r="S305" s="14">
        <v>2496059781.9000001</v>
      </c>
      <c r="T305" s="14">
        <v>2509421486.9000001</v>
      </c>
      <c r="U305" s="14">
        <v>1242922102.5999999</v>
      </c>
      <c r="V305" s="14">
        <v>1830360549.8</v>
      </c>
      <c r="W305" s="14">
        <v>1465420472.9000001</v>
      </c>
      <c r="X305" s="14">
        <v>1405628938.2</v>
      </c>
      <c r="Y305" s="14">
        <v>1537578997.5999999</v>
      </c>
      <c r="Z305" s="14">
        <v>939342031.96000004</v>
      </c>
      <c r="AA305" s="14">
        <v>-257950768.36000001</v>
      </c>
      <c r="AB305" s="14">
        <v>3652059.24</v>
      </c>
      <c r="AC305" s="14">
        <v>27834643.059999999</v>
      </c>
      <c r="AD305" s="14">
        <v>-105273337.3</v>
      </c>
      <c r="AE305" s="14">
        <v>278760339.62</v>
      </c>
      <c r="AF305" s="14">
        <v>289390904.58999997</v>
      </c>
      <c r="AG305" s="14">
        <v>453979318.64999998</v>
      </c>
      <c r="AH305" s="14">
        <v>303906462.92000002</v>
      </c>
      <c r="AI305" s="14">
        <v>253349236.19</v>
      </c>
      <c r="AJ305" s="14">
        <v>212094909.59</v>
      </c>
      <c r="AK305" s="14">
        <v>-166938225.28</v>
      </c>
    </row>
    <row r="306" spans="1:37" ht="14.25" customHeight="1">
      <c r="A306" s="12" t="s">
        <v>676</v>
      </c>
      <c r="B306" s="12" t="s">
        <v>677</v>
      </c>
      <c r="C306" s="12" t="s">
        <v>58</v>
      </c>
      <c r="D306" s="13" t="s">
        <v>639</v>
      </c>
      <c r="E306" s="14">
        <v>744173029.86000001</v>
      </c>
      <c r="F306" s="14">
        <v>165216504.90000001</v>
      </c>
      <c r="G306" s="14">
        <v>668590761.33000004</v>
      </c>
      <c r="H306" s="14">
        <v>0</v>
      </c>
      <c r="I306" s="14">
        <v>0</v>
      </c>
      <c r="J306" s="14">
        <v>0</v>
      </c>
      <c r="K306" s="15"/>
      <c r="L306" s="15"/>
      <c r="M306" s="15"/>
      <c r="N306" s="15"/>
      <c r="O306" s="15"/>
      <c r="P306" s="14">
        <v>2372699169.0999999</v>
      </c>
      <c r="Q306" s="14">
        <v>1831771059.0999999</v>
      </c>
      <c r="R306" s="14">
        <v>1677716342.8</v>
      </c>
      <c r="S306" s="14">
        <v>-3273479.16</v>
      </c>
      <c r="T306" s="14">
        <v>-1305.71</v>
      </c>
      <c r="U306" s="14">
        <v>0</v>
      </c>
      <c r="V306" s="15"/>
      <c r="W306" s="15"/>
      <c r="X306" s="15"/>
      <c r="Y306" s="15"/>
      <c r="Z306" s="15"/>
      <c r="AA306" s="14">
        <v>-405537550.66000003</v>
      </c>
      <c r="AB306" s="14">
        <v>-229813118.91999999</v>
      </c>
      <c r="AC306" s="14">
        <v>-117273196.02</v>
      </c>
      <c r="AD306" s="14">
        <v>-1112857.73</v>
      </c>
      <c r="AE306" s="14">
        <v>0</v>
      </c>
      <c r="AF306" s="14">
        <v>0</v>
      </c>
      <c r="AG306" s="15"/>
      <c r="AH306" s="15"/>
      <c r="AI306" s="15"/>
      <c r="AJ306" s="15"/>
      <c r="AK306" s="15"/>
    </row>
    <row r="307" spans="1:37" ht="14.25" customHeight="1">
      <c r="A307" s="12" t="s">
        <v>678</v>
      </c>
      <c r="B307" s="12" t="s">
        <v>679</v>
      </c>
      <c r="C307" s="12" t="s">
        <v>58</v>
      </c>
      <c r="D307" s="13" t="s">
        <v>639</v>
      </c>
      <c r="E307" s="14">
        <v>130596629.11</v>
      </c>
      <c r="F307" s="14">
        <v>280221548.07999998</v>
      </c>
      <c r="G307" s="14">
        <v>418759269.68000001</v>
      </c>
      <c r="H307" s="14">
        <v>373250481.13</v>
      </c>
      <c r="I307" s="14">
        <v>203175292.15000001</v>
      </c>
      <c r="J307" s="14">
        <v>255478066.69999999</v>
      </c>
      <c r="K307" s="14">
        <v>217911188.59</v>
      </c>
      <c r="L307" s="14">
        <v>6965007.9199999999</v>
      </c>
      <c r="M307" s="14">
        <v>200307315.68000001</v>
      </c>
      <c r="N307" s="14">
        <v>242184716.28</v>
      </c>
      <c r="O307" s="14">
        <v>288867336.04000002</v>
      </c>
      <c r="P307" s="14">
        <v>1075981998</v>
      </c>
      <c r="Q307" s="14">
        <v>712183110.70000005</v>
      </c>
      <c r="R307" s="14">
        <v>1323792388.5999999</v>
      </c>
      <c r="S307" s="14">
        <v>1279728811</v>
      </c>
      <c r="T307" s="14">
        <v>955613941.80999994</v>
      </c>
      <c r="U307" s="14">
        <v>1027747957</v>
      </c>
      <c r="V307" s="14">
        <v>837421290.38</v>
      </c>
      <c r="W307" s="14">
        <v>-41472849.899999999</v>
      </c>
      <c r="X307" s="14">
        <v>709719072.41999996</v>
      </c>
      <c r="Y307" s="14">
        <v>988367585.15999997</v>
      </c>
      <c r="Z307" s="14">
        <v>1182076227.3</v>
      </c>
      <c r="AA307" s="14">
        <v>77811527.400000006</v>
      </c>
      <c r="AB307" s="14">
        <v>-153050228.88</v>
      </c>
      <c r="AC307" s="14">
        <v>-72864723.75</v>
      </c>
      <c r="AD307" s="14">
        <v>-37853436.469999999</v>
      </c>
      <c r="AE307" s="14">
        <v>-3176796.93</v>
      </c>
      <c r="AF307" s="14">
        <v>13091019.189999999</v>
      </c>
      <c r="AG307" s="14">
        <v>14054197.869999999</v>
      </c>
      <c r="AH307" s="14">
        <v>-31255825.079999998</v>
      </c>
      <c r="AI307" s="14">
        <v>-12478811.449999999</v>
      </c>
      <c r="AJ307" s="14">
        <v>13409322.140000001</v>
      </c>
      <c r="AK307" s="14">
        <v>2634436.38</v>
      </c>
    </row>
    <row r="308" spans="1:37" ht="14.25" customHeight="1">
      <c r="A308" s="12" t="s">
        <v>680</v>
      </c>
      <c r="B308" s="12" t="s">
        <v>681</v>
      </c>
      <c r="C308" s="12" t="s">
        <v>58</v>
      </c>
      <c r="D308" s="13" t="s">
        <v>639</v>
      </c>
      <c r="E308" s="14">
        <v>441590705.07999998</v>
      </c>
      <c r="F308" s="14">
        <v>510620128.23000002</v>
      </c>
      <c r="G308" s="14">
        <v>1509668877.3</v>
      </c>
      <c r="H308" s="14">
        <v>542727823.29999995</v>
      </c>
      <c r="I308" s="14">
        <v>757397743.25999999</v>
      </c>
      <c r="J308" s="14">
        <v>514677266.44999999</v>
      </c>
      <c r="K308" s="14">
        <v>821834490.47000003</v>
      </c>
      <c r="L308" s="14">
        <v>1034631990.7</v>
      </c>
      <c r="M308" s="14">
        <v>1226832685.3</v>
      </c>
      <c r="N308" s="14">
        <v>967942893.88999999</v>
      </c>
      <c r="O308" s="14">
        <v>847293900.34000003</v>
      </c>
      <c r="P308" s="14">
        <v>977477994.75999999</v>
      </c>
      <c r="Q308" s="14">
        <v>5570235890.8999996</v>
      </c>
      <c r="R308" s="14">
        <v>6131690406.3999996</v>
      </c>
      <c r="S308" s="14">
        <v>3382630601.5999999</v>
      </c>
      <c r="T308" s="14">
        <v>2553968458.0999999</v>
      </c>
      <c r="U308" s="14">
        <v>1886901630.5</v>
      </c>
      <c r="V308" s="14">
        <v>2061632848.7</v>
      </c>
      <c r="W308" s="14">
        <v>2664726950.8000002</v>
      </c>
      <c r="X308" s="14">
        <v>3047328379.8000002</v>
      </c>
      <c r="Y308" s="14">
        <v>2629679437</v>
      </c>
      <c r="Z308" s="14">
        <v>1798253334.5999999</v>
      </c>
      <c r="AA308" s="14">
        <v>-646429242.35000002</v>
      </c>
      <c r="AB308" s="14">
        <v>860133950.53999996</v>
      </c>
      <c r="AC308" s="14">
        <v>29818041.039999999</v>
      </c>
      <c r="AD308" s="14">
        <v>257585881.66999999</v>
      </c>
      <c r="AE308" s="14">
        <v>-88882416.939999998</v>
      </c>
      <c r="AF308" s="14">
        <v>-142582927</v>
      </c>
      <c r="AG308" s="14">
        <v>-81934941.599999994</v>
      </c>
      <c r="AH308" s="14">
        <v>-245745163.53</v>
      </c>
      <c r="AI308" s="14">
        <v>-370497831.13999999</v>
      </c>
      <c r="AJ308" s="14">
        <v>-260874329.93000001</v>
      </c>
      <c r="AK308" s="14">
        <v>-392177914.29000002</v>
      </c>
    </row>
    <row r="309" spans="1:37" ht="14.25" customHeight="1">
      <c r="A309" s="12" t="s">
        <v>682</v>
      </c>
      <c r="B309" s="12" t="s">
        <v>683</v>
      </c>
      <c r="C309" s="12" t="s">
        <v>58</v>
      </c>
      <c r="D309" s="13" t="s">
        <v>639</v>
      </c>
      <c r="E309" s="14">
        <v>67894775.359999999</v>
      </c>
      <c r="F309" s="14">
        <v>66381291.369999997</v>
      </c>
      <c r="G309" s="14">
        <v>57489796.340000004</v>
      </c>
      <c r="H309" s="14">
        <v>34877887.729999997</v>
      </c>
      <c r="I309" s="14">
        <v>48973334.289999999</v>
      </c>
      <c r="J309" s="14">
        <v>9025813.4199999999</v>
      </c>
      <c r="K309" s="14">
        <v>19131726.59</v>
      </c>
      <c r="L309" s="14">
        <v>33837873.130000003</v>
      </c>
      <c r="M309" s="15"/>
      <c r="N309" s="14">
        <v>22728818.48</v>
      </c>
      <c r="O309" s="14">
        <v>73590438.390000001</v>
      </c>
      <c r="P309" s="14">
        <v>741698985.39999998</v>
      </c>
      <c r="Q309" s="14">
        <v>708429847.19000006</v>
      </c>
      <c r="R309" s="14">
        <v>494651789.38</v>
      </c>
      <c r="S309" s="14">
        <v>406516039.54000002</v>
      </c>
      <c r="T309" s="14">
        <v>379537791.49000001</v>
      </c>
      <c r="U309" s="14">
        <v>311744795.18000001</v>
      </c>
      <c r="V309" s="14">
        <v>267181764.58000001</v>
      </c>
      <c r="W309" s="14">
        <v>329391959.02999997</v>
      </c>
      <c r="X309" s="14">
        <v>408370621.97000003</v>
      </c>
      <c r="Y309" s="14">
        <v>420936112.26999998</v>
      </c>
      <c r="Z309" s="14">
        <v>521843948.74000001</v>
      </c>
      <c r="AA309" s="14">
        <v>76124445.099999994</v>
      </c>
      <c r="AB309" s="14">
        <v>62028419.799999997</v>
      </c>
      <c r="AC309" s="14">
        <v>27547194.079999998</v>
      </c>
      <c r="AD309" s="14">
        <v>29745472.98</v>
      </c>
      <c r="AE309" s="14">
        <v>14997406.289999999</v>
      </c>
      <c r="AF309" s="14">
        <v>47674392.520000003</v>
      </c>
      <c r="AG309" s="14">
        <v>9220714.0600000005</v>
      </c>
      <c r="AH309" s="14">
        <v>19635126.609999999</v>
      </c>
      <c r="AI309" s="15"/>
      <c r="AJ309" s="14">
        <v>35710480.640000001</v>
      </c>
      <c r="AK309" s="14">
        <v>-6296765.1399999997</v>
      </c>
    </row>
    <row r="310" spans="1:37" ht="14.25" customHeight="1">
      <c r="A310" s="12" t="s">
        <v>684</v>
      </c>
      <c r="B310" s="12" t="s">
        <v>685</v>
      </c>
      <c r="C310" s="12" t="s">
        <v>58</v>
      </c>
      <c r="D310" s="13" t="s">
        <v>639</v>
      </c>
      <c r="E310" s="14">
        <v>1644512272.7</v>
      </c>
      <c r="F310" s="14">
        <v>1777052198.9000001</v>
      </c>
      <c r="G310" s="14">
        <v>849202142.76999998</v>
      </c>
      <c r="H310" s="14">
        <v>1387411879.7</v>
      </c>
      <c r="I310" s="14">
        <v>1052201364.3</v>
      </c>
      <c r="J310" s="14">
        <v>732330361.21000004</v>
      </c>
      <c r="K310" s="14">
        <v>1209344342.3</v>
      </c>
      <c r="L310" s="14">
        <v>19061502.850000001</v>
      </c>
      <c r="M310" s="14">
        <v>764478531.45000005</v>
      </c>
      <c r="N310" s="14">
        <v>911144412.63999999</v>
      </c>
      <c r="O310" s="14">
        <v>1714265653.9000001</v>
      </c>
      <c r="P310" s="14">
        <v>7529785707.3999996</v>
      </c>
      <c r="Q310" s="14">
        <v>7199060842.5</v>
      </c>
      <c r="R310" s="14">
        <v>5745794939.3000002</v>
      </c>
      <c r="S310" s="14">
        <v>4990075360.5</v>
      </c>
      <c r="T310" s="14">
        <v>3838762802.5</v>
      </c>
      <c r="U310" s="14">
        <v>2501530670.6999998</v>
      </c>
      <c r="V310" s="14">
        <v>1925231266.3</v>
      </c>
      <c r="W310" s="14">
        <v>2155838185.1999998</v>
      </c>
      <c r="X310" s="14">
        <v>2477559989.6999998</v>
      </c>
      <c r="Y310" s="14">
        <v>2651840951.5</v>
      </c>
      <c r="Z310" s="14">
        <v>3703889993.5999999</v>
      </c>
      <c r="AA310" s="14">
        <v>516635006.02999997</v>
      </c>
      <c r="AB310" s="14">
        <v>140069965.87</v>
      </c>
      <c r="AC310" s="14">
        <v>456720500.82999998</v>
      </c>
      <c r="AD310" s="14">
        <v>162322004.93000001</v>
      </c>
      <c r="AE310" s="14">
        <v>-41603896.619999997</v>
      </c>
      <c r="AF310" s="14">
        <v>85354420.420000002</v>
      </c>
      <c r="AG310" s="14">
        <v>-509995296.01999998</v>
      </c>
      <c r="AH310" s="14">
        <v>839413149.88999999</v>
      </c>
      <c r="AI310" s="14">
        <v>258926725.19999999</v>
      </c>
      <c r="AJ310" s="14">
        <v>84105879.780000001</v>
      </c>
      <c r="AK310" s="14">
        <v>-333734098.56999999</v>
      </c>
    </row>
    <row r="311" spans="1:37" ht="14.25" customHeight="1">
      <c r="A311" s="12" t="s">
        <v>686</v>
      </c>
      <c r="B311" s="12" t="s">
        <v>687</v>
      </c>
      <c r="C311" s="12" t="s">
        <v>58</v>
      </c>
      <c r="D311" s="13" t="s">
        <v>639</v>
      </c>
      <c r="E311" s="14">
        <v>262320722.99000001</v>
      </c>
      <c r="F311" s="14">
        <v>203496745.66</v>
      </c>
      <c r="G311" s="14">
        <v>210795919.93000001</v>
      </c>
      <c r="H311" s="14">
        <v>142294321.13999999</v>
      </c>
      <c r="I311" s="14">
        <v>125828839.39</v>
      </c>
      <c r="J311" s="14">
        <v>92597557.799999997</v>
      </c>
      <c r="K311" s="14">
        <v>27621700.449999999</v>
      </c>
      <c r="L311" s="14">
        <v>135813948.90000001</v>
      </c>
      <c r="M311" s="14">
        <v>220087716.41999999</v>
      </c>
      <c r="N311" s="14">
        <v>181675193.78</v>
      </c>
      <c r="O311" s="14">
        <v>202481856.09999999</v>
      </c>
      <c r="P311" s="14">
        <v>1421675447.7</v>
      </c>
      <c r="Q311" s="14">
        <v>1259068100.2</v>
      </c>
      <c r="R311" s="14">
        <v>990501282.85000002</v>
      </c>
      <c r="S311" s="14">
        <v>869799089.79999995</v>
      </c>
      <c r="T311" s="14">
        <v>767029979.55999994</v>
      </c>
      <c r="U311" s="14">
        <v>728610582.78999996</v>
      </c>
      <c r="V311" s="14">
        <v>666269107</v>
      </c>
      <c r="W311" s="14">
        <v>769463659.80999994</v>
      </c>
      <c r="X311" s="14">
        <v>1043197140.4</v>
      </c>
      <c r="Y311" s="14">
        <v>785246552.83000004</v>
      </c>
      <c r="Z311" s="14">
        <v>928935546.05999994</v>
      </c>
      <c r="AA311" s="14">
        <v>145047929.18000001</v>
      </c>
      <c r="AB311" s="14">
        <v>161056247.90000001</v>
      </c>
      <c r="AC311" s="14">
        <v>70664541.340000004</v>
      </c>
      <c r="AD311" s="14">
        <v>107947200.20999999</v>
      </c>
      <c r="AE311" s="14">
        <v>100202938.65000001</v>
      </c>
      <c r="AF311" s="14">
        <v>128810535.43000001</v>
      </c>
      <c r="AG311" s="14">
        <v>148203594.37</v>
      </c>
      <c r="AH311" s="14">
        <v>83476338.829999998</v>
      </c>
      <c r="AI311" s="14">
        <v>102907953.15000001</v>
      </c>
      <c r="AJ311" s="14">
        <v>38547000.880000003</v>
      </c>
      <c r="AK311" s="14">
        <v>65206460.140000001</v>
      </c>
    </row>
    <row r="312" spans="1:37" ht="14.25" customHeight="1">
      <c r="A312" s="12" t="s">
        <v>688</v>
      </c>
      <c r="B312" s="12" t="s">
        <v>689</v>
      </c>
      <c r="C312" s="12" t="s">
        <v>58</v>
      </c>
      <c r="D312" s="13" t="s">
        <v>639</v>
      </c>
      <c r="E312" s="14">
        <v>1676830185.8</v>
      </c>
      <c r="F312" s="14">
        <v>1586351807.4000001</v>
      </c>
      <c r="G312" s="14">
        <v>2896600632.4000001</v>
      </c>
      <c r="H312" s="14">
        <v>3336038290.1999998</v>
      </c>
      <c r="I312" s="14">
        <v>4101995616.8000002</v>
      </c>
      <c r="J312" s="14">
        <v>2158545697.0999999</v>
      </c>
      <c r="K312" s="14">
        <v>863283078.38</v>
      </c>
      <c r="L312" s="14">
        <v>810502215.75</v>
      </c>
      <c r="M312" s="14">
        <v>135308243</v>
      </c>
      <c r="N312" s="14">
        <v>2385606034.6999998</v>
      </c>
      <c r="O312" s="14">
        <v>-721879938.64999998</v>
      </c>
      <c r="P312" s="14">
        <v>3443304106.6999998</v>
      </c>
      <c r="Q312" s="16" t="s">
        <v>72</v>
      </c>
      <c r="R312" s="14">
        <v>8327212554</v>
      </c>
      <c r="S312" s="14">
        <v>7972274963.6000004</v>
      </c>
      <c r="T312" s="14">
        <v>23124598163</v>
      </c>
      <c r="U312" s="14">
        <v>-271462547.91000003</v>
      </c>
      <c r="V312" s="14">
        <v>16768109773</v>
      </c>
      <c r="W312" s="14">
        <v>-21112238929</v>
      </c>
      <c r="X312" s="14">
        <v>-2070206439.3</v>
      </c>
      <c r="Y312" s="14">
        <v>-8596309358.8999996</v>
      </c>
      <c r="Z312" s="14">
        <v>-13525521771</v>
      </c>
      <c r="AA312" s="14">
        <v>-961247028.62</v>
      </c>
      <c r="AB312" s="14">
        <v>4160225439.9000001</v>
      </c>
      <c r="AC312" s="14">
        <v>-2219498985.8000002</v>
      </c>
      <c r="AD312" s="14">
        <v>-4700837501.6000004</v>
      </c>
      <c r="AE312" s="14">
        <v>-858975596.5</v>
      </c>
      <c r="AF312" s="14">
        <v>-92357790.579999998</v>
      </c>
      <c r="AG312" s="14">
        <v>11005414503</v>
      </c>
      <c r="AH312" s="14">
        <v>242048477.05000001</v>
      </c>
      <c r="AI312" s="14">
        <v>2654286009.9000001</v>
      </c>
      <c r="AJ312" s="14">
        <v>0</v>
      </c>
      <c r="AK312" s="14">
        <v>0</v>
      </c>
    </row>
    <row r="313" spans="1:37" ht="14.25" customHeight="1">
      <c r="A313" s="12" t="s">
        <v>690</v>
      </c>
      <c r="B313" s="12" t="s">
        <v>691</v>
      </c>
      <c r="C313" s="12" t="s">
        <v>58</v>
      </c>
      <c r="D313" s="13" t="s">
        <v>639</v>
      </c>
      <c r="E313" s="14">
        <v>720096.1</v>
      </c>
      <c r="F313" s="14">
        <v>59851.98</v>
      </c>
      <c r="G313" s="14">
        <v>0</v>
      </c>
      <c r="H313" s="14">
        <v>1549738.89</v>
      </c>
      <c r="I313" s="14">
        <v>954475.36</v>
      </c>
      <c r="J313" s="14">
        <v>15029476.189999999</v>
      </c>
      <c r="K313" s="14">
        <v>1227197.27</v>
      </c>
      <c r="L313" s="14">
        <v>927877.2</v>
      </c>
      <c r="M313" s="14">
        <v>851387.29</v>
      </c>
      <c r="N313" s="14">
        <v>15709.96</v>
      </c>
      <c r="O313" s="14">
        <v>928061.1</v>
      </c>
      <c r="P313" s="14">
        <v>28648509.079999998</v>
      </c>
      <c r="Q313" s="14">
        <v>24050703.609999999</v>
      </c>
      <c r="R313" s="14">
        <v>54208087.140000001</v>
      </c>
      <c r="S313" s="14">
        <v>-1435824.32</v>
      </c>
      <c r="T313" s="14">
        <v>19310172.52</v>
      </c>
      <c r="U313" s="14">
        <v>68156202.340000004</v>
      </c>
      <c r="V313" s="14">
        <v>50746001.799999997</v>
      </c>
      <c r="W313" s="14">
        <v>8798528.8399999999</v>
      </c>
      <c r="X313" s="14">
        <v>-3978062.02</v>
      </c>
      <c r="Y313" s="14">
        <v>5885997.6900000004</v>
      </c>
      <c r="Z313" s="14">
        <v>25580839.469999999</v>
      </c>
      <c r="AA313" s="14">
        <v>0</v>
      </c>
      <c r="AB313" s="14">
        <v>0</v>
      </c>
      <c r="AC313" s="14">
        <v>0</v>
      </c>
      <c r="AD313" s="14">
        <v>0</v>
      </c>
      <c r="AE313" s="14">
        <v>1151637.8500000001</v>
      </c>
      <c r="AF313" s="14">
        <v>0</v>
      </c>
      <c r="AG313" s="14">
        <v>0</v>
      </c>
      <c r="AH313" s="14">
        <v>0</v>
      </c>
      <c r="AI313" s="14">
        <v>0</v>
      </c>
      <c r="AJ313" s="14">
        <v>0</v>
      </c>
      <c r="AK313" s="14">
        <v>0</v>
      </c>
    </row>
    <row r="314" spans="1:37" ht="14.25" customHeight="1">
      <c r="A314" s="12" t="s">
        <v>692</v>
      </c>
      <c r="B314" s="12" t="s">
        <v>693</v>
      </c>
      <c r="C314" s="12" t="s">
        <v>58</v>
      </c>
      <c r="D314" s="13" t="s">
        <v>639</v>
      </c>
      <c r="E314" s="14">
        <v>87474188.379999995</v>
      </c>
      <c r="F314" s="14">
        <v>85976830.930000007</v>
      </c>
      <c r="G314" s="14">
        <v>64658055.329999998</v>
      </c>
      <c r="H314" s="14">
        <v>74964550.519999996</v>
      </c>
      <c r="I314" s="14">
        <v>46829355.439999998</v>
      </c>
      <c r="J314" s="14">
        <v>29196061.309999999</v>
      </c>
      <c r="K314" s="14">
        <v>25008328.079999998</v>
      </c>
      <c r="L314" s="14">
        <v>11118221.84</v>
      </c>
      <c r="M314" s="14">
        <v>18489376.079999998</v>
      </c>
      <c r="N314" s="14">
        <v>813426.73</v>
      </c>
      <c r="O314" s="14">
        <v>6977096.7800000003</v>
      </c>
      <c r="P314" s="14">
        <v>80430619.799999997</v>
      </c>
      <c r="Q314" s="14">
        <v>206902867.66</v>
      </c>
      <c r="R314" s="14">
        <v>324632902.92000002</v>
      </c>
      <c r="S314" s="14">
        <v>154971385.56999999</v>
      </c>
      <c r="T314" s="14">
        <v>109045219.29000001</v>
      </c>
      <c r="U314" s="14">
        <v>211583055.75999999</v>
      </c>
      <c r="V314" s="14">
        <v>108057509.01000001</v>
      </c>
      <c r="W314" s="14">
        <v>97966638.349999994</v>
      </c>
      <c r="X314" s="14">
        <v>-27738165.210000001</v>
      </c>
      <c r="Y314" s="14">
        <v>110917541.84999999</v>
      </c>
      <c r="Z314" s="14">
        <v>-208092743.41999999</v>
      </c>
      <c r="AA314" s="14">
        <v>-77011192.019999996</v>
      </c>
      <c r="AB314" s="14">
        <v>-42217413.090000004</v>
      </c>
      <c r="AC314" s="14">
        <v>22248551.190000001</v>
      </c>
      <c r="AD314" s="14">
        <v>-35955694.82</v>
      </c>
      <c r="AE314" s="14">
        <v>-70336085.840000004</v>
      </c>
      <c r="AF314" s="14">
        <v>20989791.219999999</v>
      </c>
      <c r="AG314" s="14">
        <v>6377242.2000000002</v>
      </c>
      <c r="AH314" s="14">
        <v>-1774231.64</v>
      </c>
      <c r="AI314" s="14">
        <v>-1668325.39</v>
      </c>
      <c r="AJ314" s="14">
        <v>1244577.8</v>
      </c>
      <c r="AK314" s="14">
        <v>16488798.67</v>
      </c>
    </row>
    <row r="315" spans="1:37" ht="14.25" customHeight="1">
      <c r="A315" s="12" t="s">
        <v>694</v>
      </c>
      <c r="B315" s="12" t="s">
        <v>695</v>
      </c>
      <c r="C315" s="12" t="s">
        <v>58</v>
      </c>
      <c r="D315" s="13" t="s">
        <v>639</v>
      </c>
      <c r="E315" s="14">
        <v>585979231.98000002</v>
      </c>
      <c r="F315" s="14">
        <v>416105139.73000002</v>
      </c>
      <c r="G315" s="14">
        <v>486451109.47000003</v>
      </c>
      <c r="H315" s="14">
        <v>360396911.70999998</v>
      </c>
      <c r="I315" s="14">
        <v>388728697.19</v>
      </c>
      <c r="J315" s="14">
        <v>272911988.16000003</v>
      </c>
      <c r="K315" s="14">
        <v>587982288.21000004</v>
      </c>
      <c r="L315" s="14">
        <v>188649588.90000001</v>
      </c>
      <c r="M315" s="14">
        <v>178222099.63</v>
      </c>
      <c r="N315" s="14">
        <v>443357713.77999997</v>
      </c>
      <c r="O315" s="14">
        <v>270518717.72000003</v>
      </c>
      <c r="P315" s="14">
        <v>2006767932.8</v>
      </c>
      <c r="Q315" s="14">
        <v>3281425287.8000002</v>
      </c>
      <c r="R315" s="14">
        <v>2828990236.5</v>
      </c>
      <c r="S315" s="14">
        <v>2412585437.4000001</v>
      </c>
      <c r="T315" s="14">
        <v>2346302822.9000001</v>
      </c>
      <c r="U315" s="14">
        <v>1414436940.5999999</v>
      </c>
      <c r="V315" s="14">
        <v>1379463169.7</v>
      </c>
      <c r="W315" s="14">
        <v>2612709502.8000002</v>
      </c>
      <c r="X315" s="14">
        <v>1947002987.9000001</v>
      </c>
      <c r="Y315" s="14">
        <v>1420195935.0999999</v>
      </c>
      <c r="Z315" s="14">
        <v>1339314180.5</v>
      </c>
      <c r="AA315" s="14">
        <v>173245863.84</v>
      </c>
      <c r="AB315" s="14">
        <v>288915320.81999999</v>
      </c>
      <c r="AC315" s="14">
        <v>289770132.25</v>
      </c>
      <c r="AD315" s="14">
        <v>196438793.09999999</v>
      </c>
      <c r="AE315" s="14">
        <v>110318288.34</v>
      </c>
      <c r="AF315" s="14">
        <v>209090560.38999999</v>
      </c>
      <c r="AG315" s="14">
        <v>-367321062.08999997</v>
      </c>
      <c r="AH315" s="14">
        <v>339490405.29000002</v>
      </c>
      <c r="AI315" s="14">
        <v>393501692.44</v>
      </c>
      <c r="AJ315" s="14">
        <v>9645914.3599999994</v>
      </c>
      <c r="AK315" s="14">
        <v>82431052.269999996</v>
      </c>
    </row>
    <row r="316" spans="1:37" ht="14.25" customHeight="1">
      <c r="A316" s="12" t="s">
        <v>696</v>
      </c>
      <c r="B316" s="12" t="s">
        <v>697</v>
      </c>
      <c r="C316" s="12" t="s">
        <v>58</v>
      </c>
      <c r="D316" s="13" t="s">
        <v>639</v>
      </c>
      <c r="E316" s="14">
        <v>932150002.53999996</v>
      </c>
      <c r="F316" s="14">
        <v>745064702.5</v>
      </c>
      <c r="G316" s="14">
        <v>450203792.88</v>
      </c>
      <c r="H316" s="14">
        <v>447783157.72000003</v>
      </c>
      <c r="I316" s="14">
        <v>-2344927908.3000002</v>
      </c>
      <c r="J316" s="14">
        <v>204399521.53999999</v>
      </c>
      <c r="K316" s="14">
        <v>383964925.12</v>
      </c>
      <c r="L316" s="14">
        <v>199078572.88999999</v>
      </c>
      <c r="M316" s="14">
        <v>478579725.56</v>
      </c>
      <c r="N316" s="15"/>
      <c r="O316" s="14">
        <v>244261244.06</v>
      </c>
      <c r="P316" s="14">
        <v>3228894463.5</v>
      </c>
      <c r="Q316" s="14">
        <v>4191274472.6999998</v>
      </c>
      <c r="R316" s="14">
        <v>2451281076.8000002</v>
      </c>
      <c r="S316" s="14">
        <v>1228822767.5999999</v>
      </c>
      <c r="T316" s="14">
        <v>2503552312.1999998</v>
      </c>
      <c r="U316" s="14">
        <v>822103542.46000004</v>
      </c>
      <c r="V316" s="14">
        <v>479834133.94</v>
      </c>
      <c r="W316" s="14">
        <v>-268697525.23000002</v>
      </c>
      <c r="X316" s="14">
        <v>537194213.76999998</v>
      </c>
      <c r="Y316" s="14">
        <v>433605320.81999999</v>
      </c>
      <c r="Z316" s="14">
        <v>780244259.10000002</v>
      </c>
      <c r="AA316" s="14">
        <v>-200980879.58000001</v>
      </c>
      <c r="AB316" s="14">
        <v>159393450.96000001</v>
      </c>
      <c r="AC316" s="14">
        <v>181768363.59</v>
      </c>
      <c r="AD316" s="14">
        <v>121138757.91</v>
      </c>
      <c r="AE316" s="14">
        <v>3308168513</v>
      </c>
      <c r="AF316" s="14">
        <v>-157925319.72999999</v>
      </c>
      <c r="AG316" s="14">
        <v>-248953701.44</v>
      </c>
      <c r="AH316" s="14">
        <v>-283475377.75</v>
      </c>
      <c r="AI316" s="14">
        <v>-442718111.64999998</v>
      </c>
      <c r="AJ316" s="15"/>
      <c r="AK316" s="14">
        <v>-2116792.7400000002</v>
      </c>
    </row>
    <row r="317" spans="1:37" ht="14.25" customHeight="1">
      <c r="A317" s="12" t="s">
        <v>698</v>
      </c>
      <c r="B317" s="12" t="s">
        <v>699</v>
      </c>
      <c r="C317" s="12" t="s">
        <v>58</v>
      </c>
      <c r="D317" s="13" t="s">
        <v>639</v>
      </c>
      <c r="E317" s="14">
        <v>202251334.84</v>
      </c>
      <c r="F317" s="14">
        <v>129053936.15000001</v>
      </c>
      <c r="G317" s="14">
        <v>58479099.920000002</v>
      </c>
      <c r="H317" s="14">
        <v>124703908.45</v>
      </c>
      <c r="I317" s="14">
        <v>32880435.760000002</v>
      </c>
      <c r="J317" s="14">
        <v>42898012.789999999</v>
      </c>
      <c r="K317" s="14">
        <v>15929857.34</v>
      </c>
      <c r="L317" s="14">
        <v>0</v>
      </c>
      <c r="M317" s="14">
        <v>95982024.150000006</v>
      </c>
      <c r="N317" s="14">
        <v>0</v>
      </c>
      <c r="O317" s="14">
        <v>44216010.520000003</v>
      </c>
      <c r="P317" s="14">
        <v>1441197253.0999999</v>
      </c>
      <c r="Q317" s="14">
        <v>1500616560.8</v>
      </c>
      <c r="R317" s="14">
        <v>985109219.02999997</v>
      </c>
      <c r="S317" s="14">
        <v>874455817.32000005</v>
      </c>
      <c r="T317" s="14">
        <v>695936580.85000002</v>
      </c>
      <c r="U317" s="14">
        <v>48147153.869999997</v>
      </c>
      <c r="V317" s="14">
        <v>160778182.78999999</v>
      </c>
      <c r="W317" s="14">
        <v>103280439.87</v>
      </c>
      <c r="X317" s="14">
        <v>-58762127.619999997</v>
      </c>
      <c r="Y317" s="14">
        <v>-701093543.16999996</v>
      </c>
      <c r="Z317" s="14">
        <v>-74718162.030000001</v>
      </c>
      <c r="AA317" s="14">
        <v>14058333.33</v>
      </c>
      <c r="AB317" s="14">
        <v>138181907.83000001</v>
      </c>
      <c r="AC317" s="14">
        <v>114627467.68000001</v>
      </c>
      <c r="AD317" s="14">
        <v>5982392.7000000002</v>
      </c>
      <c r="AE317" s="14">
        <v>105558968.66</v>
      </c>
      <c r="AF317" s="14">
        <v>-1215091.5</v>
      </c>
      <c r="AG317" s="14">
        <v>-22760325.800000001</v>
      </c>
      <c r="AH317" s="14">
        <v>36215373.18</v>
      </c>
      <c r="AI317" s="14">
        <v>-326619396.99000001</v>
      </c>
      <c r="AJ317" s="14">
        <v>-33052006.59</v>
      </c>
      <c r="AK317" s="14">
        <v>-21175322.350000001</v>
      </c>
    </row>
    <row r="318" spans="1:37" ht="14.25" customHeight="1">
      <c r="A318" s="12" t="s">
        <v>700</v>
      </c>
      <c r="B318" s="12" t="s">
        <v>701</v>
      </c>
      <c r="C318" s="12" t="s">
        <v>58</v>
      </c>
      <c r="D318" s="13" t="s">
        <v>639</v>
      </c>
      <c r="E318" s="14">
        <v>92323521.280000001</v>
      </c>
      <c r="F318" s="14">
        <v>115227039.63</v>
      </c>
      <c r="G318" s="14">
        <v>40551865.100000001</v>
      </c>
      <c r="H318" s="14">
        <v>49425154.009999998</v>
      </c>
      <c r="I318" s="14">
        <v>46890723.899999999</v>
      </c>
      <c r="J318" s="14">
        <v>67045416.350000001</v>
      </c>
      <c r="K318" s="14">
        <v>63020763.619999997</v>
      </c>
      <c r="L318" s="14">
        <v>20491856.68</v>
      </c>
      <c r="M318" s="14">
        <v>2030862.18</v>
      </c>
      <c r="N318" s="14">
        <v>6535342.6299999999</v>
      </c>
      <c r="O318" s="14">
        <v>4231736.76</v>
      </c>
      <c r="P318" s="14">
        <v>531629464.30000001</v>
      </c>
      <c r="Q318" s="14">
        <v>1529293278.7</v>
      </c>
      <c r="R318" s="14">
        <v>978667966.42999995</v>
      </c>
      <c r="S318" s="14">
        <v>696580092.09000003</v>
      </c>
      <c r="T318" s="14">
        <v>801391092.55999994</v>
      </c>
      <c r="U318" s="14">
        <v>250677303.87</v>
      </c>
      <c r="V318" s="14">
        <v>16334274.619999999</v>
      </c>
      <c r="W318" s="14">
        <v>219164298.00999999</v>
      </c>
      <c r="X318" s="14">
        <v>-1630208173.7</v>
      </c>
      <c r="Y318" s="14">
        <v>-1629068557.7</v>
      </c>
      <c r="Z318" s="14">
        <v>-1015121363.4</v>
      </c>
      <c r="AA318" s="14">
        <v>52743953.369999997</v>
      </c>
      <c r="AB318" s="14">
        <v>137268893.02000001</v>
      </c>
      <c r="AC318" s="14">
        <v>-267416183.09999999</v>
      </c>
      <c r="AD318" s="14">
        <v>-102778483.01000001</v>
      </c>
      <c r="AE318" s="14">
        <v>-405262926.32999998</v>
      </c>
      <c r="AF318" s="14">
        <v>56487531.049999997</v>
      </c>
      <c r="AG318" s="14">
        <v>108301553.92</v>
      </c>
      <c r="AH318" s="14">
        <v>-59191450.600000001</v>
      </c>
      <c r="AI318" s="14">
        <v>2121086.2599999998</v>
      </c>
      <c r="AJ318" s="14">
        <v>12931041.189999999</v>
      </c>
      <c r="AK318" s="14">
        <v>-216166135.47999999</v>
      </c>
    </row>
    <row r="319" spans="1:37" ht="14.25" customHeight="1">
      <c r="A319" s="12" t="s">
        <v>702</v>
      </c>
      <c r="B319" s="12" t="s">
        <v>703</v>
      </c>
      <c r="C319" s="12" t="s">
        <v>58</v>
      </c>
      <c r="D319" s="13" t="s">
        <v>639</v>
      </c>
      <c r="E319" s="14">
        <v>585565691.07000005</v>
      </c>
      <c r="F319" s="14">
        <v>310517534.17000002</v>
      </c>
      <c r="G319" s="14">
        <v>493206160.54000002</v>
      </c>
      <c r="H319" s="14">
        <v>694783746.92999995</v>
      </c>
      <c r="I319" s="14">
        <v>512422697.70999998</v>
      </c>
      <c r="J319" s="14">
        <v>568343130.17999995</v>
      </c>
      <c r="K319" s="14">
        <v>887465837.38</v>
      </c>
      <c r="L319" s="14">
        <v>481704631.73000002</v>
      </c>
      <c r="M319" s="14">
        <v>834467816.36000001</v>
      </c>
      <c r="N319" s="14">
        <v>1062633794.4</v>
      </c>
      <c r="O319" s="14">
        <v>1073280475.1</v>
      </c>
      <c r="P319" s="14">
        <v>3379610577.6999998</v>
      </c>
      <c r="Q319" s="14">
        <v>1979940630.7</v>
      </c>
      <c r="R319" s="14">
        <v>4416088287.8000002</v>
      </c>
      <c r="S319" s="14">
        <v>3865505706.3000002</v>
      </c>
      <c r="T319" s="14">
        <v>3875112514.5999999</v>
      </c>
      <c r="U319" s="14">
        <v>3553675280.9000001</v>
      </c>
      <c r="V319" s="14">
        <v>2882202489.3000002</v>
      </c>
      <c r="W319" s="14">
        <v>3013721427.3000002</v>
      </c>
      <c r="X319" s="14">
        <v>3209761264.1999998</v>
      </c>
      <c r="Y319" s="14">
        <v>3494084978.3000002</v>
      </c>
      <c r="Z319" s="14">
        <v>3882327302.5999999</v>
      </c>
      <c r="AA319" s="14">
        <v>52980556.369999997</v>
      </c>
      <c r="AB319" s="14">
        <v>-33605256.700000003</v>
      </c>
      <c r="AC319" s="14">
        <v>572582801.44000006</v>
      </c>
      <c r="AD319" s="14">
        <v>277668645.04000002</v>
      </c>
      <c r="AE319" s="14">
        <v>339435463.5</v>
      </c>
      <c r="AF319" s="14">
        <v>269922348.31999999</v>
      </c>
      <c r="AG319" s="14">
        <v>-164434672.84999999</v>
      </c>
      <c r="AH319" s="14">
        <v>306737525.94</v>
      </c>
      <c r="AI319" s="14">
        <v>106395524.22</v>
      </c>
      <c r="AJ319" s="14">
        <v>-76463857.870000005</v>
      </c>
      <c r="AK319" s="14">
        <v>36098249.009999998</v>
      </c>
    </row>
    <row r="320" spans="1:37" ht="14.25" customHeight="1">
      <c r="A320" s="12" t="s">
        <v>704</v>
      </c>
      <c r="B320" s="12" t="s">
        <v>705</v>
      </c>
      <c r="C320" s="12" t="s">
        <v>58</v>
      </c>
      <c r="D320" s="13" t="s">
        <v>639</v>
      </c>
      <c r="E320" s="14">
        <v>53483594.939999998</v>
      </c>
      <c r="F320" s="14">
        <v>122787977.53</v>
      </c>
      <c r="G320" s="14">
        <v>176218202.84</v>
      </c>
      <c r="H320" s="14">
        <v>96992624.25</v>
      </c>
      <c r="I320" s="14">
        <v>98282236.530000001</v>
      </c>
      <c r="J320" s="14">
        <v>78149212.329999998</v>
      </c>
      <c r="K320" s="14">
        <v>56400871.060000002</v>
      </c>
      <c r="L320" s="14">
        <v>47383990.899999999</v>
      </c>
      <c r="M320" s="14">
        <v>64103393.57</v>
      </c>
      <c r="N320" s="14">
        <v>24931703.73</v>
      </c>
      <c r="O320" s="14">
        <v>74405727.120000005</v>
      </c>
      <c r="P320" s="14">
        <v>761447106.64999998</v>
      </c>
      <c r="Q320" s="14">
        <v>1257965735.4000001</v>
      </c>
      <c r="R320" s="14">
        <v>1021957783</v>
      </c>
      <c r="S320" s="14">
        <v>982019964.13999999</v>
      </c>
      <c r="T320" s="14">
        <v>1061902803.3</v>
      </c>
      <c r="U320" s="14">
        <v>801335908.44000006</v>
      </c>
      <c r="V320" s="14">
        <v>682507158.20000005</v>
      </c>
      <c r="W320" s="14">
        <v>656797727.24000001</v>
      </c>
      <c r="X320" s="14">
        <v>657003599.05999994</v>
      </c>
      <c r="Y320" s="14">
        <v>421527854.02999997</v>
      </c>
      <c r="Z320" s="14">
        <v>905355029.50999999</v>
      </c>
      <c r="AA320" s="14">
        <v>41211099.939999998</v>
      </c>
      <c r="AB320" s="14">
        <v>108527970.29000001</v>
      </c>
      <c r="AC320" s="14">
        <v>7019743.6699999999</v>
      </c>
      <c r="AD320" s="14">
        <v>75013371.049999997</v>
      </c>
      <c r="AE320" s="14">
        <v>85717371.409999996</v>
      </c>
      <c r="AF320" s="14">
        <v>59943159.149999999</v>
      </c>
      <c r="AG320" s="14">
        <v>68576620.370000005</v>
      </c>
      <c r="AH320" s="14">
        <v>70173307.099999994</v>
      </c>
      <c r="AI320" s="14">
        <v>43871872.390000001</v>
      </c>
      <c r="AJ320" s="14">
        <v>61019223.369999997</v>
      </c>
      <c r="AK320" s="14">
        <v>119287279.45999999</v>
      </c>
    </row>
    <row r="321" spans="1:37" ht="14.25" customHeight="1">
      <c r="A321" s="12" t="s">
        <v>706</v>
      </c>
      <c r="B321" s="12" t="s">
        <v>707</v>
      </c>
      <c r="C321" s="12" t="s">
        <v>58</v>
      </c>
      <c r="D321" s="13" t="s">
        <v>639</v>
      </c>
      <c r="E321" s="14">
        <v>274263002.49000001</v>
      </c>
      <c r="F321" s="14">
        <v>161983409.55000001</v>
      </c>
      <c r="G321" s="14">
        <v>69978256.900000006</v>
      </c>
      <c r="H321" s="14">
        <v>50882259.079999998</v>
      </c>
      <c r="I321" s="14">
        <v>44519551.18</v>
      </c>
      <c r="J321" s="14">
        <v>38399329.560000002</v>
      </c>
      <c r="K321" s="14">
        <v>43883458.869999997</v>
      </c>
      <c r="L321" s="14">
        <v>19953806.48</v>
      </c>
      <c r="M321" s="14">
        <v>14786907.630000001</v>
      </c>
      <c r="N321" s="14">
        <v>0</v>
      </c>
      <c r="O321" s="14">
        <v>0</v>
      </c>
      <c r="P321" s="14">
        <v>1785537950.8</v>
      </c>
      <c r="Q321" s="14">
        <v>1413770243.8</v>
      </c>
      <c r="R321" s="14">
        <v>1155542511.0999999</v>
      </c>
      <c r="S321" s="14">
        <v>744446744.54999995</v>
      </c>
      <c r="T321" s="14">
        <v>734520365.97000003</v>
      </c>
      <c r="U321" s="14">
        <v>708094907.53999996</v>
      </c>
      <c r="V321" s="14">
        <v>587770317.76999998</v>
      </c>
      <c r="W321" s="14">
        <v>885231903.85000002</v>
      </c>
      <c r="X321" s="14">
        <v>315992639.98000002</v>
      </c>
      <c r="Y321" s="14">
        <v>-418125775.30000001</v>
      </c>
      <c r="Z321" s="14">
        <v>-1396088595.5</v>
      </c>
      <c r="AA321" s="14">
        <v>-89806271.049999997</v>
      </c>
      <c r="AB321" s="14">
        <v>135770416.97999999</v>
      </c>
      <c r="AC321" s="14">
        <v>224961166.21000001</v>
      </c>
      <c r="AD321" s="14">
        <v>106319849.19</v>
      </c>
      <c r="AE321" s="14">
        <v>95390084.790000007</v>
      </c>
      <c r="AF321" s="14">
        <v>-161403976.31999999</v>
      </c>
      <c r="AG321" s="14">
        <v>53627126.310000002</v>
      </c>
      <c r="AH321" s="14">
        <v>94182500.180000007</v>
      </c>
      <c r="AI321" s="14">
        <v>-265101333.62</v>
      </c>
      <c r="AJ321" s="14">
        <v>-18766417.899999999</v>
      </c>
      <c r="AK321" s="14">
        <v>-107778952.09999999</v>
      </c>
    </row>
    <row r="322" spans="1:37" ht="14.25" customHeight="1">
      <c r="A322" s="12" t="s">
        <v>708</v>
      </c>
      <c r="B322" s="12" t="s">
        <v>709</v>
      </c>
      <c r="C322" s="12" t="s">
        <v>58</v>
      </c>
      <c r="D322" s="13" t="s">
        <v>639</v>
      </c>
      <c r="E322" s="14">
        <v>623046693.20000005</v>
      </c>
      <c r="F322" s="14">
        <v>387512214.63</v>
      </c>
      <c r="G322" s="14">
        <v>366260306.27999997</v>
      </c>
      <c r="H322" s="14">
        <v>251346868.24000001</v>
      </c>
      <c r="I322" s="14">
        <v>190419793.09999999</v>
      </c>
      <c r="J322" s="14">
        <v>151799741.41999999</v>
      </c>
      <c r="K322" s="14">
        <v>112948169.06</v>
      </c>
      <c r="L322" s="14">
        <v>74897180.310000002</v>
      </c>
      <c r="M322" s="14">
        <v>108974292.67</v>
      </c>
      <c r="N322" s="14">
        <v>-76816459.159999996</v>
      </c>
      <c r="O322" s="14">
        <v>84357426.099999994</v>
      </c>
      <c r="P322" s="14">
        <v>2770042026.0999999</v>
      </c>
      <c r="Q322" s="14">
        <v>4537252675.1000004</v>
      </c>
      <c r="R322" s="14">
        <v>5219956133.1000004</v>
      </c>
      <c r="S322" s="14">
        <v>4606729044.1000004</v>
      </c>
      <c r="T322" s="14">
        <v>1691613679.3</v>
      </c>
      <c r="U322" s="14">
        <v>1681236896.5999999</v>
      </c>
      <c r="V322" s="14">
        <v>1464286208.5999999</v>
      </c>
      <c r="W322" s="14">
        <v>1661675393.9000001</v>
      </c>
      <c r="X322" s="14">
        <v>1167880266.9000001</v>
      </c>
      <c r="Y322" s="14">
        <v>121258185.47</v>
      </c>
      <c r="Z322" s="14">
        <v>608146235.95000005</v>
      </c>
      <c r="AA322" s="14">
        <v>169814091.56</v>
      </c>
      <c r="AB322" s="14">
        <v>-532326810.50999999</v>
      </c>
      <c r="AC322" s="14">
        <v>724427726.02999997</v>
      </c>
      <c r="AD322" s="14">
        <v>955931023.72000003</v>
      </c>
      <c r="AE322" s="14">
        <v>-14815912.34</v>
      </c>
      <c r="AF322" s="14">
        <v>-102988825.2</v>
      </c>
      <c r="AG322" s="14">
        <v>133726850.16</v>
      </c>
      <c r="AH322" s="14">
        <v>164060843.12</v>
      </c>
      <c r="AI322" s="14">
        <v>-221557548.81999999</v>
      </c>
      <c r="AJ322" s="14">
        <v>61019223.369999997</v>
      </c>
      <c r="AK322" s="14">
        <v>126183032.23999999</v>
      </c>
    </row>
    <row r="323" spans="1:37" ht="14.25" customHeight="1">
      <c r="A323" s="12" t="s">
        <v>710</v>
      </c>
      <c r="B323" s="12" t="s">
        <v>711</v>
      </c>
      <c r="C323" s="12" t="s">
        <v>58</v>
      </c>
      <c r="D323" s="13" t="s">
        <v>639</v>
      </c>
      <c r="E323" s="14">
        <v>105557858.93000001</v>
      </c>
      <c r="F323" s="14">
        <v>1408153.95</v>
      </c>
      <c r="G323" s="14">
        <v>228488404.75</v>
      </c>
      <c r="H323" s="14">
        <v>171626697.31999999</v>
      </c>
      <c r="I323" s="14">
        <v>196202790.88</v>
      </c>
      <c r="J323" s="14">
        <v>512618248.52999997</v>
      </c>
      <c r="K323" s="14">
        <v>311878241.63999999</v>
      </c>
      <c r="L323" s="14">
        <v>254533316.74000001</v>
      </c>
      <c r="M323" s="14">
        <v>231585545.97</v>
      </c>
      <c r="N323" s="14">
        <v>365610875.99000001</v>
      </c>
      <c r="O323" s="14">
        <v>273280716.27999997</v>
      </c>
      <c r="P323" s="14">
        <v>334949615.87</v>
      </c>
      <c r="Q323" s="14">
        <v>-33189557.469999999</v>
      </c>
      <c r="R323" s="14">
        <v>1203136876.3</v>
      </c>
      <c r="S323" s="14">
        <v>417461852.83999997</v>
      </c>
      <c r="T323" s="14">
        <v>449154430.11000001</v>
      </c>
      <c r="U323" s="14">
        <v>431701553.56999999</v>
      </c>
      <c r="V323" s="14">
        <v>694210157.64999998</v>
      </c>
      <c r="W323" s="14">
        <v>378025471.45999998</v>
      </c>
      <c r="X323" s="14">
        <v>648164919.41999996</v>
      </c>
      <c r="Y323" s="14">
        <v>1038772113.4</v>
      </c>
      <c r="Z323" s="14">
        <v>816625363.38</v>
      </c>
      <c r="AA323" s="14">
        <v>-20815920.899999999</v>
      </c>
      <c r="AB323" s="14">
        <v>-25021393.969999999</v>
      </c>
      <c r="AC323" s="14">
        <v>134018296.91</v>
      </c>
      <c r="AD323" s="14">
        <v>-62597934.590000004</v>
      </c>
      <c r="AE323" s="14">
        <v>-81194385.569999993</v>
      </c>
      <c r="AF323" s="14">
        <v>-411282056.13</v>
      </c>
      <c r="AG323" s="14">
        <v>-121153656.28</v>
      </c>
      <c r="AH323" s="14">
        <v>-147233063.81999999</v>
      </c>
      <c r="AI323" s="14">
        <v>-51893613.939999998</v>
      </c>
      <c r="AJ323" s="14">
        <v>-56917178.719999999</v>
      </c>
      <c r="AK323" s="14">
        <v>-56840969.170000002</v>
      </c>
    </row>
    <row r="324" spans="1:37" ht="14.25" customHeight="1">
      <c r="A324" s="12" t="s">
        <v>712</v>
      </c>
      <c r="B324" s="12" t="s">
        <v>713</v>
      </c>
      <c r="C324" s="12" t="s">
        <v>58</v>
      </c>
      <c r="D324" s="13" t="s">
        <v>639</v>
      </c>
      <c r="E324" s="14">
        <v>31608104.059999999</v>
      </c>
      <c r="F324" s="14">
        <v>18912138.73</v>
      </c>
      <c r="G324" s="14">
        <v>30228853.539999999</v>
      </c>
      <c r="H324" s="14">
        <v>25898665.539999999</v>
      </c>
      <c r="I324" s="14">
        <v>20396524.780000001</v>
      </c>
      <c r="J324" s="14">
        <v>11327307.789999999</v>
      </c>
      <c r="K324" s="14">
        <v>8141338.2800000003</v>
      </c>
      <c r="L324" s="14">
        <v>4897294.3600000003</v>
      </c>
      <c r="M324" s="14">
        <v>5483984.0499999998</v>
      </c>
      <c r="N324" s="14">
        <v>4487811.4000000004</v>
      </c>
      <c r="O324" s="14">
        <v>3096618.21</v>
      </c>
      <c r="P324" s="14">
        <v>-769322900.59000003</v>
      </c>
      <c r="Q324" s="14">
        <v>-149734428.96000001</v>
      </c>
      <c r="R324" s="14">
        <v>19717802.440000001</v>
      </c>
      <c r="S324" s="14">
        <v>96151408.950000003</v>
      </c>
      <c r="T324" s="14">
        <v>54227518.770000003</v>
      </c>
      <c r="U324" s="14">
        <v>99691687.299999997</v>
      </c>
      <c r="V324" s="14">
        <v>-141876555.69999999</v>
      </c>
      <c r="W324" s="14">
        <v>-90170098.299999997</v>
      </c>
      <c r="X324" s="14">
        <v>48745613.530000001</v>
      </c>
      <c r="Y324" s="14">
        <v>45578079.969999999</v>
      </c>
      <c r="Z324" s="14">
        <v>7805326.6100000003</v>
      </c>
      <c r="AA324" s="14">
        <v>-198123126.75999999</v>
      </c>
      <c r="AB324" s="14">
        <v>-173735074.55000001</v>
      </c>
      <c r="AC324" s="14">
        <v>-4875853.3499999996</v>
      </c>
      <c r="AD324" s="14">
        <v>14266861.189999999</v>
      </c>
      <c r="AE324" s="14">
        <v>10629800.16</v>
      </c>
      <c r="AF324" s="14">
        <v>47383149.850000001</v>
      </c>
      <c r="AG324" s="14">
        <v>-33079939.23</v>
      </c>
      <c r="AH324" s="14">
        <v>4233254.4400000004</v>
      </c>
      <c r="AI324" s="14">
        <v>15449644.560000001</v>
      </c>
      <c r="AJ324" s="14">
        <v>6835577.3899999997</v>
      </c>
      <c r="AK324" s="14">
        <v>27610742.030000001</v>
      </c>
    </row>
    <row r="325" spans="1:37" ht="14.25" customHeight="1">
      <c r="A325" s="12" t="s">
        <v>714</v>
      </c>
      <c r="B325" s="12" t="s">
        <v>715</v>
      </c>
      <c r="C325" s="12" t="s">
        <v>58</v>
      </c>
      <c r="D325" s="13" t="s">
        <v>639</v>
      </c>
      <c r="E325" s="14">
        <v>372262938.48000002</v>
      </c>
      <c r="F325" s="14">
        <v>-4627102.47</v>
      </c>
      <c r="G325" s="14">
        <v>910366495.25999999</v>
      </c>
      <c r="H325" s="14">
        <v>120415212.61</v>
      </c>
      <c r="I325" s="14">
        <v>106416821.34</v>
      </c>
      <c r="J325" s="14">
        <v>185848041.00999999</v>
      </c>
      <c r="K325" s="14">
        <v>266177694.08000001</v>
      </c>
      <c r="L325" s="14">
        <v>94837646.709999993</v>
      </c>
      <c r="M325" s="14">
        <v>190543429.03</v>
      </c>
      <c r="N325" s="14">
        <v>198825231.53</v>
      </c>
      <c r="O325" s="14">
        <v>201574131.00999999</v>
      </c>
      <c r="P325" s="14">
        <v>-5511551787.3000002</v>
      </c>
      <c r="Q325" s="14">
        <v>-203375953.47</v>
      </c>
      <c r="R325" s="14">
        <v>1254714805.2</v>
      </c>
      <c r="S325" s="14">
        <v>2489781962.4000001</v>
      </c>
      <c r="T325" s="14">
        <v>406585612.43000001</v>
      </c>
      <c r="U325" s="14">
        <v>404323388.32999998</v>
      </c>
      <c r="V325" s="14">
        <v>-394620623.25999999</v>
      </c>
      <c r="W325" s="14">
        <v>184137674.84999999</v>
      </c>
      <c r="X325" s="14">
        <v>1534017814</v>
      </c>
      <c r="Y325" s="14">
        <v>1487389172.0999999</v>
      </c>
      <c r="Z325" s="14">
        <v>1113194497.3</v>
      </c>
      <c r="AA325" s="14">
        <v>-48770051.590000004</v>
      </c>
      <c r="AB325" s="14">
        <v>-631799719.73000002</v>
      </c>
      <c r="AC325" s="14">
        <v>-484369499.75999999</v>
      </c>
      <c r="AD325" s="14">
        <v>707211701.47000003</v>
      </c>
      <c r="AE325" s="14">
        <v>83705269.459999993</v>
      </c>
      <c r="AF325" s="14">
        <v>50203462.549999997</v>
      </c>
      <c r="AG325" s="14">
        <v>-224394416</v>
      </c>
      <c r="AH325" s="14">
        <v>33218300.18</v>
      </c>
      <c r="AI325" s="14">
        <v>256141261.56999999</v>
      </c>
      <c r="AJ325" s="14">
        <v>263340793.38</v>
      </c>
      <c r="AK325" s="14">
        <v>127902348.62</v>
      </c>
    </row>
    <row r="326" spans="1:37" ht="14.25" customHeight="1">
      <c r="A326" s="12" t="s">
        <v>716</v>
      </c>
      <c r="B326" s="12" t="s">
        <v>717</v>
      </c>
      <c r="C326" s="12" t="s">
        <v>58</v>
      </c>
      <c r="D326" s="13" t="s">
        <v>639</v>
      </c>
      <c r="E326" s="14">
        <v>742727694.11000001</v>
      </c>
      <c r="F326" s="14">
        <v>615931326.44000006</v>
      </c>
      <c r="G326" s="14">
        <v>612026790.25</v>
      </c>
      <c r="H326" s="14">
        <v>360479531.06999999</v>
      </c>
      <c r="I326" s="14">
        <v>347115660.58999997</v>
      </c>
      <c r="J326" s="14">
        <v>183155062.31999999</v>
      </c>
      <c r="K326" s="14">
        <v>168310106.06</v>
      </c>
      <c r="L326" s="14">
        <v>367892933.87</v>
      </c>
      <c r="M326" s="14">
        <v>397766831.08999997</v>
      </c>
      <c r="N326" s="14">
        <v>282906673.58999997</v>
      </c>
      <c r="O326" s="14">
        <v>527343912.42000002</v>
      </c>
      <c r="P326" s="14">
        <v>5698017586.8000002</v>
      </c>
      <c r="Q326" s="14">
        <v>6082049794.1000004</v>
      </c>
      <c r="R326" s="14">
        <v>4608765340.3000002</v>
      </c>
      <c r="S326" s="14">
        <v>3670789401.6999998</v>
      </c>
      <c r="T326" s="14">
        <v>2743196136.1999998</v>
      </c>
      <c r="U326" s="14">
        <v>988221586.12</v>
      </c>
      <c r="V326" s="14">
        <v>782074693.35000002</v>
      </c>
      <c r="W326" s="14">
        <v>863115520.96000004</v>
      </c>
      <c r="X326" s="14">
        <v>1581967815.0999999</v>
      </c>
      <c r="Y326" s="14">
        <v>2310529889.8000002</v>
      </c>
      <c r="Z326" s="14">
        <v>3380765740.9000001</v>
      </c>
      <c r="AA326" s="14">
        <v>30861261.530000001</v>
      </c>
      <c r="AB326" s="14">
        <v>1041424521.9</v>
      </c>
      <c r="AC326" s="14">
        <v>517408167.10000002</v>
      </c>
      <c r="AD326" s="14">
        <v>419481019.91000003</v>
      </c>
      <c r="AE326" s="14">
        <v>314839769.41000003</v>
      </c>
      <c r="AF326" s="14">
        <v>193417641.09999999</v>
      </c>
      <c r="AG326" s="14">
        <v>119674046.84</v>
      </c>
      <c r="AH326" s="14">
        <v>-56142499.479999997</v>
      </c>
      <c r="AI326" s="14">
        <v>-90232289.150000006</v>
      </c>
      <c r="AJ326" s="14">
        <v>158468094.34999999</v>
      </c>
      <c r="AK326" s="14">
        <v>-17189466.309999999</v>
      </c>
    </row>
    <row r="327" spans="1:37" ht="14.25" customHeight="1">
      <c r="A327" s="12" t="s">
        <v>718</v>
      </c>
      <c r="B327" s="12" t="s">
        <v>719</v>
      </c>
      <c r="C327" s="12" t="s">
        <v>58</v>
      </c>
      <c r="D327" s="13" t="s">
        <v>639</v>
      </c>
      <c r="E327" s="14">
        <v>41906507.030000001</v>
      </c>
      <c r="F327" s="14">
        <v>146950767.59999999</v>
      </c>
      <c r="G327" s="14">
        <v>22685713.18</v>
      </c>
      <c r="H327" s="14">
        <v>41547523.280000001</v>
      </c>
      <c r="I327" s="14">
        <v>2570946.63</v>
      </c>
      <c r="J327" s="14">
        <v>25418034.359999999</v>
      </c>
      <c r="K327" s="14">
        <v>11875922.710000001</v>
      </c>
      <c r="L327" s="14">
        <v>12135032.960000001</v>
      </c>
      <c r="M327" s="14">
        <v>5234637.4800000004</v>
      </c>
      <c r="N327" s="14">
        <v>5357095.76</v>
      </c>
      <c r="O327" s="15"/>
      <c r="P327" s="14">
        <v>33644947.32</v>
      </c>
      <c r="Q327" s="14">
        <v>797956444.88999999</v>
      </c>
      <c r="R327" s="14">
        <v>127148266.23999999</v>
      </c>
      <c r="S327" s="14">
        <v>82392782.010000005</v>
      </c>
      <c r="T327" s="14">
        <v>98559047.439999998</v>
      </c>
      <c r="U327" s="14">
        <v>178646896.77000001</v>
      </c>
      <c r="V327" s="14">
        <v>48972143.920000002</v>
      </c>
      <c r="W327" s="14">
        <v>19214172.739999998</v>
      </c>
      <c r="X327" s="14">
        <v>36358666.609999999</v>
      </c>
      <c r="Y327" s="14">
        <v>-24104312.600000001</v>
      </c>
      <c r="Z327" s="15"/>
      <c r="AA327" s="14">
        <v>0</v>
      </c>
      <c r="AB327" s="14">
        <v>0</v>
      </c>
      <c r="AC327" s="14">
        <v>38924185.240000002</v>
      </c>
      <c r="AD327" s="14">
        <v>0</v>
      </c>
      <c r="AE327" s="14">
        <v>30662031.329999998</v>
      </c>
      <c r="AF327" s="14">
        <v>0</v>
      </c>
      <c r="AG327" s="14">
        <v>0</v>
      </c>
      <c r="AH327" s="14">
        <v>0</v>
      </c>
      <c r="AI327" s="14">
        <v>-12131038.6</v>
      </c>
      <c r="AJ327" s="14">
        <v>0</v>
      </c>
      <c r="AK327" s="15"/>
    </row>
    <row r="328" spans="1:37" ht="14.25" customHeight="1">
      <c r="A328" s="12" t="s">
        <v>720</v>
      </c>
      <c r="B328" s="12" t="s">
        <v>721</v>
      </c>
      <c r="C328" s="12" t="s">
        <v>58</v>
      </c>
      <c r="D328" s="13" t="s">
        <v>639</v>
      </c>
      <c r="E328" s="14">
        <v>39801768.990000002</v>
      </c>
      <c r="F328" s="14">
        <v>40845170.329999998</v>
      </c>
      <c r="G328" s="14">
        <v>27902912.199999999</v>
      </c>
      <c r="H328" s="14">
        <v>12499307.619999999</v>
      </c>
      <c r="I328" s="14">
        <v>7199695.1299999999</v>
      </c>
      <c r="J328" s="14">
        <v>8397271.0999999996</v>
      </c>
      <c r="K328" s="15"/>
      <c r="L328" s="15"/>
      <c r="M328" s="15"/>
      <c r="N328" s="15"/>
      <c r="O328" s="15"/>
      <c r="P328" s="14">
        <v>-99634554.140000001</v>
      </c>
      <c r="Q328" s="14">
        <v>-21214807.789999999</v>
      </c>
      <c r="R328" s="14">
        <v>56796325.68</v>
      </c>
      <c r="S328" s="14">
        <v>-12883612.82</v>
      </c>
      <c r="T328" s="14">
        <v>133125157.2</v>
      </c>
      <c r="U328" s="14">
        <v>-184822595.91</v>
      </c>
      <c r="V328" s="15"/>
      <c r="W328" s="15"/>
      <c r="X328" s="15"/>
      <c r="Y328" s="15"/>
      <c r="Z328" s="15"/>
      <c r="AA328" s="14">
        <v>8146344.3300000001</v>
      </c>
      <c r="AB328" s="14">
        <v>-1654091.19</v>
      </c>
      <c r="AC328" s="14">
        <v>615619.9</v>
      </c>
      <c r="AD328" s="14">
        <v>-4626684.12</v>
      </c>
      <c r="AE328" s="14">
        <v>38886710.270000003</v>
      </c>
      <c r="AF328" s="14">
        <v>0</v>
      </c>
      <c r="AG328" s="15"/>
      <c r="AH328" s="15"/>
      <c r="AI328" s="15"/>
      <c r="AJ328" s="15"/>
      <c r="AK328" s="15"/>
    </row>
    <row r="329" spans="1:37" ht="14.25" customHeight="1">
      <c r="A329" s="12" t="s">
        <v>722</v>
      </c>
      <c r="B329" s="12" t="s">
        <v>723</v>
      </c>
      <c r="C329" s="12" t="s">
        <v>58</v>
      </c>
      <c r="D329" s="13" t="s">
        <v>639</v>
      </c>
      <c r="E329" s="14">
        <v>549445670.58000004</v>
      </c>
      <c r="F329" s="14">
        <v>492832118.57999998</v>
      </c>
      <c r="G329" s="14">
        <v>251425635.78999999</v>
      </c>
      <c r="H329" s="14">
        <v>370542819.39999998</v>
      </c>
      <c r="I329" s="14">
        <v>151859510.80000001</v>
      </c>
      <c r="J329" s="14">
        <v>189903764.47</v>
      </c>
      <c r="K329" s="14">
        <v>267466251.22</v>
      </c>
      <c r="L329" s="14">
        <v>184185106.28</v>
      </c>
      <c r="M329" s="14">
        <v>134033622.70999999</v>
      </c>
      <c r="N329" s="14">
        <v>5819666.75</v>
      </c>
      <c r="O329" s="14">
        <v>42910809.060000002</v>
      </c>
      <c r="P329" s="14">
        <v>2600433676.3000002</v>
      </c>
      <c r="Q329" s="14">
        <v>2874263122.8000002</v>
      </c>
      <c r="R329" s="14">
        <v>1924718857.4000001</v>
      </c>
      <c r="S329" s="14">
        <v>1562295782.5999999</v>
      </c>
      <c r="T329" s="14">
        <v>958904335.66999996</v>
      </c>
      <c r="U329" s="14">
        <v>396146919.81</v>
      </c>
      <c r="V329" s="14">
        <v>236450234.66999999</v>
      </c>
      <c r="W329" s="14">
        <v>239461982.30000001</v>
      </c>
      <c r="X329" s="14">
        <v>3903966714.9000001</v>
      </c>
      <c r="Y329" s="14">
        <v>-267187987.59999999</v>
      </c>
      <c r="Z329" s="14">
        <v>-1480911900.9000001</v>
      </c>
      <c r="AA329" s="14">
        <v>-43589474.490000002</v>
      </c>
      <c r="AB329" s="14">
        <v>161769030.62</v>
      </c>
      <c r="AC329" s="14">
        <v>202691056.34999999</v>
      </c>
      <c r="AD329" s="14">
        <v>-40571112.670000002</v>
      </c>
      <c r="AE329" s="14">
        <v>52877412.719999999</v>
      </c>
      <c r="AF329" s="14">
        <v>47757024.159999996</v>
      </c>
      <c r="AG329" s="14">
        <v>-316761928.97000003</v>
      </c>
      <c r="AH329" s="14">
        <v>-219739404</v>
      </c>
      <c r="AI329" s="14">
        <v>739240393.66999996</v>
      </c>
      <c r="AJ329" s="14">
        <v>-46927390.82</v>
      </c>
      <c r="AK329" s="14">
        <v>302618169.60000002</v>
      </c>
    </row>
    <row r="330" spans="1:37" ht="14.25" customHeight="1">
      <c r="A330" s="12" t="s">
        <v>724</v>
      </c>
      <c r="B330" s="12" t="s">
        <v>725</v>
      </c>
      <c r="C330" s="12" t="s">
        <v>58</v>
      </c>
      <c r="D330" s="13" t="s">
        <v>639</v>
      </c>
      <c r="E330" s="14">
        <v>11464958.66</v>
      </c>
      <c r="F330" s="14">
        <v>6540189.5300000003</v>
      </c>
      <c r="G330" s="14">
        <v>1716309.96</v>
      </c>
      <c r="H330" s="14">
        <v>8440944.5500000007</v>
      </c>
      <c r="I330" s="14">
        <v>7750705.5300000003</v>
      </c>
      <c r="J330" s="14">
        <v>19888487.550000001</v>
      </c>
      <c r="K330" s="14">
        <v>16678726.58</v>
      </c>
      <c r="L330" s="14">
        <v>50634525.560000002</v>
      </c>
      <c r="M330" s="14">
        <v>26123974.27</v>
      </c>
      <c r="N330" s="14">
        <v>17445035.850000001</v>
      </c>
      <c r="O330" s="14">
        <v>11977904.09</v>
      </c>
      <c r="P330" s="14">
        <v>810546345.02999997</v>
      </c>
      <c r="Q330" s="14">
        <v>39444633.899999999</v>
      </c>
      <c r="R330" s="14">
        <v>28511345.870000001</v>
      </c>
      <c r="S330" s="14">
        <v>-1260484759.4000001</v>
      </c>
      <c r="T330" s="14">
        <v>-1110523595.5</v>
      </c>
      <c r="U330" s="14">
        <v>-1688108868.9000001</v>
      </c>
      <c r="V330" s="14">
        <v>-1610842848.4000001</v>
      </c>
      <c r="W330" s="14">
        <v>501956366.82999998</v>
      </c>
      <c r="X330" s="14">
        <v>-33327137.289999999</v>
      </c>
      <c r="Y330" s="14">
        <v>28349492.43</v>
      </c>
      <c r="Z330" s="14">
        <v>207057.46</v>
      </c>
      <c r="AA330" s="14">
        <v>-348732.26</v>
      </c>
      <c r="AB330" s="14">
        <v>-489698.05</v>
      </c>
      <c r="AC330" s="14">
        <v>-74257.649999999994</v>
      </c>
      <c r="AD330" s="14">
        <v>480694.45</v>
      </c>
      <c r="AE330" s="14">
        <v>-197162.49</v>
      </c>
      <c r="AF330" s="14">
        <v>-164363814.58000001</v>
      </c>
      <c r="AG330" s="14">
        <v>-91472216.769999996</v>
      </c>
      <c r="AH330" s="14">
        <v>276133882.92000002</v>
      </c>
      <c r="AI330" s="14">
        <v>-849746.86</v>
      </c>
      <c r="AJ330" s="14">
        <v>-41893.22</v>
      </c>
      <c r="AK330" s="14">
        <v>-647054.55000000005</v>
      </c>
    </row>
    <row r="331" spans="1:37" ht="14.25" customHeight="1">
      <c r="A331" s="12" t="s">
        <v>726</v>
      </c>
      <c r="B331" s="12" t="s">
        <v>727</v>
      </c>
      <c r="C331" s="12" t="s">
        <v>58</v>
      </c>
      <c r="D331" s="13" t="s">
        <v>639</v>
      </c>
      <c r="E331" s="14">
        <v>1265552440.5</v>
      </c>
      <c r="F331" s="14">
        <v>1046382442.6</v>
      </c>
      <c r="G331" s="14">
        <v>551807426.27999997</v>
      </c>
      <c r="H331" s="14">
        <v>1446418375.7</v>
      </c>
      <c r="I331" s="14">
        <v>1113321736</v>
      </c>
      <c r="J331" s="14">
        <v>1195838323.2</v>
      </c>
      <c r="K331" s="14">
        <v>1563685004.0999999</v>
      </c>
      <c r="L331" s="14">
        <v>1817216.37</v>
      </c>
      <c r="M331" s="14">
        <v>717555444.48000002</v>
      </c>
      <c r="N331" s="14">
        <v>1296207708</v>
      </c>
      <c r="O331" s="14">
        <v>1097668885.5</v>
      </c>
      <c r="P331" s="14">
        <v>4395415173.1999998</v>
      </c>
      <c r="Q331" s="14">
        <v>3449820477.1999998</v>
      </c>
      <c r="R331" s="14">
        <v>1588158019.4000001</v>
      </c>
      <c r="S331" s="14">
        <v>5855887440.3000002</v>
      </c>
      <c r="T331" s="14">
        <v>5108361272.5</v>
      </c>
      <c r="U331" s="14">
        <v>4746055266.6999998</v>
      </c>
      <c r="V331" s="14">
        <v>5758140694.1999998</v>
      </c>
      <c r="W331" s="14">
        <v>870854253.96000004</v>
      </c>
      <c r="X331" s="14">
        <v>2091300830.8</v>
      </c>
      <c r="Y331" s="14">
        <v>4635483266.6999998</v>
      </c>
      <c r="Z331" s="14">
        <v>4709950744.6000004</v>
      </c>
      <c r="AA331" s="14">
        <v>-81011840.219999999</v>
      </c>
      <c r="AB331" s="14">
        <v>-105849866.06</v>
      </c>
      <c r="AC331" s="14">
        <v>-129396356.81999999</v>
      </c>
      <c r="AD331" s="14">
        <v>193982744.88</v>
      </c>
      <c r="AE331" s="14">
        <v>293257658.26999998</v>
      </c>
      <c r="AF331" s="14">
        <v>137516659.22999999</v>
      </c>
      <c r="AG331" s="14">
        <v>84602701.129999995</v>
      </c>
      <c r="AH331" s="14">
        <v>74147170.950000003</v>
      </c>
      <c r="AI331" s="14">
        <v>-107542190.34</v>
      </c>
      <c r="AJ331" s="14">
        <v>-18394615.550000001</v>
      </c>
      <c r="AK331" s="14">
        <v>77700159.140000001</v>
      </c>
    </row>
    <row r="332" spans="1:37" ht="14.25" customHeight="1">
      <c r="A332" s="12" t="s">
        <v>728</v>
      </c>
      <c r="B332" s="12" t="s">
        <v>729</v>
      </c>
      <c r="C332" s="12" t="s">
        <v>58</v>
      </c>
      <c r="D332" s="13" t="s">
        <v>639</v>
      </c>
      <c r="E332" s="14">
        <v>4499571.93</v>
      </c>
      <c r="F332" s="14">
        <v>3328858.53</v>
      </c>
      <c r="G332" s="15"/>
      <c r="H332" s="15"/>
      <c r="I332" s="15"/>
      <c r="J332" s="15"/>
      <c r="K332" s="15"/>
      <c r="L332" s="15"/>
      <c r="M332" s="15"/>
      <c r="N332" s="15"/>
      <c r="O332" s="15"/>
      <c r="P332" s="14">
        <v>34878369.07</v>
      </c>
      <c r="Q332" s="14">
        <v>25662354.309999999</v>
      </c>
      <c r="R332" s="15"/>
      <c r="S332" s="15"/>
      <c r="T332" s="15"/>
      <c r="U332" s="15"/>
      <c r="V332" s="15"/>
      <c r="W332" s="15"/>
      <c r="X332" s="15"/>
      <c r="Y332" s="15"/>
      <c r="Z332" s="15"/>
      <c r="AA332" s="14">
        <v>7650506.7300000004</v>
      </c>
      <c r="AB332" s="14">
        <v>4507398.51</v>
      </c>
      <c r="AC332" s="15"/>
      <c r="AD332" s="15"/>
      <c r="AE332" s="15"/>
      <c r="AF332" s="15"/>
      <c r="AG332" s="15"/>
      <c r="AH332" s="15"/>
      <c r="AI332" s="15"/>
      <c r="AJ332" s="15"/>
      <c r="AK332" s="15"/>
    </row>
    <row r="333" spans="1:37" ht="14.25" customHeight="1">
      <c r="A333" s="12" t="s">
        <v>730</v>
      </c>
      <c r="B333" s="12" t="s">
        <v>731</v>
      </c>
      <c r="C333" s="12" t="s">
        <v>58</v>
      </c>
      <c r="D333" s="13" t="s">
        <v>639</v>
      </c>
      <c r="E333" s="14">
        <v>490508890.73000002</v>
      </c>
      <c r="F333" s="14">
        <v>513907634.48000002</v>
      </c>
      <c r="G333" s="14">
        <v>526624500.06999999</v>
      </c>
      <c r="H333" s="15"/>
      <c r="I333" s="15"/>
      <c r="J333" s="15"/>
      <c r="K333" s="15"/>
      <c r="L333" s="15"/>
      <c r="M333" s="15"/>
      <c r="N333" s="15"/>
      <c r="O333" s="15"/>
      <c r="P333" s="14">
        <v>1589917672.4000001</v>
      </c>
      <c r="Q333" s="14">
        <v>1745029211</v>
      </c>
      <c r="R333" s="14">
        <v>1635770350.0999999</v>
      </c>
      <c r="S333" s="14">
        <v>1819984312.5999999</v>
      </c>
      <c r="T333" s="14">
        <v>1521156914.5999999</v>
      </c>
      <c r="U333" s="14">
        <v>1238218872.2</v>
      </c>
      <c r="V333" s="14">
        <v>1101109726.4000001</v>
      </c>
      <c r="W333" s="14">
        <v>800870672.54999995</v>
      </c>
      <c r="X333" s="14">
        <v>904199552.51999998</v>
      </c>
      <c r="Y333" s="14">
        <v>949806619.88</v>
      </c>
      <c r="Z333" s="14">
        <v>823546998.34000003</v>
      </c>
      <c r="AA333" s="14">
        <v>-85188397.609999999</v>
      </c>
      <c r="AB333" s="14">
        <v>-50397546.979999997</v>
      </c>
      <c r="AC333" s="14">
        <v>-84178236.590000004</v>
      </c>
      <c r="AD333" s="15"/>
      <c r="AE333" s="15"/>
      <c r="AF333" s="15"/>
      <c r="AG333" s="15"/>
      <c r="AH333" s="15"/>
      <c r="AI333" s="15"/>
      <c r="AJ333" s="15"/>
      <c r="AK333" s="15"/>
    </row>
    <row r="334" spans="1:37" ht="14.25" customHeight="1">
      <c r="A334" s="12" t="s">
        <v>732</v>
      </c>
      <c r="B334" s="12" t="s">
        <v>733</v>
      </c>
      <c r="C334" s="12" t="s">
        <v>58</v>
      </c>
      <c r="D334" s="13" t="s">
        <v>639</v>
      </c>
      <c r="E334" s="14">
        <v>46801103.109999999</v>
      </c>
      <c r="F334" s="14">
        <v>19528070.059999999</v>
      </c>
      <c r="G334" s="14">
        <v>20028007.800000001</v>
      </c>
      <c r="H334" s="14">
        <v>43486574.609999999</v>
      </c>
      <c r="I334" s="14">
        <v>22357703.98</v>
      </c>
      <c r="J334" s="14">
        <v>16182255.300000001</v>
      </c>
      <c r="K334" s="14">
        <v>52763904.590000004</v>
      </c>
      <c r="L334" s="14">
        <v>15243273.35</v>
      </c>
      <c r="M334" s="14">
        <v>12760966.77</v>
      </c>
      <c r="N334" s="14">
        <v>17937281.210000001</v>
      </c>
      <c r="O334" s="14">
        <v>9766826.2599999998</v>
      </c>
      <c r="P334" s="14">
        <v>317140610.55000001</v>
      </c>
      <c r="Q334" s="14">
        <v>230262552.91</v>
      </c>
      <c r="R334" s="14">
        <v>88408527.439999998</v>
      </c>
      <c r="S334" s="14">
        <v>91530983.870000005</v>
      </c>
      <c r="T334" s="14">
        <v>126083453.2</v>
      </c>
      <c r="U334" s="14">
        <v>2897525.87</v>
      </c>
      <c r="V334" s="14">
        <v>25769748.199999999</v>
      </c>
      <c r="W334" s="14">
        <v>-47604843.460000001</v>
      </c>
      <c r="X334" s="14">
        <v>-25663011.210000001</v>
      </c>
      <c r="Y334" s="14">
        <v>-72422907.5</v>
      </c>
      <c r="Z334" s="14">
        <v>-48691779.280000001</v>
      </c>
      <c r="AA334" s="14">
        <v>25698172.48</v>
      </c>
      <c r="AB334" s="14">
        <v>10723299.1</v>
      </c>
      <c r="AC334" s="14">
        <v>-3104449</v>
      </c>
      <c r="AD334" s="14">
        <v>-8236899.7599999998</v>
      </c>
      <c r="AE334" s="14">
        <v>6539004.9400000004</v>
      </c>
      <c r="AF334" s="14">
        <v>-28765293.09</v>
      </c>
      <c r="AG334" s="14">
        <v>-8183174.5499999998</v>
      </c>
      <c r="AH334" s="14">
        <v>21716180.27</v>
      </c>
      <c r="AI334" s="14">
        <v>-6389505.79</v>
      </c>
      <c r="AJ334" s="14">
        <v>-33647239.460000001</v>
      </c>
      <c r="AK334" s="14">
        <v>0</v>
      </c>
    </row>
    <row r="335" spans="1:37" ht="14.25" customHeight="1">
      <c r="A335" s="12" t="s">
        <v>734</v>
      </c>
      <c r="B335" s="12" t="s">
        <v>735</v>
      </c>
      <c r="C335" s="12" t="s">
        <v>58</v>
      </c>
      <c r="D335" s="13" t="s">
        <v>639</v>
      </c>
      <c r="E335" s="14">
        <v>40613420.170000002</v>
      </c>
      <c r="F335" s="14">
        <v>23682885.969999999</v>
      </c>
      <c r="G335" s="14">
        <v>33174007.899999999</v>
      </c>
      <c r="H335" s="14">
        <v>5024759.22</v>
      </c>
      <c r="I335" s="14">
        <v>113089008.89</v>
      </c>
      <c r="J335" s="14">
        <v>172786823.40000001</v>
      </c>
      <c r="K335" s="14">
        <v>184691795.12</v>
      </c>
      <c r="L335" s="14">
        <v>-38760365.43</v>
      </c>
      <c r="M335" s="14">
        <v>87878260.700000003</v>
      </c>
      <c r="N335" s="14">
        <v>128313702.27</v>
      </c>
      <c r="O335" s="14">
        <v>245229977.16</v>
      </c>
      <c r="P335" s="14">
        <v>1752642932.2</v>
      </c>
      <c r="Q335" s="14">
        <v>2856728667.9000001</v>
      </c>
      <c r="R335" s="14">
        <v>3256775404.1999998</v>
      </c>
      <c r="S335" s="14">
        <v>1434819118.4000001</v>
      </c>
      <c r="T335" s="14">
        <v>1591229246.7</v>
      </c>
      <c r="U335" s="14">
        <v>953195253.00999999</v>
      </c>
      <c r="V335" s="14">
        <v>1353177440.9000001</v>
      </c>
      <c r="W335" s="14">
        <v>1585054377.8</v>
      </c>
      <c r="X335" s="14">
        <v>1806839048.5999999</v>
      </c>
      <c r="Y335" s="14">
        <v>1661249534.4000001</v>
      </c>
      <c r="Z335" s="14">
        <v>1495509451.5</v>
      </c>
      <c r="AA335" s="14">
        <v>221209407.80000001</v>
      </c>
      <c r="AB335" s="14">
        <v>424042601.01999998</v>
      </c>
      <c r="AC335" s="14">
        <v>513284471.92000002</v>
      </c>
      <c r="AD335" s="14">
        <v>175087947.75999999</v>
      </c>
      <c r="AE335" s="14">
        <v>79324606.209999993</v>
      </c>
      <c r="AF335" s="14">
        <v>-97769485.700000003</v>
      </c>
      <c r="AG335" s="14">
        <v>-33701905.119999997</v>
      </c>
      <c r="AH335" s="14">
        <v>275838918.75999999</v>
      </c>
      <c r="AI335" s="14">
        <v>234618715.72999999</v>
      </c>
      <c r="AJ335" s="14">
        <v>-25582794.219999999</v>
      </c>
      <c r="AK335" s="14">
        <v>161042633.97</v>
      </c>
    </row>
    <row r="336" spans="1:37" ht="14.25" customHeight="1">
      <c r="A336" s="12" t="s">
        <v>736</v>
      </c>
      <c r="B336" s="12" t="s">
        <v>737</v>
      </c>
      <c r="C336" s="12" t="s">
        <v>58</v>
      </c>
      <c r="D336" s="13" t="s">
        <v>639</v>
      </c>
      <c r="E336" s="14">
        <v>117788176.87</v>
      </c>
      <c r="F336" s="14">
        <v>336169006.31</v>
      </c>
      <c r="G336" s="14">
        <v>498191004.97000003</v>
      </c>
      <c r="H336" s="14">
        <v>346495578.60000002</v>
      </c>
      <c r="I336" s="14">
        <v>531977038.35000002</v>
      </c>
      <c r="J336" s="14">
        <v>480199553.25</v>
      </c>
      <c r="K336" s="14">
        <v>110588603.39</v>
      </c>
      <c r="L336" s="14">
        <v>127181430.03</v>
      </c>
      <c r="M336" s="14">
        <v>82602612.269999996</v>
      </c>
      <c r="N336" s="14">
        <v>96975826.680000007</v>
      </c>
      <c r="O336" s="14">
        <v>607212628.66999996</v>
      </c>
      <c r="P336" s="14">
        <v>2755019792.6999998</v>
      </c>
      <c r="Q336" s="14">
        <v>4142001054.8000002</v>
      </c>
      <c r="R336" s="14">
        <v>5051996099.8999996</v>
      </c>
      <c r="S336" s="14">
        <v>2698790164.4000001</v>
      </c>
      <c r="T336" s="14">
        <v>3024869519</v>
      </c>
      <c r="U336" s="14">
        <v>2683638614.0999999</v>
      </c>
      <c r="V336" s="14">
        <v>10156795038</v>
      </c>
      <c r="W336" s="14">
        <v>903541915.10000002</v>
      </c>
      <c r="X336" s="14">
        <v>754941025.24000001</v>
      </c>
      <c r="Y336" s="14">
        <v>-239608283.13</v>
      </c>
      <c r="Z336" s="14">
        <v>2267855947.5999999</v>
      </c>
      <c r="AA336" s="14">
        <v>250842391.12</v>
      </c>
      <c r="AB336" s="14">
        <v>500035032.80000001</v>
      </c>
      <c r="AC336" s="14">
        <v>502391353.20999998</v>
      </c>
      <c r="AD336" s="14">
        <v>124762743.45</v>
      </c>
      <c r="AE336" s="14">
        <v>18248628.789999999</v>
      </c>
      <c r="AF336" s="14">
        <v>326671320.47000003</v>
      </c>
      <c r="AG336" s="14">
        <v>3144150536.4000001</v>
      </c>
      <c r="AH336" s="14">
        <v>9770873</v>
      </c>
      <c r="AI336" s="14">
        <v>49411631.329999998</v>
      </c>
      <c r="AJ336" s="14">
        <v>-392303840.60000002</v>
      </c>
      <c r="AK336" s="14">
        <v>101264037.14</v>
      </c>
    </row>
    <row r="337" spans="1:37" ht="14.25" customHeight="1">
      <c r="A337" s="12" t="s">
        <v>738</v>
      </c>
      <c r="B337" s="12" t="s">
        <v>739</v>
      </c>
      <c r="C337" s="12" t="s">
        <v>58</v>
      </c>
      <c r="D337" s="13" t="s">
        <v>639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  <c r="P337" s="14">
        <v>34495689.43</v>
      </c>
      <c r="Q337" s="14">
        <v>33171057.760000002</v>
      </c>
      <c r="R337" s="14">
        <v>22981546.09</v>
      </c>
      <c r="S337" s="14">
        <v>19550744.760000002</v>
      </c>
      <c r="T337" s="14">
        <v>18047549.170000002</v>
      </c>
      <c r="U337" s="14">
        <v>15186611.77</v>
      </c>
      <c r="V337" s="14">
        <v>14879766.939999999</v>
      </c>
      <c r="W337" s="14">
        <v>16540226.300000001</v>
      </c>
      <c r="X337" s="14">
        <v>20871291.969999999</v>
      </c>
      <c r="Y337" s="14">
        <v>20826167.98</v>
      </c>
      <c r="Z337" s="14">
        <v>26416464.199999999</v>
      </c>
      <c r="AA337" s="14">
        <v>0</v>
      </c>
      <c r="AB337" s="14">
        <v>0</v>
      </c>
      <c r="AC337" s="14">
        <v>0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0</v>
      </c>
      <c r="AJ337" s="14">
        <v>0</v>
      </c>
      <c r="AK337" s="14">
        <v>0</v>
      </c>
    </row>
    <row r="338" spans="1:37" ht="14.25" customHeight="1">
      <c r="A338" s="12"/>
      <c r="B338" s="12"/>
      <c r="C338" s="12"/>
      <c r="D338" s="12"/>
      <c r="E338" s="20">
        <f>SUMIF(E2:E337,"&gt;0",E2:E337)</f>
        <v>148327766619.62003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</row>
    <row r="339" spans="1:37" ht="14.25" customHeight="1">
      <c r="A339" s="12"/>
      <c r="B339" s="12"/>
      <c r="C339" s="12"/>
      <c r="D339" s="12"/>
      <c r="E339" s="20"/>
      <c r="F339" s="20"/>
      <c r="G339" s="20"/>
      <c r="H339" s="20"/>
      <c r="I339" s="20"/>
      <c r="J339" s="20"/>
      <c r="K339" s="20"/>
      <c r="L339" s="20"/>
      <c r="M339" s="21"/>
      <c r="N339" s="21"/>
      <c r="O339" s="21"/>
      <c r="P339" s="20"/>
      <c r="Q339" s="20"/>
      <c r="R339" s="20"/>
      <c r="S339" s="20"/>
      <c r="T339" s="20"/>
      <c r="U339" s="20"/>
      <c r="V339" s="20"/>
      <c r="W339" s="20"/>
      <c r="X339" s="21"/>
      <c r="Y339" s="21"/>
      <c r="Z339" s="21"/>
      <c r="AA339" s="20"/>
      <c r="AB339" s="20"/>
      <c r="AC339" s="20"/>
      <c r="AD339" s="20"/>
      <c r="AE339" s="20"/>
      <c r="AF339" s="20"/>
      <c r="AG339" s="20"/>
      <c r="AH339" s="20"/>
      <c r="AI339" s="21"/>
      <c r="AJ339" s="21"/>
      <c r="AK339" s="21"/>
    </row>
    <row r="340" spans="1:37" ht="14.25" customHeight="1">
      <c r="A340" s="12"/>
      <c r="B340" s="22"/>
      <c r="C340" s="12"/>
      <c r="D340" s="12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</row>
    <row r="341" spans="1:37" ht="14.25" customHeight="1">
      <c r="A341" s="12"/>
      <c r="B341" s="22"/>
      <c r="C341" s="12"/>
      <c r="D341" s="12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</row>
    <row r="342" spans="1:37" ht="14.25" customHeight="1">
      <c r="A342" s="12"/>
      <c r="B342" s="22"/>
      <c r="C342" s="12"/>
      <c r="D342" s="12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</row>
    <row r="343" spans="1:37" ht="14.25" customHeight="1">
      <c r="A343" s="12"/>
      <c r="B343" s="22"/>
      <c r="C343" s="12"/>
      <c r="D343" s="12"/>
      <c r="E343" s="15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5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5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1:37" ht="14.25" customHeight="1">
      <c r="A344" s="12"/>
      <c r="B344" s="12"/>
      <c r="C344" s="12"/>
      <c r="D344" s="12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</row>
    <row r="345" spans="1:37" ht="14.25" customHeight="1">
      <c r="A345" s="12"/>
      <c r="B345" s="12"/>
      <c r="C345" s="12"/>
      <c r="D345" s="12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5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5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5"/>
    </row>
    <row r="346" spans="1:37" ht="14.25" customHeight="1">
      <c r="A346" s="12"/>
      <c r="B346" s="12"/>
      <c r="C346" s="12"/>
      <c r="D346" s="12"/>
      <c r="E346" s="14"/>
      <c r="F346" s="14"/>
      <c r="G346" s="14"/>
      <c r="H346" s="14"/>
      <c r="I346" s="14"/>
      <c r="J346" s="14"/>
      <c r="K346" s="14"/>
      <c r="L346" s="15"/>
      <c r="M346" s="15"/>
      <c r="N346" s="15"/>
      <c r="O346" s="15"/>
      <c r="P346" s="14"/>
      <c r="Q346" s="14"/>
      <c r="R346" s="14"/>
      <c r="S346" s="14"/>
      <c r="T346" s="14"/>
      <c r="U346" s="14"/>
      <c r="V346" s="14"/>
      <c r="W346" s="15"/>
      <c r="X346" s="15"/>
      <c r="Y346" s="15"/>
      <c r="Z346" s="15"/>
      <c r="AA346" s="14"/>
      <c r="AB346" s="14"/>
      <c r="AC346" s="14"/>
      <c r="AD346" s="14"/>
      <c r="AE346" s="14"/>
      <c r="AF346" s="14"/>
      <c r="AG346" s="14"/>
      <c r="AH346" s="15"/>
      <c r="AI346" s="15"/>
      <c r="AJ346" s="15"/>
      <c r="AK346" s="15"/>
    </row>
    <row r="347" spans="1:37" ht="14.25" customHeight="1">
      <c r="A347" s="12"/>
      <c r="B347" s="12"/>
      <c r="C347" s="12"/>
      <c r="D347" s="12"/>
      <c r="E347" s="14"/>
      <c r="F347" s="14"/>
      <c r="G347" s="14"/>
      <c r="H347" s="14"/>
      <c r="I347" s="14"/>
      <c r="J347" s="15"/>
      <c r="K347" s="15"/>
      <c r="L347" s="15"/>
      <c r="M347" s="15"/>
      <c r="N347" s="15"/>
      <c r="O347" s="15"/>
      <c r="P347" s="14"/>
      <c r="Q347" s="14"/>
      <c r="R347" s="14"/>
      <c r="S347" s="14"/>
      <c r="T347" s="14"/>
      <c r="U347" s="15"/>
      <c r="V347" s="15"/>
      <c r="W347" s="15"/>
      <c r="X347" s="15"/>
      <c r="Y347" s="15"/>
      <c r="Z347" s="15"/>
      <c r="AA347" s="14"/>
      <c r="AB347" s="14"/>
      <c r="AC347" s="14"/>
      <c r="AD347" s="14"/>
      <c r="AE347" s="14"/>
      <c r="AF347" s="15"/>
      <c r="AG347" s="15"/>
      <c r="AH347" s="15"/>
      <c r="AI347" s="15"/>
      <c r="AJ347" s="15"/>
      <c r="AK347" s="15"/>
    </row>
    <row r="348" spans="1:37" ht="14.25" customHeight="1">
      <c r="A348" s="12"/>
      <c r="B348" s="12"/>
      <c r="C348" s="12"/>
      <c r="D348" s="12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</row>
    <row r="349" spans="1:37" ht="14.25" customHeight="1">
      <c r="A349" s="12"/>
      <c r="B349" s="12"/>
      <c r="C349" s="12"/>
      <c r="D349" s="12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6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</row>
    <row r="350" spans="1:37" ht="14.25" customHeight="1">
      <c r="A350" s="12"/>
      <c r="B350" s="12"/>
      <c r="C350" s="12"/>
      <c r="D350" s="12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6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</row>
    <row r="351" spans="1:37" ht="14.25" customHeight="1">
      <c r="A351" s="12"/>
      <c r="B351" s="22"/>
      <c r="C351" s="12"/>
      <c r="D351" s="12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</row>
    <row r="352" spans="1:37" ht="14.25" customHeight="1">
      <c r="A352" s="12"/>
      <c r="B352" s="12"/>
      <c r="C352" s="12"/>
      <c r="D352" s="12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6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</row>
    <row r="353" spans="1:37" ht="14.25" customHeight="1">
      <c r="A353" s="12"/>
      <c r="B353" s="12"/>
      <c r="C353" s="12"/>
      <c r="D353" s="12"/>
      <c r="E353" s="14"/>
      <c r="F353" s="14"/>
      <c r="G353" s="14"/>
      <c r="H353" s="14"/>
      <c r="I353" s="14"/>
      <c r="J353" s="14"/>
      <c r="K353" s="14"/>
      <c r="L353" s="14"/>
      <c r="M353" s="15"/>
      <c r="N353" s="15"/>
      <c r="O353" s="15"/>
      <c r="P353" s="14"/>
      <c r="Q353" s="14"/>
      <c r="R353" s="14"/>
      <c r="S353" s="14"/>
      <c r="T353" s="14"/>
      <c r="U353" s="14"/>
      <c r="V353" s="14"/>
      <c r="W353" s="14"/>
      <c r="X353" s="15"/>
      <c r="Y353" s="15"/>
      <c r="Z353" s="15"/>
      <c r="AA353" s="14"/>
      <c r="AB353" s="14"/>
      <c r="AC353" s="14"/>
      <c r="AD353" s="14"/>
      <c r="AE353" s="14"/>
      <c r="AF353" s="14"/>
      <c r="AG353" s="14"/>
      <c r="AH353" s="14"/>
      <c r="AI353" s="15"/>
      <c r="AJ353" s="15"/>
      <c r="AK353" s="15"/>
    </row>
    <row r="354" spans="1:37" ht="14.25" customHeight="1">
      <c r="A354" s="12"/>
      <c r="B354" s="12"/>
      <c r="C354" s="12"/>
      <c r="D354" s="12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</row>
    <row r="355" spans="1:37" ht="14.25" customHeight="1">
      <c r="A355" s="12"/>
      <c r="B355" s="12"/>
      <c r="C355" s="12"/>
      <c r="D355" s="12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4"/>
      <c r="Q355" s="14"/>
      <c r="R355" s="14"/>
      <c r="S355" s="14"/>
      <c r="T355" s="14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</row>
    <row r="356" spans="1:37" ht="14.25" customHeight="1">
      <c r="A356" s="12"/>
      <c r="B356" s="12"/>
      <c r="C356" s="12"/>
      <c r="D356" s="12"/>
      <c r="E356" s="14"/>
      <c r="F356" s="14"/>
      <c r="G356" s="14"/>
      <c r="H356" s="15"/>
      <c r="I356" s="15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5"/>
      <c r="AE356" s="15"/>
      <c r="AF356" s="14"/>
      <c r="AG356" s="14"/>
      <c r="AH356" s="14"/>
      <c r="AI356" s="14"/>
      <c r="AJ356" s="14"/>
      <c r="AK356" s="14"/>
    </row>
    <row r="357" spans="1:37" ht="14.25" customHeight="1">
      <c r="A357" s="12"/>
      <c r="B357" s="12"/>
      <c r="C357" s="12"/>
      <c r="D357" s="12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</row>
    <row r="358" spans="1:37" ht="14.25" customHeight="1">
      <c r="A358" s="12"/>
      <c r="B358" s="12"/>
      <c r="C358" s="12"/>
      <c r="D358" s="12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</row>
    <row r="359" spans="1:37" ht="14.25" customHeight="1">
      <c r="A359" s="12"/>
      <c r="B359" s="12"/>
      <c r="C359" s="12"/>
      <c r="D359" s="12"/>
      <c r="E359" s="14"/>
      <c r="F359" s="14"/>
      <c r="G359" s="14"/>
      <c r="H359" s="14"/>
      <c r="I359" s="14"/>
      <c r="J359" s="15"/>
      <c r="K359" s="15"/>
      <c r="L359" s="15"/>
      <c r="M359" s="15"/>
      <c r="N359" s="15"/>
      <c r="O359" s="15"/>
      <c r="P359" s="14"/>
      <c r="Q359" s="14"/>
      <c r="R359" s="14"/>
      <c r="S359" s="14"/>
      <c r="T359" s="14"/>
      <c r="U359" s="15"/>
      <c r="V359" s="15"/>
      <c r="W359" s="15"/>
      <c r="X359" s="15"/>
      <c r="Y359" s="15"/>
      <c r="Z359" s="15"/>
      <c r="AA359" s="14"/>
      <c r="AB359" s="14"/>
      <c r="AC359" s="14"/>
      <c r="AD359" s="14"/>
      <c r="AE359" s="14"/>
      <c r="AF359" s="15"/>
      <c r="AG359" s="15"/>
      <c r="AH359" s="15"/>
      <c r="AI359" s="15"/>
      <c r="AJ359" s="15"/>
      <c r="AK359" s="15"/>
    </row>
    <row r="360" spans="1:37" ht="14.25" customHeight="1">
      <c r="A360" s="12"/>
      <c r="B360" s="12"/>
      <c r="C360" s="12"/>
      <c r="D360" s="12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</row>
    <row r="361" spans="1:37" ht="14.25" customHeight="1">
      <c r="A361" s="12"/>
      <c r="B361" s="12"/>
      <c r="C361" s="12"/>
      <c r="D361" s="12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</row>
    <row r="362" spans="1:37" ht="14.25" customHeight="1">
      <c r="A362" s="12"/>
      <c r="B362" s="12"/>
      <c r="C362" s="12"/>
      <c r="D362" s="12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</row>
    <row r="363" spans="1:37" ht="14.25" customHeight="1">
      <c r="A363" s="12"/>
      <c r="B363" s="12"/>
      <c r="C363" s="12"/>
      <c r="D363" s="12"/>
      <c r="E363" s="14"/>
      <c r="F363" s="14"/>
      <c r="G363" s="14"/>
      <c r="H363" s="14"/>
      <c r="I363" s="14"/>
      <c r="J363" s="14"/>
      <c r="K363" s="15"/>
      <c r="L363" s="15"/>
      <c r="M363" s="15"/>
      <c r="N363" s="15"/>
      <c r="O363" s="15"/>
      <c r="P363" s="14"/>
      <c r="Q363" s="14"/>
      <c r="R363" s="14"/>
      <c r="S363" s="14"/>
      <c r="T363" s="14"/>
      <c r="U363" s="14"/>
      <c r="V363" s="15"/>
      <c r="W363" s="15"/>
      <c r="X363" s="15"/>
      <c r="Y363" s="15"/>
      <c r="Z363" s="15"/>
      <c r="AA363" s="14"/>
      <c r="AB363" s="14"/>
      <c r="AC363" s="14"/>
      <c r="AD363" s="14"/>
      <c r="AE363" s="14"/>
      <c r="AF363" s="14"/>
      <c r="AG363" s="15"/>
      <c r="AH363" s="15"/>
      <c r="AI363" s="15"/>
      <c r="AJ363" s="15"/>
      <c r="AK363" s="15"/>
    </row>
    <row r="364" spans="1:37" ht="14.25" customHeight="1">
      <c r="A364" s="12"/>
      <c r="B364" s="12"/>
      <c r="C364" s="12"/>
      <c r="D364" s="12"/>
      <c r="E364" s="1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5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5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</row>
    <row r="365" spans="1:37" ht="14.25" customHeight="1">
      <c r="A365" s="12"/>
      <c r="B365" s="12"/>
      <c r="C365" s="12"/>
      <c r="D365" s="12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</row>
    <row r="366" spans="1:37" ht="14.25" customHeight="1">
      <c r="A366" s="12"/>
      <c r="B366" s="12"/>
      <c r="C366" s="12"/>
      <c r="D366" s="12"/>
      <c r="E366" s="14"/>
      <c r="F366" s="14"/>
      <c r="G366" s="14"/>
      <c r="H366" s="14"/>
      <c r="I366" s="14"/>
      <c r="J366" s="14"/>
      <c r="K366" s="14"/>
      <c r="L366" s="14"/>
      <c r="M366" s="15"/>
      <c r="N366" s="15"/>
      <c r="O366" s="15"/>
      <c r="P366" s="14"/>
      <c r="Q366" s="16"/>
      <c r="R366" s="14"/>
      <c r="S366" s="14"/>
      <c r="T366" s="14"/>
      <c r="U366" s="14"/>
      <c r="V366" s="14"/>
      <c r="W366" s="14"/>
      <c r="X366" s="15"/>
      <c r="Y366" s="15"/>
      <c r="Z366" s="15"/>
      <c r="AA366" s="14"/>
      <c r="AB366" s="14"/>
      <c r="AC366" s="14"/>
      <c r="AD366" s="14"/>
      <c r="AE366" s="14"/>
      <c r="AF366" s="14"/>
      <c r="AG366" s="14"/>
      <c r="AH366" s="14"/>
      <c r="AI366" s="15"/>
      <c r="AJ366" s="15"/>
      <c r="AK366" s="15"/>
    </row>
    <row r="367" spans="1:37" ht="14.25" customHeight="1">
      <c r="A367" s="12"/>
      <c r="B367" s="12"/>
      <c r="C367" s="12"/>
      <c r="D367" s="12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6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</row>
    <row r="368" spans="1:37" ht="14.25" customHeight="1">
      <c r="A368" s="12"/>
      <c r="B368" s="12"/>
      <c r="C368" s="12"/>
      <c r="D368" s="12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6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</row>
    <row r="369" spans="1:37" ht="14.25" customHeight="1">
      <c r="A369" s="12"/>
      <c r="B369" s="12"/>
      <c r="C369" s="12"/>
      <c r="D369" s="12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</row>
    <row r="370" spans="1:37" ht="14.25" customHeight="1">
      <c r="A370" s="12"/>
      <c r="B370" s="12"/>
      <c r="C370" s="12"/>
      <c r="D370" s="12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</row>
    <row r="371" spans="1:37" ht="14.25" customHeight="1">
      <c r="A371" s="12"/>
      <c r="B371" s="12"/>
      <c r="C371" s="12"/>
      <c r="D371" s="12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</row>
    <row r="372" spans="1:37" ht="14.25" customHeight="1">
      <c r="A372" s="12"/>
      <c r="B372" s="12"/>
      <c r="C372" s="12"/>
      <c r="D372" s="12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</row>
    <row r="373" spans="1:37" ht="14.25" customHeight="1">
      <c r="A373" s="12"/>
      <c r="B373" s="12"/>
      <c r="C373" s="12"/>
      <c r="D373" s="12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</row>
    <row r="374" spans="1:37" ht="14.25" customHeight="1">
      <c r="A374" s="12"/>
      <c r="B374" s="12"/>
      <c r="C374" s="12"/>
      <c r="D374" s="12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</row>
    <row r="375" spans="1:37" ht="14.25" customHeight="1">
      <c r="A375" s="12"/>
      <c r="B375" s="12"/>
      <c r="C375" s="12"/>
      <c r="D375" s="12"/>
      <c r="E375" s="14"/>
      <c r="F375" s="14"/>
      <c r="G375" s="14"/>
      <c r="H375" s="14"/>
      <c r="I375" s="14"/>
      <c r="J375" s="15"/>
      <c r="K375" s="15"/>
      <c r="L375" s="15"/>
      <c r="M375" s="15"/>
      <c r="N375" s="15"/>
      <c r="O375" s="15"/>
      <c r="P375" s="14"/>
      <c r="Q375" s="14"/>
      <c r="R375" s="14"/>
      <c r="S375" s="14"/>
      <c r="T375" s="14"/>
      <c r="U375" s="15"/>
      <c r="V375" s="15"/>
      <c r="W375" s="15"/>
      <c r="X375" s="15"/>
      <c r="Y375" s="15"/>
      <c r="Z375" s="15"/>
      <c r="AA375" s="14"/>
      <c r="AB375" s="14"/>
      <c r="AC375" s="14"/>
      <c r="AD375" s="14"/>
      <c r="AE375" s="14"/>
      <c r="AF375" s="15"/>
      <c r="AG375" s="15"/>
      <c r="AH375" s="15"/>
      <c r="AI375" s="15"/>
      <c r="AJ375" s="15"/>
      <c r="AK375" s="15"/>
    </row>
    <row r="376" spans="1:37" ht="14.25" customHeight="1">
      <c r="A376" s="12"/>
      <c r="B376" s="12"/>
      <c r="C376" s="12"/>
      <c r="D376" s="12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</row>
    <row r="377" spans="1:37" ht="14.25" customHeight="1">
      <c r="A377" s="12"/>
      <c r="B377" s="12"/>
      <c r="C377" s="12"/>
      <c r="D377" s="12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</row>
    <row r="378" spans="1:37" ht="14.25" customHeight="1">
      <c r="A378" s="12"/>
      <c r="B378" s="12"/>
      <c r="C378" s="12"/>
      <c r="D378" s="12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</row>
    <row r="379" spans="1:37" ht="14.25" customHeight="1">
      <c r="A379" s="12"/>
      <c r="B379" s="12"/>
      <c r="C379" s="12"/>
      <c r="D379" s="12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</row>
    <row r="380" spans="1:37" ht="14.25" customHeight="1">
      <c r="A380" s="12"/>
      <c r="B380" s="12"/>
      <c r="C380" s="12"/>
      <c r="D380" s="12"/>
      <c r="E380" s="14"/>
      <c r="F380" s="14"/>
      <c r="G380" s="14"/>
      <c r="H380" s="15"/>
      <c r="I380" s="15"/>
      <c r="J380" s="15"/>
      <c r="K380" s="15"/>
      <c r="L380" s="15"/>
      <c r="M380" s="15"/>
      <c r="N380" s="15"/>
      <c r="O380" s="15"/>
      <c r="P380" s="14"/>
      <c r="Q380" s="14"/>
      <c r="R380" s="14"/>
      <c r="S380" s="15"/>
      <c r="T380" s="15"/>
      <c r="U380" s="15"/>
      <c r="V380" s="15"/>
      <c r="W380" s="15"/>
      <c r="X380" s="15"/>
      <c r="Y380" s="15"/>
      <c r="Z380" s="15"/>
      <c r="AA380" s="14"/>
      <c r="AB380" s="14"/>
      <c r="AC380" s="14"/>
      <c r="AD380" s="15"/>
      <c r="AE380" s="15"/>
      <c r="AF380" s="15"/>
      <c r="AG380" s="15"/>
      <c r="AH380" s="15"/>
      <c r="AI380" s="15"/>
      <c r="AJ380" s="15"/>
      <c r="AK380" s="15"/>
    </row>
    <row r="381" spans="1:37" ht="14.25" customHeight="1">
      <c r="A381" s="12"/>
      <c r="B381" s="12"/>
      <c r="C381" s="12"/>
      <c r="D381" s="12"/>
      <c r="E381" s="14"/>
      <c r="F381" s="14"/>
      <c r="G381" s="14"/>
      <c r="H381" s="14"/>
      <c r="I381" s="14"/>
      <c r="J381" s="15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  <c r="AG381" s="14"/>
      <c r="AH381" s="14"/>
      <c r="AI381" s="14"/>
      <c r="AJ381" s="14"/>
      <c r="AK381" s="14"/>
    </row>
    <row r="382" spans="1:37" ht="14.25" customHeight="1">
      <c r="A382" s="12"/>
      <c r="B382" s="12"/>
      <c r="C382" s="12"/>
      <c r="D382" s="12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</row>
    <row r="383" spans="1:37" ht="14.25" customHeight="1">
      <c r="A383" s="12"/>
      <c r="B383" s="12"/>
      <c r="C383" s="12"/>
      <c r="D383" s="12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</row>
    <row r="384" spans="1:37" ht="14.25" customHeight="1">
      <c r="A384" s="12"/>
      <c r="B384" s="12"/>
      <c r="C384" s="12"/>
      <c r="D384" s="12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</row>
    <row r="385" spans="1:37" ht="14.25" customHeight="1">
      <c r="A385" s="12"/>
      <c r="B385" s="12"/>
      <c r="C385" s="12"/>
      <c r="D385" s="12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6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</row>
    <row r="386" spans="1:37" ht="14.25" customHeight="1">
      <c r="A386" s="12"/>
      <c r="B386" s="12"/>
      <c r="C386" s="12"/>
      <c r="D386" s="12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</row>
    <row r="387" spans="1:37" ht="14.25" customHeight="1">
      <c r="A387" s="12"/>
      <c r="B387" s="12"/>
      <c r="C387" s="12"/>
      <c r="D387" s="12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</row>
    <row r="388" spans="1:37" ht="14.25" customHeight="1">
      <c r="A388" s="12"/>
      <c r="B388" s="12"/>
      <c r="C388" s="12"/>
      <c r="D388" s="12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</row>
    <row r="389" spans="1:37" ht="14.25" customHeight="1">
      <c r="A389" s="12"/>
      <c r="B389" s="12"/>
      <c r="C389" s="12"/>
      <c r="D389" s="12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</row>
    <row r="390" spans="1:37" ht="14.25" customHeight="1">
      <c r="A390" s="12"/>
      <c r="B390" s="12"/>
      <c r="C390" s="12"/>
      <c r="D390" s="12"/>
      <c r="E390" s="14"/>
      <c r="F390" s="14"/>
      <c r="G390" s="14"/>
      <c r="H390" s="14"/>
      <c r="I390" s="14"/>
      <c r="J390" s="14"/>
      <c r="K390" s="14"/>
      <c r="L390" s="14"/>
      <c r="M390" s="14"/>
      <c r="N390" s="15"/>
      <c r="O390" s="15"/>
      <c r="P390" s="14"/>
      <c r="Q390" s="14"/>
      <c r="R390" s="14"/>
      <c r="S390" s="14"/>
      <c r="T390" s="14"/>
      <c r="U390" s="14"/>
      <c r="V390" s="14"/>
      <c r="W390" s="14"/>
      <c r="X390" s="14"/>
      <c r="Y390" s="15"/>
      <c r="Z390" s="15"/>
      <c r="AA390" s="14"/>
      <c r="AB390" s="14"/>
      <c r="AC390" s="14"/>
      <c r="AD390" s="14"/>
      <c r="AE390" s="14"/>
      <c r="AF390" s="14"/>
      <c r="AG390" s="14"/>
      <c r="AH390" s="14"/>
      <c r="AI390" s="14"/>
      <c r="AJ390" s="15"/>
      <c r="AK390" s="15"/>
    </row>
    <row r="391" spans="1:37" ht="14.25" customHeight="1"/>
    <row r="392" spans="1:37" ht="14.25" customHeight="1"/>
    <row r="393" spans="1:37" ht="14.25" customHeight="1"/>
    <row r="394" spans="1:37" ht="14.25" customHeight="1"/>
    <row r="395" spans="1:37" ht="14.25" customHeight="1"/>
    <row r="396" spans="1:37" ht="14.25" customHeight="1"/>
    <row r="397" spans="1:37" ht="14.25" customHeight="1"/>
    <row r="398" spans="1:37" ht="14.25" customHeight="1"/>
    <row r="399" spans="1:37" ht="14.25" customHeight="1"/>
    <row r="400" spans="1:37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</sheetData>
  <autoFilter ref="A1:AK338"/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8"/>
  <sheetViews>
    <sheetView workbookViewId="0"/>
  </sheetViews>
  <sheetFormatPr defaultColWidth="14.44140625" defaultRowHeight="15" customHeight="1"/>
  <cols>
    <col min="1" max="3" width="12.6640625" customWidth="1"/>
    <col min="4" max="4" width="22.109375" customWidth="1"/>
    <col min="5" max="5" width="21.5546875" customWidth="1"/>
    <col min="6" max="16" width="12.6640625" customWidth="1"/>
    <col min="17" max="18" width="16.6640625" customWidth="1"/>
    <col min="19" max="19" width="19.44140625" customWidth="1"/>
    <col min="20" max="20" width="23.33203125" customWidth="1"/>
    <col min="21" max="21" width="25" customWidth="1"/>
    <col min="22" max="22" width="8.6640625" customWidth="1"/>
    <col min="23" max="23" width="21.109375" customWidth="1"/>
    <col min="24" max="24" width="8" customWidth="1"/>
    <col min="25" max="25" width="13.88671875" customWidth="1"/>
    <col min="26" max="27" width="8.6640625" customWidth="1"/>
  </cols>
  <sheetData>
    <row r="1" spans="1:25" ht="43.2">
      <c r="A1" s="11" t="s">
        <v>19</v>
      </c>
      <c r="B1" s="11" t="s">
        <v>20</v>
      </c>
      <c r="C1" s="11" t="s">
        <v>21</v>
      </c>
      <c r="D1" s="11" t="s">
        <v>22</v>
      </c>
      <c r="E1" s="11" t="s">
        <v>740</v>
      </c>
      <c r="F1" s="11">
        <v>2022</v>
      </c>
      <c r="G1" s="11">
        <v>2021</v>
      </c>
      <c r="H1" s="11">
        <v>2020</v>
      </c>
      <c r="I1" s="11">
        <v>2019</v>
      </c>
      <c r="J1" s="11">
        <v>2018</v>
      </c>
      <c r="K1" s="11">
        <v>2017</v>
      </c>
      <c r="L1" s="11">
        <v>2016</v>
      </c>
      <c r="M1" s="11">
        <v>2015</v>
      </c>
      <c r="N1" s="11">
        <v>2014</v>
      </c>
      <c r="O1" s="11">
        <v>2013</v>
      </c>
      <c r="P1" s="11">
        <v>2012</v>
      </c>
      <c r="Q1" s="11" t="s">
        <v>741</v>
      </c>
      <c r="R1" s="11" t="s">
        <v>742</v>
      </c>
      <c r="S1" s="11" t="s">
        <v>743</v>
      </c>
      <c r="T1" s="11" t="s">
        <v>744</v>
      </c>
      <c r="U1" s="11" t="s">
        <v>745</v>
      </c>
      <c r="W1" s="23" t="s">
        <v>746</v>
      </c>
      <c r="X1" s="24" t="s">
        <v>747</v>
      </c>
      <c r="Y1" s="24" t="s">
        <v>748</v>
      </c>
    </row>
    <row r="2" spans="1:25" ht="14.25" customHeight="1">
      <c r="A2" s="12" t="s">
        <v>56</v>
      </c>
      <c r="B2" s="12" t="s">
        <v>57</v>
      </c>
      <c r="C2" s="12" t="s">
        <v>58</v>
      </c>
      <c r="D2" s="13" t="s">
        <v>59</v>
      </c>
      <c r="E2" s="25">
        <f t="shared" ref="E2:E337" si="0">IFERROR(AVERAGEIFS(F2:P2,F2:P2,"&gt;=-0,2811",F2:P2,"&lt;0,6745")*(Q2/R2),"NA")</f>
        <v>1.0081703645027625E-3</v>
      </c>
      <c r="F2" s="26">
        <f>IFERROR(IF('1.DP 2012-2022 '!P2&lt;0,"Prejuízo",IF('1.DP 2012-2022 '!E2&lt;0,"IRPJ NEGATIVO",'1.DP 2012-2022 '!E2/'1.DP 2012-2022 '!P2)),"NA")</f>
        <v>8.5647559368586534E-2</v>
      </c>
      <c r="G2" s="26">
        <f>IFERROR(IF('1.DP 2012-2022 '!Q2&lt;0,"Prejuízo",IF('1.DP 2012-2022 '!F2&lt;0,"IRPJ NEGATIVO",'1.DP 2012-2022 '!F2/'1.DP 2012-2022 '!Q2)),"NA")</f>
        <v>9.9323897129786801E-2</v>
      </c>
      <c r="H2" s="26">
        <f>IFERROR(IF('1.DP 2012-2022 '!R2&lt;0,"Prejuízo",IF('1.DP 2012-2022 '!G2&lt;0,"IRPJ NEGATIVO",'1.DP 2012-2022 '!G2/'1.DP 2012-2022 '!R2)),"NA")</f>
        <v>0.17998621545162674</v>
      </c>
      <c r="I2" s="26">
        <f>IFERROR(IF('1.DP 2012-2022 '!S2&lt;0,"Prejuízo",IF('1.DP 2012-2022 '!H2&lt;0,"IRPJ NEGATIVO",'1.DP 2012-2022 '!H2/'1.DP 2012-2022 '!S2)),"NA")</f>
        <v>0</v>
      </c>
      <c r="J2" s="26">
        <f>IFERROR(IF('1.DP 2012-2022 '!T2&lt;0,"Prejuízo",IF('1.DP 2012-2022 '!I2&lt;0,"IRPJ NEGATIVO",'1.DP 2012-2022 '!I2/'1.DP 2012-2022 '!T2)),"NA")</f>
        <v>0</v>
      </c>
      <c r="K2" s="26">
        <f>IFERROR(IF('1.DP 2012-2022 '!U2&lt;0,"Prejuízo",IF('1.DP 2012-2022 '!J2&lt;0,"IRPJ NEGATIVO",'1.DP 2012-2022 '!J2/'1.DP 2012-2022 '!U2)),"NA")</f>
        <v>0</v>
      </c>
      <c r="L2" s="26" t="str">
        <f>IFERROR(IF('1.DP 2012-2022 '!V2&lt;0,"Prejuízo",IF('1.DP 2012-2022 '!K2&lt;0,"IRPJ NEGATIVO",'1.DP 2012-2022 '!K2/'1.DP 2012-2022 '!V2)),"NA")</f>
        <v>Prejuízo</v>
      </c>
      <c r="M2" s="26" t="str">
        <f>IFERROR(IF('1.DP 2012-2022 '!W2&lt;0,"Prejuízo",IF('1.DP 2012-2022 '!L2&lt;0,"IRPJ NEGATIVO",'1.DP 2012-2022 '!L2/'1.DP 2012-2022 '!W2)),"NA")</f>
        <v>Prejuízo</v>
      </c>
      <c r="N2" s="26">
        <f>IFERROR(IF('1.DP 2012-2022 '!X2&lt;0,"Prejuízo",IF('1.DP 2012-2022 '!M2&lt;0,"IRPJ NEGATIVO",'1.DP 2012-2022 '!M2/'1.DP 2012-2022 '!X2)),"NA")</f>
        <v>0</v>
      </c>
      <c r="O2" s="26">
        <f>IFERROR(IF('1.DP 2012-2022 '!Y2&lt;0,"Prejuízo",IF('1.DP 2012-2022 '!N2&lt;0,"IRPJ NEGATIVO",'1.DP 2012-2022 '!N2/'1.DP 2012-2022 '!Y2)),"NA")</f>
        <v>0</v>
      </c>
      <c r="P2" s="26">
        <f>IFERROR(IF('1.DP 2012-2022 '!Z2&lt;0,"Prejuízo",IF('1.DP 2012-2022 '!O2&lt;0,"IRPJ NEGATIVO",'1.DP 2012-2022 '!O2/'1.DP 2012-2022 '!Z2)),"NA")</f>
        <v>0</v>
      </c>
      <c r="Q2" s="27">
        <f t="shared" ref="Q2:Q337" si="1">COUNTIFS(F2:P2,"&gt;=-0,2479",F2:P2,"&lt;0,6922")</f>
        <v>9</v>
      </c>
      <c r="R2" s="27">
        <f t="shared" ref="R2:R337" si="2">SUMIFS(Q$2:Q$337,$D$2:$D$337,D2)</f>
        <v>362</v>
      </c>
      <c r="S2" s="28">
        <f>IFERROR((SUMIF('1.DP 2012-2022 '!E2:O2,"&gt;=0",'1.DP 2012-2022 '!E2:O2))/(SUMIF('1.DP 2012-2022 '!P2:Z2,"&gt;=0",'1.DP 2012-2022 '!P2:Z2)),"NA")</f>
        <v>5.2163701698399727E-2</v>
      </c>
      <c r="T2" s="29">
        <f t="shared" ref="T2:T337" si="3">IF(AND(S2&lt;Y$2,S2&gt;=Y$3),S2*Q2/R2,"na")</f>
        <v>1.296887611286181E-3</v>
      </c>
      <c r="U2" s="29">
        <f t="shared" ref="U2:U337" si="4">IF(AND(S2&lt;Y$2,S2&gt;=Y$3),S2*Q2/SUM($Q$2:$Q$337),"na")</f>
        <v>2.3508929158016904E-4</v>
      </c>
      <c r="V2" s="30"/>
      <c r="W2" s="31" t="s">
        <v>749</v>
      </c>
      <c r="X2" s="32">
        <f>QUARTILE(F2:P337,3)+1.5*(QUARTILE(F2:P337,3)-QUARTILE(F2:P337,1))</f>
        <v>0.67448502199278371</v>
      </c>
      <c r="Y2" s="33">
        <f>QUARTILE(S2:S337,3)+1.5*(QUARTILE(S2:S337,3)-QUARTILE(S2:S337,1))</f>
        <v>0.66897362088864032</v>
      </c>
    </row>
    <row r="3" spans="1:25" ht="14.25" customHeight="1">
      <c r="A3" s="12" t="s">
        <v>60</v>
      </c>
      <c r="B3" s="12" t="s">
        <v>61</v>
      </c>
      <c r="C3" s="12" t="s">
        <v>58</v>
      </c>
      <c r="D3" s="13" t="s">
        <v>59</v>
      </c>
      <c r="E3" s="25">
        <f t="shared" si="0"/>
        <v>1.0068568281309527E-3</v>
      </c>
      <c r="F3" s="26" t="str">
        <f>IFERROR(IF('1.DP 2012-2022 '!P3&lt;0,"Prejuízo",IF('1.DP 2012-2022 '!E3&lt;0,"IRPJ NEGATIVO",'1.DP 2012-2022 '!E3/'1.DP 2012-2022 '!P3)),"NA")</f>
        <v>Prejuízo</v>
      </c>
      <c r="G3" s="26" t="str">
        <f>IFERROR(IF('1.DP 2012-2022 '!Q3&lt;0,"Prejuízo",IF('1.DP 2012-2022 '!F3&lt;0,"IRPJ NEGATIVO",'1.DP 2012-2022 '!F3/'1.DP 2012-2022 '!Q3)),"NA")</f>
        <v>IRPJ NEGATIVO</v>
      </c>
      <c r="H3" s="26">
        <f>IFERROR(IF('1.DP 2012-2022 '!R3&lt;0,"Prejuízo",IF('1.DP 2012-2022 '!G3&lt;0,"IRPJ NEGATIVO",'1.DP 2012-2022 '!G3/'1.DP 2012-2022 '!R3)),"NA")</f>
        <v>5.1119567651003325E-2</v>
      </c>
      <c r="I3" s="26">
        <f>IFERROR(IF('1.DP 2012-2022 '!S3&lt;0,"Prejuízo",IF('1.DP 2012-2022 '!H3&lt;0,"IRPJ NEGATIVO",'1.DP 2012-2022 '!H3/'1.DP 2012-2022 '!S3)),"NA")</f>
        <v>0.14411920722195085</v>
      </c>
      <c r="J3" s="26">
        <f>IFERROR(IF('1.DP 2012-2022 '!T3&lt;0,"Prejuízo",IF('1.DP 2012-2022 '!I3&lt;0,"IRPJ NEGATIVO",'1.DP 2012-2022 '!I3/'1.DP 2012-2022 '!T3)),"NA")</f>
        <v>9.7503330637542962E-2</v>
      </c>
      <c r="K3" s="26">
        <f>IFERROR(IF('1.DP 2012-2022 '!U3&lt;0,"Prejuízo",IF('1.DP 2012-2022 '!J3&lt;0,"IRPJ NEGATIVO",'1.DP 2012-2022 '!J3/'1.DP 2012-2022 '!U3)),"NA")</f>
        <v>7.1740066272907757E-2</v>
      </c>
      <c r="L3" s="26" t="str">
        <f>IFERROR(IF('1.DP 2012-2022 '!V3&lt;0,"Prejuízo",IF('1.DP 2012-2022 '!K3&lt;0,"IRPJ NEGATIVO",'1.DP 2012-2022 '!K3/'1.DP 2012-2022 '!V3)),"NA")</f>
        <v>NA</v>
      </c>
      <c r="M3" s="26" t="str">
        <f>IFERROR(IF('1.DP 2012-2022 '!W3&lt;0,"Prejuízo",IF('1.DP 2012-2022 '!L3&lt;0,"IRPJ NEGATIVO",'1.DP 2012-2022 '!L3/'1.DP 2012-2022 '!W3)),"NA")</f>
        <v>NA</v>
      </c>
      <c r="N3" s="26" t="str">
        <f>IFERROR(IF('1.DP 2012-2022 '!X3&lt;0,"Prejuízo",IF('1.DP 2012-2022 '!M3&lt;0,"IRPJ NEGATIVO",'1.DP 2012-2022 '!M3/'1.DP 2012-2022 '!X3)),"NA")</f>
        <v>NA</v>
      </c>
      <c r="O3" s="26" t="str">
        <f>IFERROR(IF('1.DP 2012-2022 '!Y3&lt;0,"Prejuízo",IF('1.DP 2012-2022 '!N3&lt;0,"IRPJ NEGATIVO",'1.DP 2012-2022 '!N3/'1.DP 2012-2022 '!Y3)),"NA")</f>
        <v>NA</v>
      </c>
      <c r="P3" s="26" t="str">
        <f>IFERROR(IF('1.DP 2012-2022 '!Z3&lt;0,"Prejuízo",IF('1.DP 2012-2022 '!O3&lt;0,"IRPJ NEGATIVO",'1.DP 2012-2022 '!O3/'1.DP 2012-2022 '!Z3)),"NA")</f>
        <v>NA</v>
      </c>
      <c r="Q3" s="27">
        <f t="shared" si="1"/>
        <v>4</v>
      </c>
      <c r="R3" s="27">
        <f t="shared" si="2"/>
        <v>362</v>
      </c>
      <c r="S3" s="28">
        <f>IFERROR((SUMIF('1.DP 2012-2022 '!E3:O3,"&gt;=0",'1.DP 2012-2022 '!E3:O3))/(SUMIF('1.DP 2012-2022 '!P3:Z3,"&gt;=0",'1.DP 2012-2022 '!P3:Z3)),"NA")</f>
        <v>8.2025715326310825E-2</v>
      </c>
      <c r="T3" s="29">
        <f t="shared" si="3"/>
        <v>9.0636149531835161E-4</v>
      </c>
      <c r="U3" s="29">
        <f t="shared" si="4"/>
        <v>1.6429787746882488E-4</v>
      </c>
      <c r="V3" s="30"/>
      <c r="W3" s="31" t="s">
        <v>750</v>
      </c>
      <c r="X3" s="32">
        <f>QUARTILE(F2:P337,1)-(1.5*(QUARTILE(F2:P337,3)-QUARTILE(F2:P337,1)))</f>
        <v>-0.28110341878349498</v>
      </c>
      <c r="Y3" s="33">
        <f>QUARTILE(S2:S337,1)-1.5*(QUARTILE(S2:S337,3)-QUARTILE(S2:S337,1))</f>
        <v>-0.22468490330907337</v>
      </c>
    </row>
    <row r="4" spans="1:25" ht="14.25" customHeight="1">
      <c r="A4" s="12" t="s">
        <v>62</v>
      </c>
      <c r="B4" s="12" t="s">
        <v>63</v>
      </c>
      <c r="C4" s="12" t="s">
        <v>58</v>
      </c>
      <c r="D4" s="13" t="s">
        <v>59</v>
      </c>
      <c r="E4" s="25">
        <f t="shared" si="0"/>
        <v>4.4156596259465157E-3</v>
      </c>
      <c r="F4" s="26">
        <f>IFERROR(IF('1.DP 2012-2022 '!P4&lt;0,"Prejuízo",IF('1.DP 2012-2022 '!E4&lt;0,"IRPJ NEGATIVO",'1.DP 2012-2022 '!E4/'1.DP 2012-2022 '!P4)),"NA")</f>
        <v>0.16053676630010305</v>
      </c>
      <c r="G4" s="26">
        <f>IFERROR(IF('1.DP 2012-2022 '!Q4&lt;0,"Prejuízo",IF('1.DP 2012-2022 '!F4&lt;0,"IRPJ NEGATIVO",'1.DP 2012-2022 '!F4/'1.DP 2012-2022 '!Q4)),"NA")</f>
        <v>0.36524885437496718</v>
      </c>
      <c r="H4" s="26">
        <f>IFERROR(IF('1.DP 2012-2022 '!R4&lt;0,"Prejuízo",IF('1.DP 2012-2022 '!G4&lt;0,"IRPJ NEGATIVO",'1.DP 2012-2022 '!G4/'1.DP 2012-2022 '!R4)),"NA")</f>
        <v>0.15657976217339054</v>
      </c>
      <c r="I4" s="26">
        <f>IFERROR(IF('1.DP 2012-2022 '!S4&lt;0,"Prejuízo",IF('1.DP 2012-2022 '!H4&lt;0,"IRPJ NEGATIVO",'1.DP 2012-2022 '!H4/'1.DP 2012-2022 '!S4)),"NA")</f>
        <v>0.10247966636089297</v>
      </c>
      <c r="J4" s="26">
        <f>IFERROR(IF('1.DP 2012-2022 '!T4&lt;0,"Prejuízo",IF('1.DP 2012-2022 '!I4&lt;0,"IRPJ NEGATIVO",'1.DP 2012-2022 '!I4/'1.DP 2012-2022 '!T4)),"NA")</f>
        <v>2.1074921366349628E-2</v>
      </c>
      <c r="K4" s="26">
        <f>IFERROR(IF('1.DP 2012-2022 '!U4&lt;0,"Prejuízo",IF('1.DP 2012-2022 '!J4&lt;0,"IRPJ NEGATIVO",'1.DP 2012-2022 '!J4/'1.DP 2012-2022 '!U4)),"NA")</f>
        <v>4.6326838781566751E-2</v>
      </c>
      <c r="L4" s="26">
        <f>IFERROR(IF('1.DP 2012-2022 '!V4&lt;0,"Prejuízo",IF('1.DP 2012-2022 '!K4&lt;0,"IRPJ NEGATIVO",'1.DP 2012-2022 '!K4/'1.DP 2012-2022 '!V4)),"NA")</f>
        <v>0.22721694959663374</v>
      </c>
      <c r="M4" s="26">
        <f>IFERROR(IF('1.DP 2012-2022 '!W4&lt;0,"Prejuízo",IF('1.DP 2012-2022 '!L4&lt;0,"IRPJ NEGATIVO",'1.DP 2012-2022 '!L4/'1.DP 2012-2022 '!W4)),"NA")</f>
        <v>9.5922035252853172E-2</v>
      </c>
      <c r="N4" s="26">
        <f>IFERROR(IF('1.DP 2012-2022 '!X4&lt;0,"Prejuízo",IF('1.DP 2012-2022 '!M4&lt;0,"IRPJ NEGATIVO",'1.DP 2012-2022 '!M4/'1.DP 2012-2022 '!X4)),"NA")</f>
        <v>0.25882228772667693</v>
      </c>
      <c r="O4" s="26">
        <f>IFERROR(IF('1.DP 2012-2022 '!Y4&lt;0,"Prejuízo",IF('1.DP 2012-2022 '!N4&lt;0,"IRPJ NEGATIVO",'1.DP 2012-2022 '!N4/'1.DP 2012-2022 '!Y4)),"NA")</f>
        <v>7.9322422399106141E-2</v>
      </c>
      <c r="P4" s="26">
        <f>IFERROR(IF('1.DP 2012-2022 '!Z4&lt;0,"Prejuízo",IF('1.DP 2012-2022 '!O4&lt;0,"IRPJ NEGATIVO",'1.DP 2012-2022 '!O4/'1.DP 2012-2022 '!Z4)),"NA")</f>
        <v>8.4938280260098684E-2</v>
      </c>
      <c r="Q4" s="27">
        <f t="shared" si="1"/>
        <v>11</v>
      </c>
      <c r="R4" s="27">
        <f t="shared" si="2"/>
        <v>362</v>
      </c>
      <c r="S4" s="28">
        <f>IFERROR((SUMIF('1.DP 2012-2022 '!E4:O4,"&gt;=0",'1.DP 2012-2022 '!E4:O4))/(SUMIF('1.DP 2012-2022 '!P4:Z4,"&gt;=0",'1.DP 2012-2022 '!P4:Z4)),"NA")</f>
        <v>0.14368740654655823</v>
      </c>
      <c r="T4" s="29">
        <f t="shared" si="3"/>
        <v>4.3661919116357471E-3</v>
      </c>
      <c r="U4" s="29">
        <f t="shared" si="4"/>
        <v>7.9146793791293971E-4</v>
      </c>
      <c r="X4" s="30"/>
    </row>
    <row r="5" spans="1:25" ht="14.25" customHeight="1">
      <c r="A5" s="12" t="s">
        <v>64</v>
      </c>
      <c r="B5" s="12" t="s">
        <v>65</v>
      </c>
      <c r="C5" s="12" t="s">
        <v>58</v>
      </c>
      <c r="D5" s="13" t="s">
        <v>59</v>
      </c>
      <c r="E5" s="25">
        <f t="shared" si="0"/>
        <v>2.2730707746789383E-4</v>
      </c>
      <c r="F5" s="26">
        <f>IFERROR(IF('1.DP 2012-2022 '!P5&lt;0,"Prejuízo",IF('1.DP 2012-2022 '!E5&lt;0,"IRPJ NEGATIVO",'1.DP 2012-2022 '!E5/'1.DP 2012-2022 '!P5)),"NA")</f>
        <v>3.6192415052101592E-2</v>
      </c>
      <c r="G5" s="26">
        <f>IFERROR(IF('1.DP 2012-2022 '!Q5&lt;0,"Prejuízo",IF('1.DP 2012-2022 '!F5&lt;0,"IRPJ NEGATIVO",'1.DP 2012-2022 '!F5/'1.DP 2012-2022 '!Q5)),"NA")</f>
        <v>3.9067296214328535E-2</v>
      </c>
      <c r="H5" s="26">
        <f>IFERROR(IF('1.DP 2012-2022 '!R5&lt;0,"Prejuízo",IF('1.DP 2012-2022 '!G5&lt;0,"IRPJ NEGATIVO",'1.DP 2012-2022 '!G5/'1.DP 2012-2022 '!R5)),"NA")</f>
        <v>0</v>
      </c>
      <c r="I5" s="26">
        <f>IFERROR(IF('1.DP 2012-2022 '!S5&lt;0,"Prejuízo",IF('1.DP 2012-2022 '!H5&lt;0,"IRPJ NEGATIVO",'1.DP 2012-2022 '!H5/'1.DP 2012-2022 '!S5)),"NA")</f>
        <v>7.0254507769474291E-3</v>
      </c>
      <c r="J5" s="26">
        <f>IFERROR(IF('1.DP 2012-2022 '!T5&lt;0,"Prejuízo",IF('1.DP 2012-2022 '!I5&lt;0,"IRPJ NEGATIVO",'1.DP 2012-2022 '!I5/'1.DP 2012-2022 '!T5)),"NA")</f>
        <v>0</v>
      </c>
      <c r="K5" s="26" t="str">
        <f>IFERROR(IF('1.DP 2012-2022 '!U5&lt;0,"Prejuízo",IF('1.DP 2012-2022 '!J5&lt;0,"IRPJ NEGATIVO",'1.DP 2012-2022 '!J5/'1.DP 2012-2022 '!U5)),"NA")</f>
        <v>NA</v>
      </c>
      <c r="L5" s="26" t="str">
        <f>IFERROR(IF('1.DP 2012-2022 '!V5&lt;0,"Prejuízo",IF('1.DP 2012-2022 '!K5&lt;0,"IRPJ NEGATIVO",'1.DP 2012-2022 '!K5/'1.DP 2012-2022 '!V5)),"NA")</f>
        <v>NA</v>
      </c>
      <c r="M5" s="26" t="str">
        <f>IFERROR(IF('1.DP 2012-2022 '!W5&lt;0,"Prejuízo",IF('1.DP 2012-2022 '!L5&lt;0,"IRPJ NEGATIVO",'1.DP 2012-2022 '!L5/'1.DP 2012-2022 '!W5)),"NA")</f>
        <v>NA</v>
      </c>
      <c r="N5" s="26" t="str">
        <f>IFERROR(IF('1.DP 2012-2022 '!X5&lt;0,"Prejuízo",IF('1.DP 2012-2022 '!M5&lt;0,"IRPJ NEGATIVO",'1.DP 2012-2022 '!M5/'1.DP 2012-2022 '!X5)),"NA")</f>
        <v>NA</v>
      </c>
      <c r="O5" s="26" t="str">
        <f>IFERROR(IF('1.DP 2012-2022 '!Y5&lt;0,"Prejuízo",IF('1.DP 2012-2022 '!N5&lt;0,"IRPJ NEGATIVO",'1.DP 2012-2022 '!N5/'1.DP 2012-2022 '!Y5)),"NA")</f>
        <v>NA</v>
      </c>
      <c r="P5" s="26" t="str">
        <f>IFERROR(IF('1.DP 2012-2022 '!Z5&lt;0,"Prejuízo",IF('1.DP 2012-2022 '!O5&lt;0,"IRPJ NEGATIVO",'1.DP 2012-2022 '!O5/'1.DP 2012-2022 '!Z5)),"NA")</f>
        <v>NA</v>
      </c>
      <c r="Q5" s="27">
        <f t="shared" si="1"/>
        <v>5</v>
      </c>
      <c r="R5" s="27">
        <f t="shared" si="2"/>
        <v>362</v>
      </c>
      <c r="S5" s="28">
        <f>IFERROR((SUMIF('1.DP 2012-2022 '!E5:O5,"&gt;=0",'1.DP 2012-2022 '!E5:O5))/(SUMIF('1.DP 2012-2022 '!P5:Z5,"&gt;=0",'1.DP 2012-2022 '!P5:Z5)),"NA")</f>
        <v>3.0792836517308585E-2</v>
      </c>
      <c r="T5" s="29">
        <f t="shared" si="3"/>
        <v>4.2531542150978709E-4</v>
      </c>
      <c r="U5" s="29">
        <f t="shared" si="4"/>
        <v>7.7097737900121645E-5</v>
      </c>
    </row>
    <row r="6" spans="1:25" ht="14.25" customHeight="1">
      <c r="A6" s="12" t="s">
        <v>66</v>
      </c>
      <c r="B6" s="12" t="s">
        <v>67</v>
      </c>
      <c r="C6" s="12" t="s">
        <v>58</v>
      </c>
      <c r="D6" s="13" t="s">
        <v>59</v>
      </c>
      <c r="E6" s="25">
        <f t="shared" si="0"/>
        <v>2.0434514962351454E-3</v>
      </c>
      <c r="F6" s="26" t="str">
        <f>IFERROR(IF('1.DP 2012-2022 '!P6&lt;0,"Prejuízo",IF('1.DP 2012-2022 '!E6&lt;0,"IRPJ NEGATIVO",'1.DP 2012-2022 '!E6/'1.DP 2012-2022 '!P6)),"NA")</f>
        <v>Prejuízo</v>
      </c>
      <c r="G6" s="26" t="str">
        <f>IFERROR(IF('1.DP 2012-2022 '!Q6&lt;0,"Prejuízo",IF('1.DP 2012-2022 '!F6&lt;0,"IRPJ NEGATIVO",'1.DP 2012-2022 '!F6/'1.DP 2012-2022 '!Q6)),"NA")</f>
        <v>Prejuízo</v>
      </c>
      <c r="H6" s="26" t="str">
        <f>IFERROR(IF('1.DP 2012-2022 '!R6&lt;0,"Prejuízo",IF('1.DP 2012-2022 '!G6&lt;0,"IRPJ NEGATIVO",'1.DP 2012-2022 '!G6/'1.DP 2012-2022 '!R6)),"NA")</f>
        <v>Prejuízo</v>
      </c>
      <c r="I6" s="26" t="str">
        <f>IFERROR(IF('1.DP 2012-2022 '!S6&lt;0,"Prejuízo",IF('1.DP 2012-2022 '!H6&lt;0,"IRPJ NEGATIVO",'1.DP 2012-2022 '!H6/'1.DP 2012-2022 '!S6)),"NA")</f>
        <v>Prejuízo</v>
      </c>
      <c r="J6" s="26" t="str">
        <f>IFERROR(IF('1.DP 2012-2022 '!T6&lt;0,"Prejuízo",IF('1.DP 2012-2022 '!I6&lt;0,"IRPJ NEGATIVO",'1.DP 2012-2022 '!I6/'1.DP 2012-2022 '!T6)),"NA")</f>
        <v>Prejuízo</v>
      </c>
      <c r="K6" s="26" t="str">
        <f>IFERROR(IF('1.DP 2012-2022 '!U6&lt;0,"Prejuízo",IF('1.DP 2012-2022 '!J6&lt;0,"IRPJ NEGATIVO",'1.DP 2012-2022 '!J6/'1.DP 2012-2022 '!U6)),"NA")</f>
        <v>Prejuízo</v>
      </c>
      <c r="L6" s="26" t="str">
        <f>IFERROR(IF('1.DP 2012-2022 '!V6&lt;0,"Prejuízo",IF('1.DP 2012-2022 '!K6&lt;0,"IRPJ NEGATIVO",'1.DP 2012-2022 '!K6/'1.DP 2012-2022 '!V6)),"NA")</f>
        <v>Prejuízo</v>
      </c>
      <c r="M6" s="26" t="str">
        <f>IFERROR(IF('1.DP 2012-2022 '!W6&lt;0,"Prejuízo",IF('1.DP 2012-2022 '!L6&lt;0,"IRPJ NEGATIVO",'1.DP 2012-2022 '!L6/'1.DP 2012-2022 '!W6)),"NA")</f>
        <v>Prejuízo</v>
      </c>
      <c r="N6" s="26">
        <f>IFERROR(IF('1.DP 2012-2022 '!X6&lt;0,"Prejuízo",IF('1.DP 2012-2022 '!M6&lt;0,"IRPJ NEGATIVO",'1.DP 2012-2022 '!M6/'1.DP 2012-2022 '!X6)),"NA")</f>
        <v>0.2350150245289408</v>
      </c>
      <c r="O6" s="26">
        <f>IFERROR(IF('1.DP 2012-2022 '!Y6&lt;0,"Prejuízo",IF('1.DP 2012-2022 '!N6&lt;0,"IRPJ NEGATIVO",'1.DP 2012-2022 '!N6/'1.DP 2012-2022 '!Y6)),"NA")</f>
        <v>0.50471441710818188</v>
      </c>
      <c r="P6" s="26">
        <f>IFERROR(IF('1.DP 2012-2022 '!Z6&lt;0,"Prejuízo",IF('1.DP 2012-2022 '!O6&lt;0,"IRPJ NEGATIVO",'1.DP 2012-2022 '!O6/'1.DP 2012-2022 '!Z6)),"NA")</f>
        <v>0.75345155161030331</v>
      </c>
      <c r="Q6" s="27">
        <f t="shared" si="1"/>
        <v>2</v>
      </c>
      <c r="R6" s="27">
        <f t="shared" si="2"/>
        <v>362</v>
      </c>
      <c r="S6" s="28">
        <f>IFERROR((SUMIF('1.DP 2012-2022 '!E6:O6,"&gt;=0",'1.DP 2012-2022 '!E6:O6))/(SUMIF('1.DP 2012-2022 '!P6:Z6,"&gt;=0",'1.DP 2012-2022 '!P6:Z6)),"NA")</f>
        <v>0.64464276337575876</v>
      </c>
      <c r="T6" s="29">
        <f t="shared" si="3"/>
        <v>3.5615622285953522E-3</v>
      </c>
      <c r="U6" s="29">
        <f t="shared" si="4"/>
        <v>6.4561118014597771E-4</v>
      </c>
    </row>
    <row r="7" spans="1:25" ht="14.25" customHeight="1">
      <c r="A7" s="12" t="s">
        <v>68</v>
      </c>
      <c r="B7" s="12" t="s">
        <v>69</v>
      </c>
      <c r="C7" s="12" t="s">
        <v>58</v>
      </c>
      <c r="D7" s="13" t="s">
        <v>59</v>
      </c>
      <c r="E7" s="25">
        <f t="shared" si="0"/>
        <v>1.0556436226320009E-6</v>
      </c>
      <c r="F7" s="26" t="str">
        <f>IFERROR(IF('1.DP 2012-2022 '!P7&lt;0,"Prejuízo",IF('1.DP 2012-2022 '!E7&lt;0,"IRPJ NEGATIVO",'1.DP 2012-2022 '!E7/'1.DP 2012-2022 '!P7)),"NA")</f>
        <v>Prejuízo</v>
      </c>
      <c r="G7" s="26">
        <f>IFERROR(IF('1.DP 2012-2022 '!Q7&lt;0,"Prejuízo",IF('1.DP 2012-2022 '!F7&lt;0,"IRPJ NEGATIVO",'1.DP 2012-2022 '!F7/'1.DP 2012-2022 '!Q7)),"NA")</f>
        <v>3.8214299139278436E-4</v>
      </c>
      <c r="H7" s="26" t="str">
        <f>IFERROR(IF('1.DP 2012-2022 '!R7&lt;0,"Prejuízo",IF('1.DP 2012-2022 '!G7&lt;0,"IRPJ NEGATIVO",'1.DP 2012-2022 '!G7/'1.DP 2012-2022 '!R7)),"NA")</f>
        <v>Prejuízo</v>
      </c>
      <c r="I7" s="26" t="str">
        <f>IFERROR(IF('1.DP 2012-2022 '!S7&lt;0,"Prejuízo",IF('1.DP 2012-2022 '!H7&lt;0,"IRPJ NEGATIVO",'1.DP 2012-2022 '!H7/'1.DP 2012-2022 '!S7)),"NA")</f>
        <v>Prejuízo</v>
      </c>
      <c r="J7" s="26" t="str">
        <f>IFERROR(IF('1.DP 2012-2022 '!T7&lt;0,"Prejuízo",IF('1.DP 2012-2022 '!I7&lt;0,"IRPJ NEGATIVO",'1.DP 2012-2022 '!I7/'1.DP 2012-2022 '!T7)),"NA")</f>
        <v>Prejuízo</v>
      </c>
      <c r="K7" s="26" t="str">
        <f>IFERROR(IF('1.DP 2012-2022 '!U7&lt;0,"Prejuízo",IF('1.DP 2012-2022 '!J7&lt;0,"IRPJ NEGATIVO",'1.DP 2012-2022 '!J7/'1.DP 2012-2022 '!U7)),"NA")</f>
        <v>Prejuízo</v>
      </c>
      <c r="L7" s="26" t="str">
        <f>IFERROR(IF('1.DP 2012-2022 '!V7&lt;0,"Prejuízo",IF('1.DP 2012-2022 '!K7&lt;0,"IRPJ NEGATIVO",'1.DP 2012-2022 '!K7/'1.DP 2012-2022 '!V7)),"NA")</f>
        <v>Prejuízo</v>
      </c>
      <c r="M7" s="26">
        <f>IFERROR(IF('1.DP 2012-2022 '!W7&lt;0,"Prejuízo",IF('1.DP 2012-2022 '!L7&lt;0,"IRPJ NEGATIVO",'1.DP 2012-2022 '!L7/'1.DP 2012-2022 '!W7)),"NA")</f>
        <v>0</v>
      </c>
      <c r="N7" s="26">
        <f>IFERROR(IF('1.DP 2012-2022 '!X7&lt;0,"Prejuízo",IF('1.DP 2012-2022 '!M7&lt;0,"IRPJ NEGATIVO",'1.DP 2012-2022 '!M7/'1.DP 2012-2022 '!X7)),"NA")</f>
        <v>0</v>
      </c>
      <c r="O7" s="26">
        <f>IFERROR(IF('1.DP 2012-2022 '!Y7&lt;0,"Prejuízo",IF('1.DP 2012-2022 '!N7&lt;0,"IRPJ NEGATIVO",'1.DP 2012-2022 '!N7/'1.DP 2012-2022 '!Y7)),"NA")</f>
        <v>0</v>
      </c>
      <c r="P7" s="26">
        <f>IFERROR(IF('1.DP 2012-2022 '!Z7&lt;0,"Prejuízo",IF('1.DP 2012-2022 '!O7&lt;0,"IRPJ NEGATIVO",'1.DP 2012-2022 '!O7/'1.DP 2012-2022 '!Z7)),"NA")</f>
        <v>0</v>
      </c>
      <c r="Q7" s="27">
        <f t="shared" si="1"/>
        <v>5</v>
      </c>
      <c r="R7" s="27">
        <f t="shared" si="2"/>
        <v>362</v>
      </c>
      <c r="S7" s="28">
        <f>IFERROR((SUMIF('1.DP 2012-2022 '!E7:O7,"&gt;=0",'1.DP 2012-2022 '!E7:O7))/(SUMIF('1.DP 2012-2022 '!P7:Z7,"&gt;=0",'1.DP 2012-2022 '!P7:Z7)),"NA")</f>
        <v>1.0348194770792173E-3</v>
      </c>
      <c r="T7" s="29">
        <f t="shared" si="3"/>
        <v>1.4293086699989189E-5</v>
      </c>
      <c r="U7" s="29">
        <f t="shared" si="4"/>
        <v>2.5909350953410548E-6</v>
      </c>
      <c r="X7" s="30"/>
    </row>
    <row r="8" spans="1:25" ht="14.25" customHeight="1">
      <c r="A8" s="12" t="s">
        <v>70</v>
      </c>
      <c r="B8" s="12" t="s">
        <v>71</v>
      </c>
      <c r="C8" s="12" t="s">
        <v>58</v>
      </c>
      <c r="D8" s="13" t="s">
        <v>59</v>
      </c>
      <c r="E8" s="25">
        <f t="shared" si="0"/>
        <v>5.1495212382292343E-5</v>
      </c>
      <c r="F8" s="26" t="str">
        <f>IFERROR(IF('1.DP 2012-2022 '!P8&lt;0,"Prejuízo",IF('1.DP 2012-2022 '!E8&lt;0,"IRPJ NEGATIVO",'1.DP 2012-2022 '!E8/'1.DP 2012-2022 '!P8)),"NA")</f>
        <v>Prejuízo</v>
      </c>
      <c r="G8" s="26" t="str">
        <f>IFERROR(IF('1.DP 2012-2022 '!Q8&lt;0,"Prejuízo",IF('1.DP 2012-2022 '!F8&lt;0,"IRPJ NEGATIVO",'1.DP 2012-2022 '!F8/'1.DP 2012-2022 '!Q8)),"NA")</f>
        <v>NA</v>
      </c>
      <c r="H8" s="26" t="str">
        <f>IFERROR(IF('1.DP 2012-2022 '!R8&lt;0,"Prejuízo",IF('1.DP 2012-2022 '!G8&lt;0,"IRPJ NEGATIVO",'1.DP 2012-2022 '!G8/'1.DP 2012-2022 '!R8)),"NA")</f>
        <v>Prejuízo</v>
      </c>
      <c r="I8" s="26" t="str">
        <f>IFERROR(IF('1.DP 2012-2022 '!S8&lt;0,"Prejuízo",IF('1.DP 2012-2022 '!H8&lt;0,"IRPJ NEGATIVO",'1.DP 2012-2022 '!H8/'1.DP 2012-2022 '!S8)),"NA")</f>
        <v>Prejuízo</v>
      </c>
      <c r="J8" s="26">
        <f>IFERROR(IF('1.DP 2012-2022 '!T8&lt;0,"Prejuízo",IF('1.DP 2012-2022 '!I8&lt;0,"IRPJ NEGATIVO",'1.DP 2012-2022 '!I8/'1.DP 2012-2022 '!T8)),"NA")</f>
        <v>1.8641266882389828E-2</v>
      </c>
      <c r="K8" s="26" t="str">
        <f>IFERROR(IF('1.DP 2012-2022 '!U8&lt;0,"Prejuízo",IF('1.DP 2012-2022 '!J8&lt;0,"IRPJ NEGATIVO",'1.DP 2012-2022 '!J8/'1.DP 2012-2022 '!U8)),"NA")</f>
        <v>IRPJ NEGATIVO</v>
      </c>
      <c r="L8" s="26" t="str">
        <f>IFERROR(IF('1.DP 2012-2022 '!V8&lt;0,"Prejuízo",IF('1.DP 2012-2022 '!K8&lt;0,"IRPJ NEGATIVO",'1.DP 2012-2022 '!K8/'1.DP 2012-2022 '!V8)),"NA")</f>
        <v>IRPJ NEGATIVO</v>
      </c>
      <c r="M8" s="26" t="str">
        <f>IFERROR(IF('1.DP 2012-2022 '!W8&lt;0,"Prejuízo",IF('1.DP 2012-2022 '!L8&lt;0,"IRPJ NEGATIVO",'1.DP 2012-2022 '!L8/'1.DP 2012-2022 '!W8)),"NA")</f>
        <v>NA</v>
      </c>
      <c r="N8" s="26" t="str">
        <f>IFERROR(IF('1.DP 2012-2022 '!X8&lt;0,"Prejuízo",IF('1.DP 2012-2022 '!M8&lt;0,"IRPJ NEGATIVO",'1.DP 2012-2022 '!M8/'1.DP 2012-2022 '!X8)),"NA")</f>
        <v>NA</v>
      </c>
      <c r="O8" s="26" t="str">
        <f>IFERROR(IF('1.DP 2012-2022 '!Y8&lt;0,"Prejuízo",IF('1.DP 2012-2022 '!N8&lt;0,"IRPJ NEGATIVO",'1.DP 2012-2022 '!N8/'1.DP 2012-2022 '!Y8)),"NA")</f>
        <v>NA</v>
      </c>
      <c r="P8" s="26" t="str">
        <f>IFERROR(IF('1.DP 2012-2022 '!Z8&lt;0,"Prejuízo",IF('1.DP 2012-2022 '!O8&lt;0,"IRPJ NEGATIVO",'1.DP 2012-2022 '!O8/'1.DP 2012-2022 '!Z8)),"NA")</f>
        <v>NA</v>
      </c>
      <c r="Q8" s="27">
        <f t="shared" si="1"/>
        <v>1</v>
      </c>
      <c r="R8" s="27">
        <f t="shared" si="2"/>
        <v>362</v>
      </c>
      <c r="S8" s="28">
        <f>IFERROR((SUMIF('1.DP 2012-2022 '!E8:O8,"&gt;=0",'1.DP 2012-2022 '!E8:O8))/(SUMIF('1.DP 2012-2022 '!P8:Z8,"&gt;=0",'1.DP 2012-2022 '!P8:Z8)),"NA")</f>
        <v>1.0771845950548063E-2</v>
      </c>
      <c r="T8" s="29">
        <f t="shared" si="3"/>
        <v>2.9756480526375863E-5</v>
      </c>
      <c r="U8" s="29">
        <f t="shared" si="4"/>
        <v>5.3940139962684339E-6</v>
      </c>
    </row>
    <row r="9" spans="1:25" ht="14.25" customHeight="1">
      <c r="A9" s="12" t="s">
        <v>73</v>
      </c>
      <c r="B9" s="12" t="s">
        <v>74</v>
      </c>
      <c r="C9" s="12" t="s">
        <v>58</v>
      </c>
      <c r="D9" s="13" t="s">
        <v>59</v>
      </c>
      <c r="E9" s="25">
        <f t="shared" si="0"/>
        <v>2.8176146458274473E-4</v>
      </c>
      <c r="F9" s="26" t="str">
        <f>IFERROR(IF('1.DP 2012-2022 '!P9&lt;0,"Prejuízo",IF('1.DP 2012-2022 '!E9&lt;0,"IRPJ NEGATIVO",'1.DP 2012-2022 '!E9/'1.DP 2012-2022 '!P9)),"NA")</f>
        <v>Prejuízo</v>
      </c>
      <c r="G9" s="26" t="str">
        <f>IFERROR(IF('1.DP 2012-2022 '!Q9&lt;0,"Prejuízo",IF('1.DP 2012-2022 '!F9&lt;0,"IRPJ NEGATIVO",'1.DP 2012-2022 '!F9/'1.DP 2012-2022 '!Q9)),"NA")</f>
        <v>Prejuízo</v>
      </c>
      <c r="H9" s="26" t="str">
        <f>IFERROR(IF('1.DP 2012-2022 '!R9&lt;0,"Prejuízo",IF('1.DP 2012-2022 '!G9&lt;0,"IRPJ NEGATIVO",'1.DP 2012-2022 '!G9/'1.DP 2012-2022 '!R9)),"NA")</f>
        <v>Prejuízo</v>
      </c>
      <c r="I9" s="26" t="str">
        <f>IFERROR(IF('1.DP 2012-2022 '!S9&lt;0,"Prejuízo",IF('1.DP 2012-2022 '!H9&lt;0,"IRPJ NEGATIVO",'1.DP 2012-2022 '!H9/'1.DP 2012-2022 '!S9)),"NA")</f>
        <v>Prejuízo</v>
      </c>
      <c r="J9" s="26" t="str">
        <f>IFERROR(IF('1.DP 2012-2022 '!T9&lt;0,"Prejuízo",IF('1.DP 2012-2022 '!I9&lt;0,"IRPJ NEGATIVO",'1.DP 2012-2022 '!I9/'1.DP 2012-2022 '!T9)),"NA")</f>
        <v>Prejuízo</v>
      </c>
      <c r="K9" s="26" t="str">
        <f>IFERROR(IF('1.DP 2012-2022 '!U9&lt;0,"Prejuízo",IF('1.DP 2012-2022 '!J9&lt;0,"IRPJ NEGATIVO",'1.DP 2012-2022 '!J9/'1.DP 2012-2022 '!U9)),"NA")</f>
        <v>Prejuízo</v>
      </c>
      <c r="L9" s="26" t="str">
        <f>IFERROR(IF('1.DP 2012-2022 '!V9&lt;0,"Prejuízo",IF('1.DP 2012-2022 '!K9&lt;0,"IRPJ NEGATIVO",'1.DP 2012-2022 '!K9/'1.DP 2012-2022 '!V9)),"NA")</f>
        <v>Prejuízo</v>
      </c>
      <c r="M9" s="26" t="str">
        <f>IFERROR(IF('1.DP 2012-2022 '!W9&lt;0,"Prejuízo",IF('1.DP 2012-2022 '!L9&lt;0,"IRPJ NEGATIVO",'1.DP 2012-2022 '!L9/'1.DP 2012-2022 '!W9)),"NA")</f>
        <v>Prejuízo</v>
      </c>
      <c r="N9" s="26">
        <f>IFERROR(IF('1.DP 2012-2022 '!X9&lt;0,"Prejuízo",IF('1.DP 2012-2022 '!M9&lt;0,"IRPJ NEGATIVO",'1.DP 2012-2022 '!M9/'1.DP 2012-2022 '!X9)),"NA")</f>
        <v>0.1019976501789536</v>
      </c>
      <c r="O9" s="26" t="str">
        <f>IFERROR(IF('1.DP 2012-2022 '!Y9&lt;0,"Prejuízo",IF('1.DP 2012-2022 '!N9&lt;0,"IRPJ NEGATIVO",'1.DP 2012-2022 '!N9/'1.DP 2012-2022 '!Y9)),"NA")</f>
        <v>Prejuízo</v>
      </c>
      <c r="P9" s="26" t="str">
        <f>IFERROR(IF('1.DP 2012-2022 '!Z9&lt;0,"Prejuízo",IF('1.DP 2012-2022 '!O9&lt;0,"IRPJ NEGATIVO",'1.DP 2012-2022 '!O9/'1.DP 2012-2022 '!Z9)),"NA")</f>
        <v>Prejuízo</v>
      </c>
      <c r="Q9" s="27">
        <f t="shared" si="1"/>
        <v>1</v>
      </c>
      <c r="R9" s="27">
        <f t="shared" si="2"/>
        <v>362</v>
      </c>
      <c r="S9" s="28">
        <f>IFERROR((SUMIF('1.DP 2012-2022 '!E9:O9,"&gt;=0",'1.DP 2012-2022 '!E9:O9))/(SUMIF('1.DP 2012-2022 '!P9:Z9,"&gt;=0",'1.DP 2012-2022 '!P9:Z9)),"NA")</f>
        <v>2.2141997634706314</v>
      </c>
      <c r="T9" s="29" t="str">
        <f t="shared" si="3"/>
        <v>na</v>
      </c>
      <c r="U9" s="29" t="str">
        <f t="shared" si="4"/>
        <v>na</v>
      </c>
    </row>
    <row r="10" spans="1:25" ht="14.25" customHeight="1">
      <c r="A10" s="12" t="s">
        <v>75</v>
      </c>
      <c r="B10" s="12" t="s">
        <v>76</v>
      </c>
      <c r="C10" s="12" t="s">
        <v>58</v>
      </c>
      <c r="D10" s="13" t="s">
        <v>59</v>
      </c>
      <c r="E10" s="25">
        <f t="shared" si="0"/>
        <v>9.6714831895485616E-4</v>
      </c>
      <c r="F10" s="26" t="str">
        <f>IFERROR(IF('1.DP 2012-2022 '!P10&lt;0,"Prejuízo",IF('1.DP 2012-2022 '!E10&lt;0,"IRPJ NEGATIVO",'1.DP 2012-2022 '!E10/'1.DP 2012-2022 '!P10)),"NA")</f>
        <v>Prejuízo</v>
      </c>
      <c r="G10" s="26" t="str">
        <f>IFERROR(IF('1.DP 2012-2022 '!Q10&lt;0,"Prejuízo",IF('1.DP 2012-2022 '!F10&lt;0,"IRPJ NEGATIVO",'1.DP 2012-2022 '!F10/'1.DP 2012-2022 '!Q10)),"NA")</f>
        <v>Prejuízo</v>
      </c>
      <c r="H10" s="26">
        <f>IFERROR(IF('1.DP 2012-2022 '!R10&lt;0,"Prejuízo",IF('1.DP 2012-2022 '!G10&lt;0,"IRPJ NEGATIVO",'1.DP 2012-2022 '!G10/'1.DP 2012-2022 '!R10)),"NA")</f>
        <v>1.3530912896822034</v>
      </c>
      <c r="I10" s="26">
        <f>IFERROR(IF('1.DP 2012-2022 '!S10&lt;0,"Prejuízo",IF('1.DP 2012-2022 '!H10&lt;0,"IRPJ NEGATIVO",'1.DP 2012-2022 '!H10/'1.DP 2012-2022 '!S10)),"NA")</f>
        <v>1.2224168139570311</v>
      </c>
      <c r="J10" s="26">
        <f>IFERROR(IF('1.DP 2012-2022 '!T10&lt;0,"Prejuízo",IF('1.DP 2012-2022 '!I10&lt;0,"IRPJ NEGATIVO",'1.DP 2012-2022 '!I10/'1.DP 2012-2022 '!T10)),"NA")</f>
        <v>0</v>
      </c>
      <c r="K10" s="26" t="str">
        <f>IFERROR(IF('1.DP 2012-2022 '!U10&lt;0,"Prejuízo",IF('1.DP 2012-2022 '!J10&lt;0,"IRPJ NEGATIVO",'1.DP 2012-2022 '!J10/'1.DP 2012-2022 '!U10)),"NA")</f>
        <v>Prejuízo</v>
      </c>
      <c r="L10" s="26">
        <f>IFERROR(IF('1.DP 2012-2022 '!V10&lt;0,"Prejuízo",IF('1.DP 2012-2022 '!K10&lt;0,"IRPJ NEGATIVO",'1.DP 2012-2022 '!K10/'1.DP 2012-2022 '!V10)),"NA")</f>
        <v>5.7622925674131284E-2</v>
      </c>
      <c r="M10" s="26">
        <f>IFERROR(IF('1.DP 2012-2022 '!W10&lt;0,"Prejuízo",IF('1.DP 2012-2022 '!L10&lt;0,"IRPJ NEGATIVO",'1.DP 2012-2022 '!L10/'1.DP 2012-2022 '!W10)),"NA")</f>
        <v>0.29248476578752663</v>
      </c>
      <c r="N10" s="26" t="str">
        <f>IFERROR(IF('1.DP 2012-2022 '!X10&lt;0,"Prejuízo",IF('1.DP 2012-2022 '!M10&lt;0,"IRPJ NEGATIVO",'1.DP 2012-2022 '!M10/'1.DP 2012-2022 '!X10)),"NA")</f>
        <v>NA</v>
      </c>
      <c r="O10" s="26" t="str">
        <f>IFERROR(IF('1.DP 2012-2022 '!Y10&lt;0,"Prejuízo",IF('1.DP 2012-2022 '!N10&lt;0,"IRPJ NEGATIVO",'1.DP 2012-2022 '!N10/'1.DP 2012-2022 '!Y10)),"NA")</f>
        <v>NA</v>
      </c>
      <c r="P10" s="26" t="str">
        <f>IFERROR(IF('1.DP 2012-2022 '!Z10&lt;0,"Prejuízo",IF('1.DP 2012-2022 '!O10&lt;0,"IRPJ NEGATIVO",'1.DP 2012-2022 '!O10/'1.DP 2012-2022 '!Z10)),"NA")</f>
        <v>NA</v>
      </c>
      <c r="Q10" s="27">
        <f t="shared" si="1"/>
        <v>3</v>
      </c>
      <c r="R10" s="27">
        <f t="shared" si="2"/>
        <v>362</v>
      </c>
      <c r="S10" s="28">
        <f>IFERROR((SUMIF('1.DP 2012-2022 '!E10:O10,"&gt;=0",'1.DP 2012-2022 '!E10:O10))/(SUMIF('1.DP 2012-2022 '!P10:Z10,"&gt;=0",'1.DP 2012-2022 '!P10:Z10)),"NA")</f>
        <v>0.68759182487947845</v>
      </c>
      <c r="T10" s="29" t="str">
        <f t="shared" si="3"/>
        <v>na</v>
      </c>
      <c r="U10" s="29" t="str">
        <f t="shared" si="4"/>
        <v>na</v>
      </c>
    </row>
    <row r="11" spans="1:25" ht="14.25" customHeight="1">
      <c r="A11" s="12" t="s">
        <v>77</v>
      </c>
      <c r="B11" s="12" t="s">
        <v>78</v>
      </c>
      <c r="C11" s="12" t="s">
        <v>58</v>
      </c>
      <c r="D11" s="13" t="s">
        <v>59</v>
      </c>
      <c r="E11" s="25">
        <f t="shared" si="0"/>
        <v>1.076958237373243E-2</v>
      </c>
      <c r="F11" s="26">
        <f>IFERROR(IF('1.DP 2012-2022 '!P11&lt;0,"Prejuízo",IF('1.DP 2012-2022 '!E11&lt;0,"IRPJ NEGATIVO",'1.DP 2012-2022 '!E11/'1.DP 2012-2022 '!P11)),"NA")</f>
        <v>0.18285614113013135</v>
      </c>
      <c r="G11" s="26">
        <f>IFERROR(IF('1.DP 2012-2022 '!Q11&lt;0,"Prejuízo",IF('1.DP 2012-2022 '!F11&lt;0,"IRPJ NEGATIVO",'1.DP 2012-2022 '!F11/'1.DP 2012-2022 '!Q11)),"NA")</f>
        <v>0.37028391573849684</v>
      </c>
      <c r="H11" s="26">
        <f>IFERROR(IF('1.DP 2012-2022 '!R11&lt;0,"Prejuízo",IF('1.DP 2012-2022 '!G11&lt;0,"IRPJ NEGATIVO",'1.DP 2012-2022 '!G11/'1.DP 2012-2022 '!R11)),"NA")</f>
        <v>1.0872319316147379</v>
      </c>
      <c r="I11" s="26">
        <f>IFERROR(IF('1.DP 2012-2022 '!S11&lt;0,"Prejuízo",IF('1.DP 2012-2022 '!H11&lt;0,"IRPJ NEGATIVO",'1.DP 2012-2022 '!H11/'1.DP 2012-2022 '!S11)),"NA")</f>
        <v>0.39378025034755376</v>
      </c>
      <c r="J11" s="26">
        <f>IFERROR(IF('1.DP 2012-2022 '!T11&lt;0,"Prejuízo",IF('1.DP 2012-2022 '!I11&lt;0,"IRPJ NEGATIVO",'1.DP 2012-2022 '!I11/'1.DP 2012-2022 '!T11)),"NA")</f>
        <v>0.58285259203016848</v>
      </c>
      <c r="K11" s="26">
        <f>IFERROR(IF('1.DP 2012-2022 '!U11&lt;0,"Prejuízo",IF('1.DP 2012-2022 '!J11&lt;0,"IRPJ NEGATIVO",'1.DP 2012-2022 '!J11/'1.DP 2012-2022 '!U11)),"NA")</f>
        <v>0.31176290081608282</v>
      </c>
      <c r="L11" s="26">
        <f>IFERROR(IF('1.DP 2012-2022 '!V11&lt;0,"Prejuízo",IF('1.DP 2012-2022 '!K11&lt;0,"IRPJ NEGATIVO",'1.DP 2012-2022 '!K11/'1.DP 2012-2022 '!V11)),"NA")</f>
        <v>0.40056167408525617</v>
      </c>
      <c r="M11" s="26">
        <f>IFERROR(IF('1.DP 2012-2022 '!W11&lt;0,"Prejuízo",IF('1.DP 2012-2022 '!L11&lt;0,"IRPJ NEGATIVO",'1.DP 2012-2022 '!L11/'1.DP 2012-2022 '!W11)),"NA")</f>
        <v>0.53870577624377147</v>
      </c>
      <c r="N11" s="26">
        <f>IFERROR(IF('1.DP 2012-2022 '!X11&lt;0,"Prejuízo",IF('1.DP 2012-2022 '!M11&lt;0,"IRPJ NEGATIVO",'1.DP 2012-2022 '!M11/'1.DP 2012-2022 '!X11)),"NA")</f>
        <v>0.37685472608158532</v>
      </c>
      <c r="O11" s="26">
        <f>IFERROR(IF('1.DP 2012-2022 '!Y11&lt;0,"Prejuízo",IF('1.DP 2012-2022 '!N11&lt;0,"IRPJ NEGATIVO",'1.DP 2012-2022 '!N11/'1.DP 2012-2022 '!Y11)),"NA")</f>
        <v>0.37438660760813197</v>
      </c>
      <c r="P11" s="26">
        <f>IFERROR(IF('1.DP 2012-2022 '!Z11&lt;0,"Prejuízo",IF('1.DP 2012-2022 '!O11&lt;0,"IRPJ NEGATIVO",'1.DP 2012-2022 '!O11/'1.DP 2012-2022 '!Z11)),"NA")</f>
        <v>0.36654423520996143</v>
      </c>
      <c r="Q11" s="27">
        <f t="shared" si="1"/>
        <v>10</v>
      </c>
      <c r="R11" s="27">
        <f t="shared" si="2"/>
        <v>362</v>
      </c>
      <c r="S11" s="28">
        <f>IFERROR((SUMIF('1.DP 2012-2022 '!E11:O11,"&gt;=0",'1.DP 2012-2022 '!E11:O11))/(SUMIF('1.DP 2012-2022 '!P11:Z11,"&gt;=0",'1.DP 2012-2022 '!P11:Z11)),"NA")</f>
        <v>0.36730592456508071</v>
      </c>
      <c r="T11" s="29">
        <f t="shared" si="3"/>
        <v>1.0146572501797809E-2</v>
      </c>
      <c r="U11" s="29">
        <f t="shared" si="4"/>
        <v>1.8392885556588918E-3</v>
      </c>
    </row>
    <row r="12" spans="1:25" ht="14.25" customHeight="1">
      <c r="A12" s="12" t="s">
        <v>79</v>
      </c>
      <c r="B12" s="12" t="s">
        <v>80</v>
      </c>
      <c r="C12" s="12" t="s">
        <v>58</v>
      </c>
      <c r="D12" s="13" t="s">
        <v>59</v>
      </c>
      <c r="E12" s="25">
        <f t="shared" si="0"/>
        <v>1.0316933995865592E-2</v>
      </c>
      <c r="F12" s="26">
        <f>IFERROR(IF('1.DP 2012-2022 '!P12&lt;0,"Prejuízo",IF('1.DP 2012-2022 '!E12&lt;0,"IRPJ NEGATIVO",'1.DP 2012-2022 '!E12/'1.DP 2012-2022 '!P12)),"NA")</f>
        <v>0.20937754235396502</v>
      </c>
      <c r="G12" s="26">
        <f>IFERROR(IF('1.DP 2012-2022 '!Q12&lt;0,"Prejuízo",IF('1.DP 2012-2022 '!F12&lt;0,"IRPJ NEGATIVO",'1.DP 2012-2022 '!F12/'1.DP 2012-2022 '!Q12)),"NA")</f>
        <v>0.2904567469918119</v>
      </c>
      <c r="H12" s="26">
        <f>IFERROR(IF('1.DP 2012-2022 '!R12&lt;0,"Prejuízo",IF('1.DP 2012-2022 '!G12&lt;0,"IRPJ NEGATIVO",'1.DP 2012-2022 '!G12/'1.DP 2012-2022 '!R12)),"NA")</f>
        <v>0.4157885471836596</v>
      </c>
      <c r="I12" s="26">
        <f>IFERROR(IF('1.DP 2012-2022 '!S12&lt;0,"Prejuízo",IF('1.DP 2012-2022 '!H12&lt;0,"IRPJ NEGATIVO",'1.DP 2012-2022 '!H12/'1.DP 2012-2022 '!S12)),"NA")</f>
        <v>0.36582245393501034</v>
      </c>
      <c r="J12" s="26">
        <f>IFERROR(IF('1.DP 2012-2022 '!T12&lt;0,"Prejuízo",IF('1.DP 2012-2022 '!I12&lt;0,"IRPJ NEGATIVO",'1.DP 2012-2022 '!I12/'1.DP 2012-2022 '!T12)),"NA")</f>
        <v>0.35986672215297022</v>
      </c>
      <c r="K12" s="26">
        <f>IFERROR(IF('1.DP 2012-2022 '!U12&lt;0,"Prejuízo",IF('1.DP 2012-2022 '!J12&lt;0,"IRPJ NEGATIVO",'1.DP 2012-2022 '!J12/'1.DP 2012-2022 '!U12)),"NA")</f>
        <v>0.35846204708884838</v>
      </c>
      <c r="L12" s="26">
        <f>IFERROR(IF('1.DP 2012-2022 '!V12&lt;0,"Prejuízo",IF('1.DP 2012-2022 '!K12&lt;0,"IRPJ NEGATIVO",'1.DP 2012-2022 '!K12/'1.DP 2012-2022 '!V12)),"NA")</f>
        <v>0.31464410407996135</v>
      </c>
      <c r="M12" s="26">
        <f>IFERROR(IF('1.DP 2012-2022 '!W12&lt;0,"Prejuízo",IF('1.DP 2012-2022 '!L12&lt;0,"IRPJ NEGATIVO",'1.DP 2012-2022 '!L12/'1.DP 2012-2022 '!W12)),"NA")</f>
        <v>0.41956449046432892</v>
      </c>
      <c r="N12" s="26">
        <f>IFERROR(IF('1.DP 2012-2022 '!X12&lt;0,"Prejuízo",IF('1.DP 2012-2022 '!M12&lt;0,"IRPJ NEGATIVO",'1.DP 2012-2022 '!M12/'1.DP 2012-2022 '!X12)),"NA")</f>
        <v>0.32938350032847585</v>
      </c>
      <c r="O12" s="26">
        <f>IFERROR(IF('1.DP 2012-2022 '!Y12&lt;0,"Prejuízo",IF('1.DP 2012-2022 '!N12&lt;0,"IRPJ NEGATIVO",'1.DP 2012-2022 '!N12/'1.DP 2012-2022 '!Y12)),"NA")</f>
        <v>0.33910804167163117</v>
      </c>
      <c r="P12" s="26">
        <f>IFERROR(IF('1.DP 2012-2022 '!Z12&lt;0,"Prejuízo",IF('1.DP 2012-2022 '!O12&lt;0,"IRPJ NEGATIVO",'1.DP 2012-2022 '!O12/'1.DP 2012-2022 '!Z12)),"NA")</f>
        <v>0.33225591025268186</v>
      </c>
      <c r="Q12" s="27">
        <f t="shared" si="1"/>
        <v>11</v>
      </c>
      <c r="R12" s="27">
        <f t="shared" si="2"/>
        <v>362</v>
      </c>
      <c r="S12" s="28">
        <f>IFERROR((SUMIF('1.DP 2012-2022 '!E12:O12,"&gt;=0",'1.DP 2012-2022 '!E12:O12))/(SUMIF('1.DP 2012-2022 '!P12:Z12,"&gt;=0",'1.DP 2012-2022 '!P12:Z12)),"NA")</f>
        <v>0.33861550655082873</v>
      </c>
      <c r="T12" s="29">
        <f t="shared" si="3"/>
        <v>1.0289421469776563E-2</v>
      </c>
      <c r="U12" s="29">
        <f t="shared" si="4"/>
        <v>1.8651830606204887E-3</v>
      </c>
    </row>
    <row r="13" spans="1:25" ht="14.25" customHeight="1">
      <c r="A13" s="12" t="s">
        <v>81</v>
      </c>
      <c r="B13" s="12" t="s">
        <v>82</v>
      </c>
      <c r="C13" s="12" t="s">
        <v>58</v>
      </c>
      <c r="D13" s="13" t="s">
        <v>59</v>
      </c>
      <c r="E13" s="25">
        <f t="shared" si="0"/>
        <v>0</v>
      </c>
      <c r="F13" s="26" t="str">
        <f>IFERROR(IF('1.DP 2012-2022 '!P13&lt;0,"Prejuízo",IF('1.DP 2012-2022 '!E13&lt;0,"IRPJ NEGATIVO",'1.DP 2012-2022 '!E13/'1.DP 2012-2022 '!P13)),"NA")</f>
        <v>Prejuízo</v>
      </c>
      <c r="G13" s="26" t="str">
        <f>IFERROR(IF('1.DP 2012-2022 '!Q13&lt;0,"Prejuízo",IF('1.DP 2012-2022 '!F13&lt;0,"IRPJ NEGATIVO",'1.DP 2012-2022 '!F13/'1.DP 2012-2022 '!Q13)),"NA")</f>
        <v>Prejuízo</v>
      </c>
      <c r="H13" s="26">
        <f>IFERROR(IF('1.DP 2012-2022 '!R13&lt;0,"Prejuízo",IF('1.DP 2012-2022 '!G13&lt;0,"IRPJ NEGATIVO",'1.DP 2012-2022 '!G13/'1.DP 2012-2022 '!R13)),"NA")</f>
        <v>0</v>
      </c>
      <c r="I13" s="26" t="str">
        <f>IFERROR(IF('1.DP 2012-2022 '!S13&lt;0,"Prejuízo",IF('1.DP 2012-2022 '!H13&lt;0,"IRPJ NEGATIVO",'1.DP 2012-2022 '!H13/'1.DP 2012-2022 '!S13)),"NA")</f>
        <v>Prejuízo</v>
      </c>
      <c r="J13" s="26">
        <f>IFERROR(IF('1.DP 2012-2022 '!T13&lt;0,"Prejuízo",IF('1.DP 2012-2022 '!I13&lt;0,"IRPJ NEGATIVO",'1.DP 2012-2022 '!I13/'1.DP 2012-2022 '!T13)),"NA")</f>
        <v>0</v>
      </c>
      <c r="K13" s="26">
        <f>IFERROR(IF('1.DP 2012-2022 '!U13&lt;0,"Prejuízo",IF('1.DP 2012-2022 '!J13&lt;0,"IRPJ NEGATIVO",'1.DP 2012-2022 '!J13/'1.DP 2012-2022 '!U13)),"NA")</f>
        <v>0</v>
      </c>
      <c r="L13" s="26">
        <f>IFERROR(IF('1.DP 2012-2022 '!V13&lt;0,"Prejuízo",IF('1.DP 2012-2022 '!K13&lt;0,"IRPJ NEGATIVO",'1.DP 2012-2022 '!K13/'1.DP 2012-2022 '!V13)),"NA")</f>
        <v>0</v>
      </c>
      <c r="M13" s="26" t="str">
        <f>IFERROR(IF('1.DP 2012-2022 '!W13&lt;0,"Prejuízo",IF('1.DP 2012-2022 '!L13&lt;0,"IRPJ NEGATIVO",'1.DP 2012-2022 '!L13/'1.DP 2012-2022 '!W13)),"NA")</f>
        <v>Prejuízo</v>
      </c>
      <c r="N13" s="26" t="str">
        <f>IFERROR(IF('1.DP 2012-2022 '!X13&lt;0,"Prejuízo",IF('1.DP 2012-2022 '!M13&lt;0,"IRPJ NEGATIVO",'1.DP 2012-2022 '!M13/'1.DP 2012-2022 '!X13)),"NA")</f>
        <v>Prejuízo</v>
      </c>
      <c r="O13" s="26" t="str">
        <f>IFERROR(IF('1.DP 2012-2022 '!Y13&lt;0,"Prejuízo",IF('1.DP 2012-2022 '!N13&lt;0,"IRPJ NEGATIVO",'1.DP 2012-2022 '!N13/'1.DP 2012-2022 '!Y13)),"NA")</f>
        <v>Prejuízo</v>
      </c>
      <c r="P13" s="26">
        <f>IFERROR(IF('1.DP 2012-2022 '!Z13&lt;0,"Prejuízo",IF('1.DP 2012-2022 '!O13&lt;0,"IRPJ NEGATIVO",'1.DP 2012-2022 '!O13/'1.DP 2012-2022 '!Z13)),"NA")</f>
        <v>0.97835499325615372</v>
      </c>
      <c r="Q13" s="27">
        <f t="shared" si="1"/>
        <v>4</v>
      </c>
      <c r="R13" s="27">
        <f t="shared" si="2"/>
        <v>362</v>
      </c>
      <c r="S13" s="28">
        <f>IFERROR((SUMIF('1.DP 2012-2022 '!E13:O13,"&gt;=0",'1.DP 2012-2022 '!E13:O13))/(SUMIF('1.DP 2012-2022 '!P13:Z13,"&gt;=0",'1.DP 2012-2022 '!P13:Z13)),"NA")</f>
        <v>4.1520103533325158E-2</v>
      </c>
      <c r="T13" s="29">
        <f t="shared" si="3"/>
        <v>4.5878567440138296E-4</v>
      </c>
      <c r="U13" s="29">
        <f t="shared" si="4"/>
        <v>8.3164954498397915E-5</v>
      </c>
    </row>
    <row r="14" spans="1:25" ht="14.25" customHeight="1">
      <c r="A14" s="12" t="s">
        <v>83</v>
      </c>
      <c r="B14" s="12" t="s">
        <v>84</v>
      </c>
      <c r="C14" s="12" t="s">
        <v>58</v>
      </c>
      <c r="D14" s="13" t="s">
        <v>59</v>
      </c>
      <c r="E14" s="25">
        <f t="shared" si="0"/>
        <v>8.3333120984072154E-3</v>
      </c>
      <c r="F14" s="26">
        <f>IFERROR(IF('1.DP 2012-2022 '!P14&lt;0,"Prejuízo",IF('1.DP 2012-2022 '!E14&lt;0,"IRPJ NEGATIVO",'1.DP 2012-2022 '!E14/'1.DP 2012-2022 '!P14)),"NA")</f>
        <v>0.64973907045719703</v>
      </c>
      <c r="G14" s="26">
        <f>IFERROR(IF('1.DP 2012-2022 '!Q14&lt;0,"Prejuízo",IF('1.DP 2012-2022 '!F14&lt;0,"IRPJ NEGATIVO",'1.DP 2012-2022 '!F14/'1.DP 2012-2022 '!Q14)),"NA")</f>
        <v>0.43986886833801297</v>
      </c>
      <c r="H14" s="26">
        <f>IFERROR(IF('1.DP 2012-2022 '!R14&lt;0,"Prejuízo",IF('1.DP 2012-2022 '!G14&lt;0,"IRPJ NEGATIVO",'1.DP 2012-2022 '!G14/'1.DP 2012-2022 '!R14)),"NA")</f>
        <v>4.2916202956205183</v>
      </c>
      <c r="I14" s="26">
        <f>IFERROR(IF('1.DP 2012-2022 '!S14&lt;0,"Prejuízo",IF('1.DP 2012-2022 '!H14&lt;0,"IRPJ NEGATIVO",'1.DP 2012-2022 '!H14/'1.DP 2012-2022 '!S14)),"NA")</f>
        <v>3.4628649712944766</v>
      </c>
      <c r="J14" s="26">
        <f>IFERROR(IF('1.DP 2012-2022 '!T14&lt;0,"Prejuízo",IF('1.DP 2012-2022 '!I14&lt;0,"IRPJ NEGATIVO",'1.DP 2012-2022 '!I14/'1.DP 2012-2022 '!T14)),"NA")</f>
        <v>0.45318978384199193</v>
      </c>
      <c r="K14" s="26">
        <f>IFERROR(IF('1.DP 2012-2022 '!U14&lt;0,"Prejuízo",IF('1.DP 2012-2022 '!J14&lt;0,"IRPJ NEGATIVO",'1.DP 2012-2022 '!J14/'1.DP 2012-2022 '!U14)),"NA")</f>
        <v>0.43284817570235096</v>
      </c>
      <c r="L14" s="26">
        <f>IFERROR(IF('1.DP 2012-2022 '!V14&lt;0,"Prejuízo",IF('1.DP 2012-2022 '!K14&lt;0,"IRPJ NEGATIVO",'1.DP 2012-2022 '!K14/'1.DP 2012-2022 '!V14)),"NA")</f>
        <v>1.2671912480721093</v>
      </c>
      <c r="M14" s="26">
        <f>IFERROR(IF('1.DP 2012-2022 '!W14&lt;0,"Prejuízo",IF('1.DP 2012-2022 '!L14&lt;0,"IRPJ NEGATIVO",'1.DP 2012-2022 '!L14/'1.DP 2012-2022 '!W14)),"NA")</f>
        <v>0.85501274574654917</v>
      </c>
      <c r="N14" s="26">
        <f>IFERROR(IF('1.DP 2012-2022 '!X14&lt;0,"Prejuízo",IF('1.DP 2012-2022 '!M14&lt;0,"IRPJ NEGATIVO",'1.DP 2012-2022 '!M14/'1.DP 2012-2022 '!X14)),"NA")</f>
        <v>0.33677961467673817</v>
      </c>
      <c r="O14" s="26">
        <f>IFERROR(IF('1.DP 2012-2022 '!Y14&lt;0,"Prejuízo",IF('1.DP 2012-2022 '!N14&lt;0,"IRPJ NEGATIVO",'1.DP 2012-2022 '!N14/'1.DP 2012-2022 '!Y14)),"NA")</f>
        <v>0.33527600252109668</v>
      </c>
      <c r="P14" s="26">
        <f>IFERROR(IF('1.DP 2012-2022 '!Z14&lt;0,"Prejuízo",IF('1.DP 2012-2022 '!O14&lt;0,"IRPJ NEGATIVO",'1.DP 2012-2022 '!O14/'1.DP 2012-2022 '!Z14)),"NA")</f>
        <v>0.36895746408602442</v>
      </c>
      <c r="Q14" s="27">
        <f t="shared" si="1"/>
        <v>7</v>
      </c>
      <c r="R14" s="27">
        <f t="shared" si="2"/>
        <v>362</v>
      </c>
      <c r="S14" s="28">
        <f>IFERROR((SUMIF('1.DP 2012-2022 '!E14:O14,"&gt;=0",'1.DP 2012-2022 '!E14:O14))/(SUMIF('1.DP 2012-2022 '!P14:Z14,"&gt;=0",'1.DP 2012-2022 '!P14:Z14)),"NA")</f>
        <v>0.56091245843267523</v>
      </c>
      <c r="T14" s="29">
        <f t="shared" si="3"/>
        <v>1.0846373505604218E-2</v>
      </c>
      <c r="U14" s="29">
        <f t="shared" si="4"/>
        <v>1.9661428187424772E-3</v>
      </c>
    </row>
    <row r="15" spans="1:25" ht="14.25" customHeight="1">
      <c r="A15" s="12" t="s">
        <v>85</v>
      </c>
      <c r="B15" s="12" t="s">
        <v>86</v>
      </c>
      <c r="C15" s="12" t="s">
        <v>58</v>
      </c>
      <c r="D15" s="13" t="s">
        <v>59</v>
      </c>
      <c r="E15" s="25">
        <f t="shared" si="0"/>
        <v>2.1403135503875203E-3</v>
      </c>
      <c r="F15" s="26">
        <f>IFERROR(IF('1.DP 2012-2022 '!P15&lt;0,"Prejuízo",IF('1.DP 2012-2022 '!E15&lt;0,"IRPJ NEGATIVO",'1.DP 2012-2022 '!E15/'1.DP 2012-2022 '!P15)),"NA")</f>
        <v>0.17351525966532755</v>
      </c>
      <c r="G15" s="26">
        <f>IFERROR(IF('1.DP 2012-2022 '!Q15&lt;0,"Prejuízo",IF('1.DP 2012-2022 '!F15&lt;0,"IRPJ NEGATIVO",'1.DP 2012-2022 '!F15/'1.DP 2012-2022 '!Q15)),"NA")</f>
        <v>0.21673415761572751</v>
      </c>
      <c r="H15" s="26">
        <f>IFERROR(IF('1.DP 2012-2022 '!R15&lt;0,"Prejuízo",IF('1.DP 2012-2022 '!G15&lt;0,"IRPJ NEGATIVO",'1.DP 2012-2022 '!G15/'1.DP 2012-2022 '!R15)),"NA")</f>
        <v>0.21832128623723893</v>
      </c>
      <c r="I15" s="26">
        <f>IFERROR(IF('1.DP 2012-2022 '!S15&lt;0,"Prejuízo",IF('1.DP 2012-2022 '!H15&lt;0,"IRPJ NEGATIVO",'1.DP 2012-2022 '!H15/'1.DP 2012-2022 '!S15)),"NA")</f>
        <v>0.1660341552865548</v>
      </c>
      <c r="J15" s="26" t="str">
        <f>IFERROR(IF('1.DP 2012-2022 '!T15&lt;0,"Prejuízo",IF('1.DP 2012-2022 '!I15&lt;0,"IRPJ NEGATIVO",'1.DP 2012-2022 '!I15/'1.DP 2012-2022 '!T15)),"NA")</f>
        <v>Prejuízo</v>
      </c>
      <c r="K15" s="26" t="str">
        <f>IFERROR(IF('1.DP 2012-2022 '!U15&lt;0,"Prejuízo",IF('1.DP 2012-2022 '!J15&lt;0,"IRPJ NEGATIVO",'1.DP 2012-2022 '!J15/'1.DP 2012-2022 '!U15)),"NA")</f>
        <v>Prejuízo</v>
      </c>
      <c r="L15" s="26" t="str">
        <f>IFERROR(IF('1.DP 2012-2022 '!V15&lt;0,"Prejuízo",IF('1.DP 2012-2022 '!K15&lt;0,"IRPJ NEGATIVO",'1.DP 2012-2022 '!K15/'1.DP 2012-2022 '!V15)),"NA")</f>
        <v>Prejuízo</v>
      </c>
      <c r="M15" s="26">
        <f>IFERROR(IF('1.DP 2012-2022 '!W15&lt;0,"Prejuízo",IF('1.DP 2012-2022 '!L15&lt;0,"IRPJ NEGATIVO",'1.DP 2012-2022 '!L15/'1.DP 2012-2022 '!W15)),"NA")</f>
        <v>1.8864643543350075E-4</v>
      </c>
      <c r="N15" s="26" t="str">
        <f>IFERROR(IF('1.DP 2012-2022 '!X15&lt;0,"Prejuízo",IF('1.DP 2012-2022 '!M15&lt;0,"IRPJ NEGATIVO",'1.DP 2012-2022 '!M15/'1.DP 2012-2022 '!X15)),"NA")</f>
        <v>Prejuízo</v>
      </c>
      <c r="O15" s="26" t="str">
        <f>IFERROR(IF('1.DP 2012-2022 '!Y15&lt;0,"Prejuízo",IF('1.DP 2012-2022 '!N15&lt;0,"IRPJ NEGATIVO",'1.DP 2012-2022 '!N15/'1.DP 2012-2022 '!Y15)),"NA")</f>
        <v>Prejuízo</v>
      </c>
      <c r="P15" s="26" t="str">
        <f>IFERROR(IF('1.DP 2012-2022 '!Z15&lt;0,"Prejuízo",IF('1.DP 2012-2022 '!O15&lt;0,"IRPJ NEGATIVO",'1.DP 2012-2022 '!O15/'1.DP 2012-2022 '!Z15)),"NA")</f>
        <v>Prejuízo</v>
      </c>
      <c r="Q15" s="27">
        <f t="shared" si="1"/>
        <v>5</v>
      </c>
      <c r="R15" s="27">
        <f t="shared" si="2"/>
        <v>362</v>
      </c>
      <c r="S15" s="28">
        <f>IFERROR((SUMIF('1.DP 2012-2022 '!E15:O15,"&gt;=0",'1.DP 2012-2022 '!E15:O15))/(SUMIF('1.DP 2012-2022 '!P15:Z15,"&gt;=0",'1.DP 2012-2022 '!P15:Z15)),"NA")</f>
        <v>0.18163692051823113</v>
      </c>
      <c r="T15" s="29">
        <f t="shared" si="3"/>
        <v>2.5087972447269493E-3</v>
      </c>
      <c r="U15" s="29">
        <f t="shared" si="4"/>
        <v>4.5477446299006292E-4</v>
      </c>
    </row>
    <row r="16" spans="1:25" ht="14.25" customHeight="1">
      <c r="A16" s="12" t="s">
        <v>87</v>
      </c>
      <c r="B16" s="12" t="s">
        <v>88</v>
      </c>
      <c r="C16" s="12" t="s">
        <v>58</v>
      </c>
      <c r="D16" s="13" t="s">
        <v>59</v>
      </c>
      <c r="E16" s="25">
        <f t="shared" si="0"/>
        <v>3.07122316834941E-3</v>
      </c>
      <c r="F16" s="26" t="str">
        <f>IFERROR(IF('1.DP 2012-2022 '!P16&lt;0,"Prejuízo",IF('1.DP 2012-2022 '!E16&lt;0,"IRPJ NEGATIVO",'1.DP 2012-2022 '!E16/'1.DP 2012-2022 '!P16)),"NA")</f>
        <v>Prejuízo</v>
      </c>
      <c r="G16" s="26">
        <f>IFERROR(IF('1.DP 2012-2022 '!Q16&lt;0,"Prejuízo",IF('1.DP 2012-2022 '!F16&lt;0,"IRPJ NEGATIVO",'1.DP 2012-2022 '!F16/'1.DP 2012-2022 '!Q16)),"NA")</f>
        <v>1.3901344553130546</v>
      </c>
      <c r="H16" s="26" t="str">
        <f>IFERROR(IF('1.DP 2012-2022 '!R16&lt;0,"Prejuízo",IF('1.DP 2012-2022 '!G16&lt;0,"IRPJ NEGATIVO",'1.DP 2012-2022 '!G16/'1.DP 2012-2022 '!R16)),"NA")</f>
        <v>Prejuízo</v>
      </c>
      <c r="I16" s="26" t="str">
        <f>IFERROR(IF('1.DP 2012-2022 '!S16&lt;0,"Prejuízo",IF('1.DP 2012-2022 '!H16&lt;0,"IRPJ NEGATIVO",'1.DP 2012-2022 '!H16/'1.DP 2012-2022 '!S16)),"NA")</f>
        <v>Prejuízo</v>
      </c>
      <c r="J16" s="26" t="str">
        <f>IFERROR(IF('1.DP 2012-2022 '!T16&lt;0,"Prejuízo",IF('1.DP 2012-2022 '!I16&lt;0,"IRPJ NEGATIVO",'1.DP 2012-2022 '!I16/'1.DP 2012-2022 '!T16)),"NA")</f>
        <v>Prejuízo</v>
      </c>
      <c r="K16" s="26">
        <f>IFERROR(IF('1.DP 2012-2022 '!U16&lt;0,"Prejuízo",IF('1.DP 2012-2022 '!J16&lt;0,"IRPJ NEGATIVO",'1.DP 2012-2022 '!J16/'1.DP 2012-2022 '!U16)),"NA")</f>
        <v>0.14326212347239017</v>
      </c>
      <c r="L16" s="26">
        <f>IFERROR(IF('1.DP 2012-2022 '!V16&lt;0,"Prejuízo",IF('1.DP 2012-2022 '!K16&lt;0,"IRPJ NEGATIVO",'1.DP 2012-2022 '!K16/'1.DP 2012-2022 '!V16)),"NA")</f>
        <v>0.88711473657910156</v>
      </c>
      <c r="M16" s="26">
        <f>IFERROR(IF('1.DP 2012-2022 '!W16&lt;0,"Prejuízo",IF('1.DP 2012-2022 '!L16&lt;0,"IRPJ NEGATIVO",'1.DP 2012-2022 '!L16/'1.DP 2012-2022 '!W16)),"NA")</f>
        <v>0.39953734123797169</v>
      </c>
      <c r="N16" s="26">
        <f>IFERROR(IF('1.DP 2012-2022 '!X16&lt;0,"Prejuízo",IF('1.DP 2012-2022 '!M16&lt;0,"IRPJ NEGATIVO",'1.DP 2012-2022 '!M16/'1.DP 2012-2022 '!X16)),"NA")</f>
        <v>0.15066470949031022</v>
      </c>
      <c r="O16" s="26">
        <f>IFERROR(IF('1.DP 2012-2022 '!Y16&lt;0,"Prejuízo",IF('1.DP 2012-2022 '!N16&lt;0,"IRPJ NEGATIVO",'1.DP 2012-2022 '!N16/'1.DP 2012-2022 '!Y16)),"NA")</f>
        <v>0.10340525819091406</v>
      </c>
      <c r="P16" s="26">
        <f>IFERROR(IF('1.DP 2012-2022 '!Z16&lt;0,"Prejuízo",IF('1.DP 2012-2022 '!O16&lt;0,"IRPJ NEGATIVO",'1.DP 2012-2022 '!O16/'1.DP 2012-2022 '!Z16)),"NA")</f>
        <v>0.31491335455090036</v>
      </c>
      <c r="Q16" s="27">
        <f t="shared" si="1"/>
        <v>5</v>
      </c>
      <c r="R16" s="27">
        <f t="shared" si="2"/>
        <v>362</v>
      </c>
      <c r="S16" s="28">
        <f>IFERROR((SUMIF('1.DP 2012-2022 '!E16:O16,"&gt;=0",'1.DP 2012-2022 '!E16:O16))/(SUMIF('1.DP 2012-2022 '!P16:Z16,"&gt;=0",'1.DP 2012-2022 '!P16:Z16)),"NA")</f>
        <v>0.37339440421847159</v>
      </c>
      <c r="T16" s="29">
        <f t="shared" si="3"/>
        <v>5.1573812737357953E-3</v>
      </c>
      <c r="U16" s="29">
        <f t="shared" si="4"/>
        <v>9.3488834306077015E-4</v>
      </c>
    </row>
    <row r="17" spans="1:21" ht="14.25" customHeight="1">
      <c r="A17" s="12" t="s">
        <v>89</v>
      </c>
      <c r="B17" s="12" t="s">
        <v>90</v>
      </c>
      <c r="C17" s="12" t="s">
        <v>58</v>
      </c>
      <c r="D17" s="13" t="s">
        <v>59</v>
      </c>
      <c r="E17" s="25" t="str">
        <f t="shared" si="0"/>
        <v>NA</v>
      </c>
      <c r="F17" s="26" t="str">
        <f>IFERROR(IF('1.DP 2012-2022 '!P17&lt;0,"Prejuízo",IF('1.DP 2012-2022 '!E17&lt;0,"IRPJ NEGATIVO",'1.DP 2012-2022 '!E17/'1.DP 2012-2022 '!P17)),"NA")</f>
        <v>Prejuízo</v>
      </c>
      <c r="G17" s="26" t="str">
        <f>IFERROR(IF('1.DP 2012-2022 '!Q17&lt;0,"Prejuízo",IF('1.DP 2012-2022 '!F17&lt;0,"IRPJ NEGATIVO",'1.DP 2012-2022 '!F17/'1.DP 2012-2022 '!Q17)),"NA")</f>
        <v>Prejuízo</v>
      </c>
      <c r="H17" s="26" t="str">
        <f>IFERROR(IF('1.DP 2012-2022 '!R17&lt;0,"Prejuízo",IF('1.DP 2012-2022 '!G17&lt;0,"IRPJ NEGATIVO",'1.DP 2012-2022 '!G17/'1.DP 2012-2022 '!R17)),"NA")</f>
        <v>Prejuízo</v>
      </c>
      <c r="I17" s="26" t="str">
        <f>IFERROR(IF('1.DP 2012-2022 '!S17&lt;0,"Prejuízo",IF('1.DP 2012-2022 '!H17&lt;0,"IRPJ NEGATIVO",'1.DP 2012-2022 '!H17/'1.DP 2012-2022 '!S17)),"NA")</f>
        <v>Prejuízo</v>
      </c>
      <c r="J17" s="26" t="str">
        <f>IFERROR(IF('1.DP 2012-2022 '!T17&lt;0,"Prejuízo",IF('1.DP 2012-2022 '!I17&lt;0,"IRPJ NEGATIVO",'1.DP 2012-2022 '!I17/'1.DP 2012-2022 '!T17)),"NA")</f>
        <v>Prejuízo</v>
      </c>
      <c r="K17" s="26" t="str">
        <f>IFERROR(IF('1.DP 2012-2022 '!U17&lt;0,"Prejuízo",IF('1.DP 2012-2022 '!J17&lt;0,"IRPJ NEGATIVO",'1.DP 2012-2022 '!J17/'1.DP 2012-2022 '!U17)),"NA")</f>
        <v>Prejuízo</v>
      </c>
      <c r="L17" s="26" t="str">
        <f>IFERROR(IF('1.DP 2012-2022 '!V17&lt;0,"Prejuízo",IF('1.DP 2012-2022 '!K17&lt;0,"IRPJ NEGATIVO",'1.DP 2012-2022 '!K17/'1.DP 2012-2022 '!V17)),"NA")</f>
        <v>NA</v>
      </c>
      <c r="M17" s="26" t="str">
        <f>IFERROR(IF('1.DP 2012-2022 '!W17&lt;0,"Prejuízo",IF('1.DP 2012-2022 '!L17&lt;0,"IRPJ NEGATIVO",'1.DP 2012-2022 '!L17/'1.DP 2012-2022 '!W17)),"NA")</f>
        <v>NA</v>
      </c>
      <c r="N17" s="26" t="str">
        <f>IFERROR(IF('1.DP 2012-2022 '!X17&lt;0,"Prejuízo",IF('1.DP 2012-2022 '!M17&lt;0,"IRPJ NEGATIVO",'1.DP 2012-2022 '!M17/'1.DP 2012-2022 '!X17)),"NA")</f>
        <v>NA</v>
      </c>
      <c r="O17" s="26" t="str">
        <f>IFERROR(IF('1.DP 2012-2022 '!Y17&lt;0,"Prejuízo",IF('1.DP 2012-2022 '!N17&lt;0,"IRPJ NEGATIVO",'1.DP 2012-2022 '!N17/'1.DP 2012-2022 '!Y17)),"NA")</f>
        <v>NA</v>
      </c>
      <c r="P17" s="26" t="str">
        <f>IFERROR(IF('1.DP 2012-2022 '!Z17&lt;0,"Prejuízo",IF('1.DP 2012-2022 '!O17&lt;0,"IRPJ NEGATIVO",'1.DP 2012-2022 '!O17/'1.DP 2012-2022 '!Z17)),"NA")</f>
        <v>NA</v>
      </c>
      <c r="Q17" s="27">
        <f t="shared" si="1"/>
        <v>0</v>
      </c>
      <c r="R17" s="27">
        <f t="shared" si="2"/>
        <v>362</v>
      </c>
      <c r="S17" s="28" t="str">
        <f>IFERROR((SUMIF('1.DP 2012-2022 '!E17:O17,"&gt;=0",'1.DP 2012-2022 '!E17:O17))/(SUMIF('1.DP 2012-2022 '!P17:Z17,"&gt;=0",'1.DP 2012-2022 '!P17:Z17)),"NA")</f>
        <v>NA</v>
      </c>
      <c r="T17" s="29" t="str">
        <f t="shared" si="3"/>
        <v>na</v>
      </c>
      <c r="U17" s="29" t="str">
        <f t="shared" si="4"/>
        <v>na</v>
      </c>
    </row>
    <row r="18" spans="1:21" ht="14.25" customHeight="1">
      <c r="A18" s="12" t="s">
        <v>91</v>
      </c>
      <c r="B18" s="12" t="s">
        <v>92</v>
      </c>
      <c r="C18" s="12" t="s">
        <v>58</v>
      </c>
      <c r="D18" s="13" t="s">
        <v>59</v>
      </c>
      <c r="E18" s="25">
        <f t="shared" si="0"/>
        <v>5.133138207851314E-3</v>
      </c>
      <c r="F18" s="26">
        <f>IFERROR(IF('1.DP 2012-2022 '!P18&lt;0,"Prejuízo",IF('1.DP 2012-2022 '!E18&lt;0,"IRPJ NEGATIVO",'1.DP 2012-2022 '!E18/'1.DP 2012-2022 '!P18)),"NA")</f>
        <v>0.24720612832931188</v>
      </c>
      <c r="G18" s="26">
        <f>IFERROR(IF('1.DP 2012-2022 '!Q18&lt;0,"Prejuízo",IF('1.DP 2012-2022 '!F18&lt;0,"IRPJ NEGATIVO",'1.DP 2012-2022 '!F18/'1.DP 2012-2022 '!Q18)),"NA")</f>
        <v>0.22882855365648125</v>
      </c>
      <c r="H18" s="26">
        <f>IFERROR(IF('1.DP 2012-2022 '!R18&lt;0,"Prejuízo",IF('1.DP 2012-2022 '!G18&lt;0,"IRPJ NEGATIVO",'1.DP 2012-2022 '!G18/'1.DP 2012-2022 '!R18)),"NA")</f>
        <v>0.11596635183729537</v>
      </c>
      <c r="I18" s="26">
        <f>IFERROR(IF('1.DP 2012-2022 '!S18&lt;0,"Prejuízo",IF('1.DP 2012-2022 '!H18&lt;0,"IRPJ NEGATIVO",'1.DP 2012-2022 '!H18/'1.DP 2012-2022 '!S18)),"NA")</f>
        <v>0.37644861505756483</v>
      </c>
      <c r="J18" s="26" t="str">
        <f>IFERROR(IF('1.DP 2012-2022 '!T18&lt;0,"Prejuízo",IF('1.DP 2012-2022 '!I18&lt;0,"IRPJ NEGATIVO",'1.DP 2012-2022 '!I18/'1.DP 2012-2022 '!T18)),"NA")</f>
        <v>Prejuízo</v>
      </c>
      <c r="K18" s="26" t="str">
        <f>IFERROR(IF('1.DP 2012-2022 '!U18&lt;0,"Prejuízo",IF('1.DP 2012-2022 '!J18&lt;0,"IRPJ NEGATIVO",'1.DP 2012-2022 '!J18/'1.DP 2012-2022 '!U18)),"NA")</f>
        <v>Prejuízo</v>
      </c>
      <c r="L18" s="26" t="str">
        <f>IFERROR(IF('1.DP 2012-2022 '!V18&lt;0,"Prejuízo",IF('1.DP 2012-2022 '!K18&lt;0,"IRPJ NEGATIVO",'1.DP 2012-2022 '!K18/'1.DP 2012-2022 '!V18)),"NA")</f>
        <v>Prejuízo</v>
      </c>
      <c r="M18" s="26">
        <f>IFERROR(IF('1.DP 2012-2022 '!W18&lt;0,"Prejuízo",IF('1.DP 2012-2022 '!L18&lt;0,"IRPJ NEGATIVO",'1.DP 2012-2022 '!L18/'1.DP 2012-2022 '!W18)),"NA")</f>
        <v>0.71193727498688897</v>
      </c>
      <c r="N18" s="26">
        <f>IFERROR(IF('1.DP 2012-2022 '!X18&lt;0,"Prejuízo",IF('1.DP 2012-2022 '!M18&lt;0,"IRPJ NEGATIVO",'1.DP 2012-2022 '!M18/'1.DP 2012-2022 '!X18)),"NA")</f>
        <v>0.31755634819963441</v>
      </c>
      <c r="O18" s="26">
        <f>IFERROR(IF('1.DP 2012-2022 '!Y18&lt;0,"Prejuízo",IF('1.DP 2012-2022 '!N18&lt;0,"IRPJ NEGATIVO",'1.DP 2012-2022 '!N18/'1.DP 2012-2022 '!Y18)),"NA")</f>
        <v>0.29170562965160357</v>
      </c>
      <c r="P18" s="26">
        <f>IFERROR(IF('1.DP 2012-2022 '!Z18&lt;0,"Prejuízo",IF('1.DP 2012-2022 '!O18&lt;0,"IRPJ NEGATIVO",'1.DP 2012-2022 '!O18/'1.DP 2012-2022 '!Z18)),"NA")</f>
        <v>0.28048440451028417</v>
      </c>
      <c r="Q18" s="27">
        <f t="shared" si="1"/>
        <v>7</v>
      </c>
      <c r="R18" s="27">
        <f t="shared" si="2"/>
        <v>362</v>
      </c>
      <c r="S18" s="28">
        <f>IFERROR((SUMIF('1.DP 2012-2022 '!E18:O18,"&gt;=0",'1.DP 2012-2022 '!E18:O18))/(SUMIF('1.DP 2012-2022 '!P18:Z18,"&gt;=0",'1.DP 2012-2022 '!P18:Z18)),"NA")</f>
        <v>0.30438198189361942</v>
      </c>
      <c r="T18" s="29">
        <f t="shared" si="3"/>
        <v>5.8858394288821437E-3</v>
      </c>
      <c r="U18" s="29">
        <f t="shared" si="4"/>
        <v>1.0669373426416304E-3</v>
      </c>
    </row>
    <row r="19" spans="1:21" ht="14.25" customHeight="1">
      <c r="A19" s="12" t="s">
        <v>93</v>
      </c>
      <c r="B19" s="12" t="s">
        <v>94</v>
      </c>
      <c r="C19" s="12" t="s">
        <v>58</v>
      </c>
      <c r="D19" s="13" t="s">
        <v>59</v>
      </c>
      <c r="E19" s="25">
        <f t="shared" si="0"/>
        <v>2.5321670013436618E-3</v>
      </c>
      <c r="F19" s="26" t="str">
        <f>IFERROR(IF('1.DP 2012-2022 '!P19&lt;0,"Prejuízo",IF('1.DP 2012-2022 '!E19&lt;0,"IRPJ NEGATIVO",'1.DP 2012-2022 '!E19/'1.DP 2012-2022 '!P19)),"NA")</f>
        <v>Prejuízo</v>
      </c>
      <c r="G19" s="26" t="str">
        <f>IFERROR(IF('1.DP 2012-2022 '!Q19&lt;0,"Prejuízo",IF('1.DP 2012-2022 '!F19&lt;0,"IRPJ NEGATIVO",'1.DP 2012-2022 '!F19/'1.DP 2012-2022 '!Q19)),"NA")</f>
        <v>Prejuízo</v>
      </c>
      <c r="H19" s="26" t="str">
        <f>IFERROR(IF('1.DP 2012-2022 '!R19&lt;0,"Prejuízo",IF('1.DP 2012-2022 '!G19&lt;0,"IRPJ NEGATIVO",'1.DP 2012-2022 '!G19/'1.DP 2012-2022 '!R19)),"NA")</f>
        <v>Prejuízo</v>
      </c>
      <c r="I19" s="26" t="str">
        <f>IFERROR(IF('1.DP 2012-2022 '!S19&lt;0,"Prejuízo",IF('1.DP 2012-2022 '!H19&lt;0,"IRPJ NEGATIVO",'1.DP 2012-2022 '!H19/'1.DP 2012-2022 '!S19)),"NA")</f>
        <v>Prejuízo</v>
      </c>
      <c r="J19" s="26" t="str">
        <f>IFERROR(IF('1.DP 2012-2022 '!T19&lt;0,"Prejuízo",IF('1.DP 2012-2022 '!I19&lt;0,"IRPJ NEGATIVO",'1.DP 2012-2022 '!I19/'1.DP 2012-2022 '!T19)),"NA")</f>
        <v>Prejuízo</v>
      </c>
      <c r="K19" s="26">
        <f>IFERROR(IF('1.DP 2012-2022 '!U19&lt;0,"Prejuízo",IF('1.DP 2012-2022 '!J19&lt;0,"IRPJ NEGATIVO",'1.DP 2012-2022 '!J19/'1.DP 2012-2022 '!U19)),"NA")</f>
        <v>2.7591349256649092E-2</v>
      </c>
      <c r="L19" s="26">
        <f>IFERROR(IF('1.DP 2012-2022 '!V19&lt;0,"Prejuízo",IF('1.DP 2012-2022 '!K19&lt;0,"IRPJ NEGATIVO",'1.DP 2012-2022 '!K19/'1.DP 2012-2022 '!V19)),"NA")</f>
        <v>0.53919575816304677</v>
      </c>
      <c r="M19" s="26">
        <f>IFERROR(IF('1.DP 2012-2022 '!W19&lt;0,"Prejuízo",IF('1.DP 2012-2022 '!L19&lt;0,"IRPJ NEGATIVO",'1.DP 2012-2022 '!L19/'1.DP 2012-2022 '!W19)),"NA")</f>
        <v>0.81174995597984878</v>
      </c>
      <c r="N19" s="26">
        <f>IFERROR(IF('1.DP 2012-2022 '!X19&lt;0,"Prejuízo",IF('1.DP 2012-2022 '!M19&lt;0,"IRPJ NEGATIVO",'1.DP 2012-2022 '!M19/'1.DP 2012-2022 '!X19)),"NA")</f>
        <v>0.34985734706670973</v>
      </c>
      <c r="O19" s="26" t="str">
        <f>IFERROR(IF('1.DP 2012-2022 '!Y19&lt;0,"Prejuízo",IF('1.DP 2012-2022 '!N19&lt;0,"IRPJ NEGATIVO",'1.DP 2012-2022 '!N19/'1.DP 2012-2022 '!Y19)),"NA")</f>
        <v>NA</v>
      </c>
      <c r="P19" s="26" t="str">
        <f>IFERROR(IF('1.DP 2012-2022 '!Z19&lt;0,"Prejuízo",IF('1.DP 2012-2022 '!O19&lt;0,"IRPJ NEGATIVO",'1.DP 2012-2022 '!O19/'1.DP 2012-2022 '!Z19)),"NA")</f>
        <v>NA</v>
      </c>
      <c r="Q19" s="27">
        <f t="shared" si="1"/>
        <v>3</v>
      </c>
      <c r="R19" s="27">
        <f t="shared" si="2"/>
        <v>362</v>
      </c>
      <c r="S19" s="28">
        <f>IFERROR((SUMIF('1.DP 2012-2022 '!E19:O19,"&gt;=0",'1.DP 2012-2022 '!E19:O19))/(SUMIF('1.DP 2012-2022 '!P19:Z19,"&gt;=0",'1.DP 2012-2022 '!P19:Z19)),"NA")</f>
        <v>0.54045295878766486</v>
      </c>
      <c r="T19" s="29">
        <f t="shared" si="3"/>
        <v>4.478891923654681E-3</v>
      </c>
      <c r="U19" s="29">
        <f t="shared" si="4"/>
        <v>8.1189728410765874E-4</v>
      </c>
    </row>
    <row r="20" spans="1:21" ht="14.25" customHeight="1">
      <c r="A20" s="12" t="s">
        <v>95</v>
      </c>
      <c r="B20" s="12" t="s">
        <v>96</v>
      </c>
      <c r="C20" s="12" t="s">
        <v>58</v>
      </c>
      <c r="D20" s="13" t="s">
        <v>59</v>
      </c>
      <c r="E20" s="25">
        <f t="shared" si="0"/>
        <v>4.4495952274460175E-3</v>
      </c>
      <c r="F20" s="26">
        <f>IFERROR(IF('1.DP 2012-2022 '!P20&lt;0,"Prejuízo",IF('1.DP 2012-2022 '!E20&lt;0,"IRPJ NEGATIVO",'1.DP 2012-2022 '!E20/'1.DP 2012-2022 '!P20)),"NA")</f>
        <v>0.2010440401904009</v>
      </c>
      <c r="G20" s="26">
        <f>IFERROR(IF('1.DP 2012-2022 '!Q20&lt;0,"Prejuízo",IF('1.DP 2012-2022 '!F20&lt;0,"IRPJ NEGATIVO",'1.DP 2012-2022 '!F20/'1.DP 2012-2022 '!Q20)),"NA")</f>
        <v>9.2059334897611908E-2</v>
      </c>
      <c r="H20" s="26">
        <f>IFERROR(IF('1.DP 2012-2022 '!R20&lt;0,"Prejuízo",IF('1.DP 2012-2022 '!G20&lt;0,"IRPJ NEGATIVO",'1.DP 2012-2022 '!G20/'1.DP 2012-2022 '!R20)),"NA")</f>
        <v>0.33149874484857123</v>
      </c>
      <c r="I20" s="26">
        <f>IFERROR(IF('1.DP 2012-2022 '!S20&lt;0,"Prejuízo",IF('1.DP 2012-2022 '!H20&lt;0,"IRPJ NEGATIVO",'1.DP 2012-2022 '!H20/'1.DP 2012-2022 '!S20)),"NA")</f>
        <v>0.32393505088454821</v>
      </c>
      <c r="J20" s="26" t="str">
        <f>IFERROR(IF('1.DP 2012-2022 '!T20&lt;0,"Prejuízo",IF('1.DP 2012-2022 '!I20&lt;0,"IRPJ NEGATIVO",'1.DP 2012-2022 '!I20/'1.DP 2012-2022 '!T20)),"NA")</f>
        <v>IRPJ NEGATIVO</v>
      </c>
      <c r="K20" s="26">
        <f>IFERROR(IF('1.DP 2012-2022 '!U20&lt;0,"Prejuízo",IF('1.DP 2012-2022 '!J20&lt;0,"IRPJ NEGATIVO",'1.DP 2012-2022 '!J20/'1.DP 2012-2022 '!U20)),"NA")</f>
        <v>0.20825408216767477</v>
      </c>
      <c r="L20" s="26">
        <f>IFERROR(IF('1.DP 2012-2022 '!V20&lt;0,"Prejuízo",IF('1.DP 2012-2022 '!K20&lt;0,"IRPJ NEGATIVO",'1.DP 2012-2022 '!K20/'1.DP 2012-2022 '!V20)),"NA")</f>
        <v>0</v>
      </c>
      <c r="M20" s="26">
        <f>IFERROR(IF('1.DP 2012-2022 '!W20&lt;0,"Prejuízo",IF('1.DP 2012-2022 '!L20&lt;0,"IRPJ NEGATIVO",'1.DP 2012-2022 '!L20/'1.DP 2012-2022 '!W20)),"NA")</f>
        <v>0.45396221934665121</v>
      </c>
      <c r="N20" s="26">
        <f>IFERROR(IF('1.DP 2012-2022 '!X20&lt;0,"Prejuízo",IF('1.DP 2012-2022 '!M20&lt;0,"IRPJ NEGATIVO",'1.DP 2012-2022 '!M20/'1.DP 2012-2022 '!X20)),"NA")</f>
        <v>0</v>
      </c>
      <c r="O20" s="26">
        <f>IFERROR(IF('1.DP 2012-2022 '!Y20&lt;0,"Prejuízo",IF('1.DP 2012-2022 '!N20&lt;0,"IRPJ NEGATIVO",'1.DP 2012-2022 '!N20/'1.DP 2012-2022 '!Y20)),"NA")</f>
        <v>0</v>
      </c>
      <c r="P20" s="26">
        <f>IFERROR(IF('1.DP 2012-2022 '!Z20&lt;0,"Prejuízo",IF('1.DP 2012-2022 '!O20&lt;0,"IRPJ NEGATIVO",'1.DP 2012-2022 '!O20/'1.DP 2012-2022 '!Z20)),"NA")</f>
        <v>0</v>
      </c>
      <c r="Q20" s="27">
        <f t="shared" si="1"/>
        <v>10</v>
      </c>
      <c r="R20" s="27">
        <f t="shared" si="2"/>
        <v>362</v>
      </c>
      <c r="S20" s="28">
        <f>IFERROR((SUMIF('1.DP 2012-2022 '!E20:O20,"&gt;=0",'1.DP 2012-2022 '!E20:O20))/(SUMIF('1.DP 2012-2022 '!P20:Z20,"&gt;=0",'1.DP 2012-2022 '!P20:Z20)),"NA")</f>
        <v>0.17015521384566828</v>
      </c>
      <c r="T20" s="29">
        <f t="shared" si="3"/>
        <v>4.7004202719797871E-3</v>
      </c>
      <c r="U20" s="29">
        <f t="shared" si="4"/>
        <v>8.5205415045402249E-4</v>
      </c>
    </row>
    <row r="21" spans="1:21" ht="14.25" customHeight="1">
      <c r="A21" s="12" t="s">
        <v>97</v>
      </c>
      <c r="B21" s="12" t="s">
        <v>98</v>
      </c>
      <c r="C21" s="12" t="s">
        <v>58</v>
      </c>
      <c r="D21" s="13" t="s">
        <v>59</v>
      </c>
      <c r="E21" s="25">
        <f t="shared" si="0"/>
        <v>1.7920206690995636E-3</v>
      </c>
      <c r="F21" s="26" t="str">
        <f>IFERROR(IF('1.DP 2012-2022 '!P21&lt;0,"Prejuízo",IF('1.DP 2012-2022 '!E21&lt;0,"IRPJ NEGATIVO",'1.DP 2012-2022 '!E21/'1.DP 2012-2022 '!P21)),"NA")</f>
        <v>Prejuízo</v>
      </c>
      <c r="G21" s="26" t="str">
        <f>IFERROR(IF('1.DP 2012-2022 '!Q21&lt;0,"Prejuízo",IF('1.DP 2012-2022 '!F21&lt;0,"IRPJ NEGATIVO",'1.DP 2012-2022 '!F21/'1.DP 2012-2022 '!Q21)),"NA")</f>
        <v>NA</v>
      </c>
      <c r="H21" s="26" t="str">
        <f>IFERROR(IF('1.DP 2012-2022 '!R21&lt;0,"Prejuízo",IF('1.DP 2012-2022 '!G21&lt;0,"IRPJ NEGATIVO",'1.DP 2012-2022 '!G21/'1.DP 2012-2022 '!R21)),"NA")</f>
        <v>Prejuízo</v>
      </c>
      <c r="I21" s="26">
        <f>IFERROR(IF('1.DP 2012-2022 '!S21&lt;0,"Prejuízo",IF('1.DP 2012-2022 '!H21&lt;0,"IRPJ NEGATIVO",'1.DP 2012-2022 '!H21/'1.DP 2012-2022 '!S21)),"NA")</f>
        <v>0.45924488037878353</v>
      </c>
      <c r="J21" s="26" t="str">
        <f>IFERROR(IF('1.DP 2012-2022 '!T21&lt;0,"Prejuízo",IF('1.DP 2012-2022 '!I21&lt;0,"IRPJ NEGATIVO",'1.DP 2012-2022 '!I21/'1.DP 2012-2022 '!T21)),"NA")</f>
        <v>Prejuízo</v>
      </c>
      <c r="K21" s="26">
        <f>IFERROR(IF('1.DP 2012-2022 '!U21&lt;0,"Prejuízo",IF('1.DP 2012-2022 '!J21&lt;0,"IRPJ NEGATIVO",'1.DP 2012-2022 '!J21/'1.DP 2012-2022 '!U21)),"NA")</f>
        <v>3.3783030028445107</v>
      </c>
      <c r="L21" s="26">
        <f>IFERROR(IF('1.DP 2012-2022 '!V21&lt;0,"Prejuízo",IF('1.DP 2012-2022 '!K21&lt;0,"IRPJ NEGATIVO",'1.DP 2012-2022 '!K21/'1.DP 2012-2022 '!V21)),"NA")</f>
        <v>0.18946660183525851</v>
      </c>
      <c r="M21" s="26" t="str">
        <f>IFERROR(IF('1.DP 2012-2022 '!W21&lt;0,"Prejuízo",IF('1.DP 2012-2022 '!L21&lt;0,"IRPJ NEGATIVO",'1.DP 2012-2022 '!L21/'1.DP 2012-2022 '!W21)),"NA")</f>
        <v>Prejuízo</v>
      </c>
      <c r="N21" s="26" t="str">
        <f>IFERROR(IF('1.DP 2012-2022 '!X21&lt;0,"Prejuízo",IF('1.DP 2012-2022 '!M21&lt;0,"IRPJ NEGATIVO",'1.DP 2012-2022 '!M21/'1.DP 2012-2022 '!X21)),"NA")</f>
        <v>Prejuízo</v>
      </c>
      <c r="O21" s="26" t="str">
        <f>IFERROR(IF('1.DP 2012-2022 '!Y21&lt;0,"Prejuízo",IF('1.DP 2012-2022 '!N21&lt;0,"IRPJ NEGATIVO",'1.DP 2012-2022 '!N21/'1.DP 2012-2022 '!Y21)),"NA")</f>
        <v>Prejuízo</v>
      </c>
      <c r="P21" s="26" t="str">
        <f>IFERROR(IF('1.DP 2012-2022 '!Z21&lt;0,"Prejuízo",IF('1.DP 2012-2022 '!O21&lt;0,"IRPJ NEGATIVO",'1.DP 2012-2022 '!O21/'1.DP 2012-2022 '!Z21)),"NA")</f>
        <v>Prejuízo</v>
      </c>
      <c r="Q21" s="27">
        <f t="shared" si="1"/>
        <v>2</v>
      </c>
      <c r="R21" s="27">
        <f t="shared" si="2"/>
        <v>362</v>
      </c>
      <c r="S21" s="28">
        <f>IFERROR((SUMIF('1.DP 2012-2022 '!E21:O21,"&gt;=0",'1.DP 2012-2022 '!E21:O21))/(SUMIF('1.DP 2012-2022 '!P21:Z21,"&gt;=0",'1.DP 2012-2022 '!P21:Z21)),"NA")</f>
        <v>0.73476974880869761</v>
      </c>
      <c r="T21" s="29" t="str">
        <f t="shared" si="3"/>
        <v>na</v>
      </c>
      <c r="U21" s="29" t="str">
        <f t="shared" si="4"/>
        <v>na</v>
      </c>
    </row>
    <row r="22" spans="1:21" ht="14.25" customHeight="1">
      <c r="A22" s="12" t="s">
        <v>99</v>
      </c>
      <c r="B22" s="12" t="s">
        <v>100</v>
      </c>
      <c r="C22" s="12" t="s">
        <v>58</v>
      </c>
      <c r="D22" s="13" t="s">
        <v>59</v>
      </c>
      <c r="E22" s="25">
        <f t="shared" si="0"/>
        <v>5.0336439844245835E-3</v>
      </c>
      <c r="F22" s="26">
        <f>IFERROR(IF('1.DP 2012-2022 '!P22&lt;0,"Prejuízo",IF('1.DP 2012-2022 '!E22&lt;0,"IRPJ NEGATIVO",'1.DP 2012-2022 '!E22/'1.DP 2012-2022 '!P22)),"NA")</f>
        <v>0.36234559045119152</v>
      </c>
      <c r="G22" s="26">
        <f>IFERROR(IF('1.DP 2012-2022 '!Q22&lt;0,"Prejuízo",IF('1.DP 2012-2022 '!F22&lt;0,"IRPJ NEGATIVO",'1.DP 2012-2022 '!F22/'1.DP 2012-2022 '!Q22)),"NA")</f>
        <v>0.34768239831079406</v>
      </c>
      <c r="H22" s="26">
        <f>IFERROR(IF('1.DP 2012-2022 '!R22&lt;0,"Prejuízo",IF('1.DP 2012-2022 '!G22&lt;0,"IRPJ NEGATIVO",'1.DP 2012-2022 '!G22/'1.DP 2012-2022 '!R22)),"NA")</f>
        <v>0.36518016101832673</v>
      </c>
      <c r="I22" s="26">
        <f>IFERROR(IF('1.DP 2012-2022 '!S22&lt;0,"Prejuízo",IF('1.DP 2012-2022 '!H22&lt;0,"IRPJ NEGATIVO",'1.DP 2012-2022 '!H22/'1.DP 2012-2022 '!S22)),"NA")</f>
        <v>0.41354690027003238</v>
      </c>
      <c r="J22" s="26">
        <f>IFERROR(IF('1.DP 2012-2022 '!T22&lt;0,"Prejuízo",IF('1.DP 2012-2022 '!I22&lt;0,"IRPJ NEGATIVO",'1.DP 2012-2022 '!I22/'1.DP 2012-2022 '!T22)),"NA")</f>
        <v>0.33342407231135451</v>
      </c>
      <c r="K22" s="26" t="str">
        <f>IFERROR(IF('1.DP 2012-2022 '!U22&lt;0,"Prejuízo",IF('1.DP 2012-2022 '!J22&lt;0,"IRPJ NEGATIVO",'1.DP 2012-2022 '!J22/'1.DP 2012-2022 '!U22)),"NA")</f>
        <v>NA</v>
      </c>
      <c r="L22" s="26" t="str">
        <f>IFERROR(IF('1.DP 2012-2022 '!V22&lt;0,"Prejuízo",IF('1.DP 2012-2022 '!K22&lt;0,"IRPJ NEGATIVO",'1.DP 2012-2022 '!K22/'1.DP 2012-2022 '!V22)),"NA")</f>
        <v>NA</v>
      </c>
      <c r="M22" s="26" t="str">
        <f>IFERROR(IF('1.DP 2012-2022 '!W22&lt;0,"Prejuízo",IF('1.DP 2012-2022 '!L22&lt;0,"IRPJ NEGATIVO",'1.DP 2012-2022 '!L22/'1.DP 2012-2022 '!W22)),"NA")</f>
        <v>NA</v>
      </c>
      <c r="N22" s="26" t="str">
        <f>IFERROR(IF('1.DP 2012-2022 '!X22&lt;0,"Prejuízo",IF('1.DP 2012-2022 '!M22&lt;0,"IRPJ NEGATIVO",'1.DP 2012-2022 '!M22/'1.DP 2012-2022 '!X22)),"NA")</f>
        <v>NA</v>
      </c>
      <c r="O22" s="26" t="str">
        <f>IFERROR(IF('1.DP 2012-2022 '!Y22&lt;0,"Prejuízo",IF('1.DP 2012-2022 '!N22&lt;0,"IRPJ NEGATIVO",'1.DP 2012-2022 '!N22/'1.DP 2012-2022 '!Y22)),"NA")</f>
        <v>NA</v>
      </c>
      <c r="P22" s="26" t="str">
        <f>IFERROR(IF('1.DP 2012-2022 '!Z22&lt;0,"Prejuízo",IF('1.DP 2012-2022 '!O22&lt;0,"IRPJ NEGATIVO",'1.DP 2012-2022 '!O22/'1.DP 2012-2022 '!Z22)),"NA")</f>
        <v>NA</v>
      </c>
      <c r="Q22" s="27">
        <f t="shared" si="1"/>
        <v>5</v>
      </c>
      <c r="R22" s="27">
        <f t="shared" si="2"/>
        <v>362</v>
      </c>
      <c r="S22" s="28">
        <f>IFERROR((SUMIF('1.DP 2012-2022 '!E22:O22,"&gt;=0",'1.DP 2012-2022 '!E22:O22))/(SUMIF('1.DP 2012-2022 '!P22:Z22,"&gt;=0",'1.DP 2012-2022 '!P22:Z22)),"NA")</f>
        <v>0.36279548567308545</v>
      </c>
      <c r="T22" s="29">
        <f t="shared" si="3"/>
        <v>5.0109873711752136E-3</v>
      </c>
      <c r="U22" s="29">
        <f t="shared" si="4"/>
        <v>9.0835124104428008E-4</v>
      </c>
    </row>
    <row r="23" spans="1:21" ht="14.25" customHeight="1">
      <c r="A23" s="12" t="s">
        <v>101</v>
      </c>
      <c r="B23" s="12" t="s">
        <v>102</v>
      </c>
      <c r="C23" s="12" t="s">
        <v>58</v>
      </c>
      <c r="D23" s="13" t="s">
        <v>59</v>
      </c>
      <c r="E23" s="25">
        <f t="shared" si="0"/>
        <v>3.9869125862049062E-3</v>
      </c>
      <c r="F23" s="26">
        <f>IFERROR(IF('1.DP 2012-2022 '!P23&lt;0,"Prejuízo",IF('1.DP 2012-2022 '!E23&lt;0,"IRPJ NEGATIVO",'1.DP 2012-2022 '!E23/'1.DP 2012-2022 '!P23)),"NA")</f>
        <v>7.1296793099282801E-2</v>
      </c>
      <c r="G23" s="26">
        <f>IFERROR(IF('1.DP 2012-2022 '!Q23&lt;0,"Prejuízo",IF('1.DP 2012-2022 '!F23&lt;0,"IRPJ NEGATIVO",'1.DP 2012-2022 '!F23/'1.DP 2012-2022 '!Q23)),"NA")</f>
        <v>0.12729151598837771</v>
      </c>
      <c r="H23" s="26">
        <f>IFERROR(IF('1.DP 2012-2022 '!R23&lt;0,"Prejuízo",IF('1.DP 2012-2022 '!G23&lt;0,"IRPJ NEGATIVO",'1.DP 2012-2022 '!G23/'1.DP 2012-2022 '!R23)),"NA")</f>
        <v>0.15182265044142509</v>
      </c>
      <c r="I23" s="26">
        <f>IFERROR(IF('1.DP 2012-2022 '!S23&lt;0,"Prejuízo",IF('1.DP 2012-2022 '!H23&lt;0,"IRPJ NEGATIVO",'1.DP 2012-2022 '!H23/'1.DP 2012-2022 '!S23)),"NA")</f>
        <v>0.13517447533965699</v>
      </c>
      <c r="J23" s="26">
        <f>IFERROR(IF('1.DP 2012-2022 '!T23&lt;0,"Prejuízo",IF('1.DP 2012-2022 '!I23&lt;0,"IRPJ NEGATIVO",'1.DP 2012-2022 '!I23/'1.DP 2012-2022 '!T23)),"NA")</f>
        <v>8.5193027246523861E-2</v>
      </c>
      <c r="K23" s="26" t="str">
        <f>IFERROR(IF('1.DP 2012-2022 '!U23&lt;0,"Prejuízo",IF('1.DP 2012-2022 '!J23&lt;0,"IRPJ NEGATIVO",'1.DP 2012-2022 '!J23/'1.DP 2012-2022 '!U23)),"NA")</f>
        <v>Prejuízo</v>
      </c>
      <c r="L23" s="26">
        <f>IFERROR(IF('1.DP 2012-2022 '!V23&lt;0,"Prejuízo",IF('1.DP 2012-2022 '!K23&lt;0,"IRPJ NEGATIVO",'1.DP 2012-2022 '!K23/'1.DP 2012-2022 '!V23)),"NA")</f>
        <v>0.12104773304692315</v>
      </c>
      <c r="M23" s="26">
        <f>IFERROR(IF('1.DP 2012-2022 '!W23&lt;0,"Prejuízo",IF('1.DP 2012-2022 '!L23&lt;0,"IRPJ NEGATIVO",'1.DP 2012-2022 '!L23/'1.DP 2012-2022 '!W23)),"NA")</f>
        <v>0.14191230050391015</v>
      </c>
      <c r="N23" s="26">
        <f>IFERROR(IF('1.DP 2012-2022 '!X23&lt;0,"Prejuízo",IF('1.DP 2012-2022 '!M23&lt;0,"IRPJ NEGATIVO",'1.DP 2012-2022 '!M23/'1.DP 2012-2022 '!X23)),"NA")</f>
        <v>0.10236910083501949</v>
      </c>
      <c r="O23" s="26">
        <f>IFERROR(IF('1.DP 2012-2022 '!Y23&lt;0,"Prejuízo",IF('1.DP 2012-2022 '!N23&lt;0,"IRPJ NEGATIVO",'1.DP 2012-2022 '!N23/'1.DP 2012-2022 '!Y23)),"NA")</f>
        <v>0.49494333626458104</v>
      </c>
      <c r="P23" s="26">
        <f>IFERROR(IF('1.DP 2012-2022 '!Z23&lt;0,"Prejuízo",IF('1.DP 2012-2022 '!O23&lt;0,"IRPJ NEGATIVO",'1.DP 2012-2022 '!O23/'1.DP 2012-2022 '!Z23)),"NA")</f>
        <v>1.2211423440475839E-2</v>
      </c>
      <c r="Q23" s="27">
        <f t="shared" si="1"/>
        <v>10</v>
      </c>
      <c r="R23" s="27">
        <f t="shared" si="2"/>
        <v>362</v>
      </c>
      <c r="S23" s="28">
        <f>IFERROR((SUMIF('1.DP 2012-2022 '!E23:O23,"&gt;=0",'1.DP 2012-2022 '!E23:O23))/(SUMIF('1.DP 2012-2022 '!P23:Z23,"&gt;=0",'1.DP 2012-2022 '!P23:Z23)),"NA")</f>
        <v>0.14040258428037733</v>
      </c>
      <c r="T23" s="29">
        <f t="shared" si="3"/>
        <v>3.8785244276347327E-3</v>
      </c>
      <c r="U23" s="29">
        <f t="shared" si="4"/>
        <v>7.0306752268591553E-4</v>
      </c>
    </row>
    <row r="24" spans="1:21" ht="14.25" customHeight="1">
      <c r="A24" s="12" t="s">
        <v>103</v>
      </c>
      <c r="B24" s="12" t="s">
        <v>104</v>
      </c>
      <c r="C24" s="12" t="s">
        <v>58</v>
      </c>
      <c r="D24" s="13" t="s">
        <v>59</v>
      </c>
      <c r="E24" s="25">
        <f t="shared" si="0"/>
        <v>2.0404636340448216E-3</v>
      </c>
      <c r="F24" s="26">
        <f>IFERROR(IF('1.DP 2012-2022 '!P24&lt;0,"Prejuízo",IF('1.DP 2012-2022 '!E24&lt;0,"IRPJ NEGATIVO",'1.DP 2012-2022 '!E24/'1.DP 2012-2022 '!P24)),"NA")</f>
        <v>0.97180727198752781</v>
      </c>
      <c r="G24" s="26" t="str">
        <f>IFERROR(IF('1.DP 2012-2022 '!Q24&lt;0,"Prejuízo",IF('1.DP 2012-2022 '!F24&lt;0,"IRPJ NEGATIVO",'1.DP 2012-2022 '!F24/'1.DP 2012-2022 '!Q24)),"NA")</f>
        <v>Prejuízo</v>
      </c>
      <c r="H24" s="26" t="str">
        <f>IFERROR(IF('1.DP 2012-2022 '!R24&lt;0,"Prejuízo",IF('1.DP 2012-2022 '!G24&lt;0,"IRPJ NEGATIVO",'1.DP 2012-2022 '!G24/'1.DP 2012-2022 '!R24)),"NA")</f>
        <v>Prejuízo</v>
      </c>
      <c r="I24" s="26">
        <f>IFERROR(IF('1.DP 2012-2022 '!S24&lt;0,"Prejuízo",IF('1.DP 2012-2022 '!H24&lt;0,"IRPJ NEGATIVO",'1.DP 2012-2022 '!H24/'1.DP 2012-2022 '!S24)),"NA")</f>
        <v>0.42840509761776518</v>
      </c>
      <c r="J24" s="26">
        <f>IFERROR(IF('1.DP 2012-2022 '!T24&lt;0,"Prejuízo",IF('1.DP 2012-2022 '!I24&lt;0,"IRPJ NEGATIVO",'1.DP 2012-2022 '!I24/'1.DP 2012-2022 '!T24)),"NA")</f>
        <v>6.402679273171849E-2</v>
      </c>
      <c r="K24" s="26">
        <f>IFERROR(IF('1.DP 2012-2022 '!U24&lt;0,"Prejuízo",IF('1.DP 2012-2022 '!J24&lt;0,"IRPJ NEGATIVO",'1.DP 2012-2022 '!J24/'1.DP 2012-2022 '!U24)),"NA")</f>
        <v>0.67710829291588437</v>
      </c>
      <c r="L24" s="26" t="str">
        <f>IFERROR(IF('1.DP 2012-2022 '!V24&lt;0,"Prejuízo",IF('1.DP 2012-2022 '!K24&lt;0,"IRPJ NEGATIVO",'1.DP 2012-2022 '!K24/'1.DP 2012-2022 '!V24)),"NA")</f>
        <v>Prejuízo</v>
      </c>
      <c r="M24" s="26" t="str">
        <f>IFERROR(IF('1.DP 2012-2022 '!W24&lt;0,"Prejuízo",IF('1.DP 2012-2022 '!L24&lt;0,"IRPJ NEGATIVO",'1.DP 2012-2022 '!L24/'1.DP 2012-2022 '!W24)),"NA")</f>
        <v>Prejuízo</v>
      </c>
      <c r="N24" s="26" t="str">
        <f>IFERROR(IF('1.DP 2012-2022 '!X24&lt;0,"Prejuízo",IF('1.DP 2012-2022 '!M24&lt;0,"IRPJ NEGATIVO",'1.DP 2012-2022 '!M24/'1.DP 2012-2022 '!X24)),"NA")</f>
        <v>Prejuízo</v>
      </c>
      <c r="O24" s="26" t="str">
        <f>IFERROR(IF('1.DP 2012-2022 '!Y24&lt;0,"Prejuízo",IF('1.DP 2012-2022 '!N24&lt;0,"IRPJ NEGATIVO",'1.DP 2012-2022 '!N24/'1.DP 2012-2022 '!Y24)),"NA")</f>
        <v>Prejuízo</v>
      </c>
      <c r="P24" s="26" t="str">
        <f>IFERROR(IF('1.DP 2012-2022 '!Z24&lt;0,"Prejuízo",IF('1.DP 2012-2022 '!O24&lt;0,"IRPJ NEGATIVO",'1.DP 2012-2022 '!O24/'1.DP 2012-2022 '!Z24)),"NA")</f>
        <v>Prejuízo</v>
      </c>
      <c r="Q24" s="27">
        <f t="shared" si="1"/>
        <v>3</v>
      </c>
      <c r="R24" s="27">
        <f t="shared" si="2"/>
        <v>362</v>
      </c>
      <c r="S24" s="28">
        <f>IFERROR((SUMIF('1.DP 2012-2022 '!E24:O24,"&gt;=0",'1.DP 2012-2022 '!E24:O24))/(SUMIF('1.DP 2012-2022 '!P24:Z24,"&gt;=0",'1.DP 2012-2022 '!P24:Z24)),"NA")</f>
        <v>0.72086139067550481</v>
      </c>
      <c r="T24" s="29" t="str">
        <f t="shared" si="3"/>
        <v>na</v>
      </c>
      <c r="U24" s="29" t="str">
        <f t="shared" si="4"/>
        <v>na</v>
      </c>
    </row>
    <row r="25" spans="1:21" ht="14.25" customHeight="1">
      <c r="A25" s="12" t="s">
        <v>105</v>
      </c>
      <c r="B25" s="12" t="s">
        <v>106</v>
      </c>
      <c r="C25" s="12" t="s">
        <v>58</v>
      </c>
      <c r="D25" s="13" t="s">
        <v>59</v>
      </c>
      <c r="E25" s="25">
        <f t="shared" si="0"/>
        <v>4.614878696532102E-5</v>
      </c>
      <c r="F25" s="26">
        <f>IFERROR(IF('1.DP 2012-2022 '!P25&lt;0,"Prejuízo",IF('1.DP 2012-2022 '!E25&lt;0,"IRPJ NEGATIVO",'1.DP 2012-2022 '!E25/'1.DP 2012-2022 '!P25)),"NA")</f>
        <v>1.6705860881446211E-2</v>
      </c>
      <c r="G25" s="26" t="str">
        <f>IFERROR(IF('1.DP 2012-2022 '!Q25&lt;0,"Prejuízo",IF('1.DP 2012-2022 '!F25&lt;0,"IRPJ NEGATIVO",'1.DP 2012-2022 '!F25/'1.DP 2012-2022 '!Q25)),"NA")</f>
        <v>Prejuízo</v>
      </c>
      <c r="H25" s="26" t="str">
        <f>IFERROR(IF('1.DP 2012-2022 '!R25&lt;0,"Prejuízo",IF('1.DP 2012-2022 '!G25&lt;0,"IRPJ NEGATIVO",'1.DP 2012-2022 '!G25/'1.DP 2012-2022 '!R25)),"NA")</f>
        <v>Prejuízo</v>
      </c>
      <c r="I25" s="26" t="str">
        <f>IFERROR(IF('1.DP 2012-2022 '!S25&lt;0,"Prejuízo",IF('1.DP 2012-2022 '!H25&lt;0,"IRPJ NEGATIVO",'1.DP 2012-2022 '!H25/'1.DP 2012-2022 '!S25)),"NA")</f>
        <v>NA</v>
      </c>
      <c r="J25" s="26" t="str">
        <f>IFERROR(IF('1.DP 2012-2022 '!T25&lt;0,"Prejuízo",IF('1.DP 2012-2022 '!I25&lt;0,"IRPJ NEGATIVO",'1.DP 2012-2022 '!I25/'1.DP 2012-2022 '!T25)),"NA")</f>
        <v>NA</v>
      </c>
      <c r="K25" s="26" t="str">
        <f>IFERROR(IF('1.DP 2012-2022 '!U25&lt;0,"Prejuízo",IF('1.DP 2012-2022 '!J25&lt;0,"IRPJ NEGATIVO",'1.DP 2012-2022 '!J25/'1.DP 2012-2022 '!U25)),"NA")</f>
        <v>NA</v>
      </c>
      <c r="L25" s="26" t="str">
        <f>IFERROR(IF('1.DP 2012-2022 '!V25&lt;0,"Prejuízo",IF('1.DP 2012-2022 '!K25&lt;0,"IRPJ NEGATIVO",'1.DP 2012-2022 '!K25/'1.DP 2012-2022 '!V25)),"NA")</f>
        <v>NA</v>
      </c>
      <c r="M25" s="26" t="str">
        <f>IFERROR(IF('1.DP 2012-2022 '!W25&lt;0,"Prejuízo",IF('1.DP 2012-2022 '!L25&lt;0,"IRPJ NEGATIVO",'1.DP 2012-2022 '!L25/'1.DP 2012-2022 '!W25)),"NA")</f>
        <v>NA</v>
      </c>
      <c r="N25" s="26" t="str">
        <f>IFERROR(IF('1.DP 2012-2022 '!X25&lt;0,"Prejuízo",IF('1.DP 2012-2022 '!M25&lt;0,"IRPJ NEGATIVO",'1.DP 2012-2022 '!M25/'1.DP 2012-2022 '!X25)),"NA")</f>
        <v>NA</v>
      </c>
      <c r="O25" s="26" t="str">
        <f>IFERROR(IF('1.DP 2012-2022 '!Y25&lt;0,"Prejuízo",IF('1.DP 2012-2022 '!N25&lt;0,"IRPJ NEGATIVO",'1.DP 2012-2022 '!N25/'1.DP 2012-2022 '!Y25)),"NA")</f>
        <v>NA</v>
      </c>
      <c r="P25" s="26" t="str">
        <f>IFERROR(IF('1.DP 2012-2022 '!Z25&lt;0,"Prejuízo",IF('1.DP 2012-2022 '!O25&lt;0,"IRPJ NEGATIVO",'1.DP 2012-2022 '!O25/'1.DP 2012-2022 '!Z25)),"NA")</f>
        <v>NA</v>
      </c>
      <c r="Q25" s="27">
        <f t="shared" si="1"/>
        <v>1</v>
      </c>
      <c r="R25" s="27">
        <f t="shared" si="2"/>
        <v>362</v>
      </c>
      <c r="S25" s="28">
        <f>IFERROR((SUMIF('1.DP 2012-2022 '!E25:O25,"&gt;=0",'1.DP 2012-2022 '!E25:O25))/(SUMIF('1.DP 2012-2022 '!P25:Z25,"&gt;=0",'1.DP 2012-2022 '!P25:Z25)),"NA")</f>
        <v>1.6705860881446211E-2</v>
      </c>
      <c r="T25" s="29">
        <f t="shared" si="3"/>
        <v>4.6148786965321027E-5</v>
      </c>
      <c r="U25" s="29">
        <f t="shared" si="4"/>
        <v>8.3654786587111715E-6</v>
      </c>
    </row>
    <row r="26" spans="1:21" ht="14.25" customHeight="1">
      <c r="A26" s="12" t="s">
        <v>107</v>
      </c>
      <c r="B26" s="12" t="s">
        <v>108</v>
      </c>
      <c r="C26" s="12" t="s">
        <v>58</v>
      </c>
      <c r="D26" s="13" t="s">
        <v>59</v>
      </c>
      <c r="E26" s="25">
        <f t="shared" si="0"/>
        <v>0</v>
      </c>
      <c r="F26" s="26" t="str">
        <f>IFERROR(IF('1.DP 2012-2022 '!P26&lt;0,"Prejuízo",IF('1.DP 2012-2022 '!E26&lt;0,"IRPJ NEGATIVO",'1.DP 2012-2022 '!E26/'1.DP 2012-2022 '!P26)),"NA")</f>
        <v>Prejuízo</v>
      </c>
      <c r="G26" s="26">
        <f>IFERROR(IF('1.DP 2012-2022 '!Q26&lt;0,"Prejuízo",IF('1.DP 2012-2022 '!F26&lt;0,"IRPJ NEGATIVO",'1.DP 2012-2022 '!F26/'1.DP 2012-2022 '!Q26)),"NA")</f>
        <v>0</v>
      </c>
      <c r="H26" s="26" t="str">
        <f>IFERROR(IF('1.DP 2012-2022 '!R26&lt;0,"Prejuízo",IF('1.DP 2012-2022 '!G26&lt;0,"IRPJ NEGATIVO",'1.DP 2012-2022 '!G26/'1.DP 2012-2022 '!R26)),"NA")</f>
        <v>Prejuízo</v>
      </c>
      <c r="I26" s="26" t="str">
        <f>IFERROR(IF('1.DP 2012-2022 '!S26&lt;0,"Prejuízo",IF('1.DP 2012-2022 '!H26&lt;0,"IRPJ NEGATIVO",'1.DP 2012-2022 '!H26/'1.DP 2012-2022 '!S26)),"NA")</f>
        <v>Prejuízo</v>
      </c>
      <c r="J26" s="26" t="str">
        <f>IFERROR(IF('1.DP 2012-2022 '!T26&lt;0,"Prejuízo",IF('1.DP 2012-2022 '!I26&lt;0,"IRPJ NEGATIVO",'1.DP 2012-2022 '!I26/'1.DP 2012-2022 '!T26)),"NA")</f>
        <v>Prejuízo</v>
      </c>
      <c r="K26" s="26" t="str">
        <f>IFERROR(IF('1.DP 2012-2022 '!U26&lt;0,"Prejuízo",IF('1.DP 2012-2022 '!J26&lt;0,"IRPJ NEGATIVO",'1.DP 2012-2022 '!J26/'1.DP 2012-2022 '!U26)),"NA")</f>
        <v>Prejuízo</v>
      </c>
      <c r="L26" s="26" t="str">
        <f>IFERROR(IF('1.DP 2012-2022 '!V26&lt;0,"Prejuízo",IF('1.DP 2012-2022 '!K26&lt;0,"IRPJ NEGATIVO",'1.DP 2012-2022 '!K26/'1.DP 2012-2022 '!V26)),"NA")</f>
        <v>Prejuízo</v>
      </c>
      <c r="M26" s="26" t="str">
        <f>IFERROR(IF('1.DP 2012-2022 '!W26&lt;0,"Prejuízo",IF('1.DP 2012-2022 '!L26&lt;0,"IRPJ NEGATIVO",'1.DP 2012-2022 '!L26/'1.DP 2012-2022 '!W26)),"NA")</f>
        <v>Prejuízo</v>
      </c>
      <c r="N26" s="26" t="str">
        <f>IFERROR(IF('1.DP 2012-2022 '!X26&lt;0,"Prejuízo",IF('1.DP 2012-2022 '!M26&lt;0,"IRPJ NEGATIVO",'1.DP 2012-2022 '!M26/'1.DP 2012-2022 '!X26)),"NA")</f>
        <v>Prejuízo</v>
      </c>
      <c r="O26" s="26" t="str">
        <f>IFERROR(IF('1.DP 2012-2022 '!Y26&lt;0,"Prejuízo",IF('1.DP 2012-2022 '!N26&lt;0,"IRPJ NEGATIVO",'1.DP 2012-2022 '!N26/'1.DP 2012-2022 '!Y26)),"NA")</f>
        <v>Prejuízo</v>
      </c>
      <c r="P26" s="26" t="str">
        <f>IFERROR(IF('1.DP 2012-2022 '!Z26&lt;0,"Prejuízo",IF('1.DP 2012-2022 '!O26&lt;0,"IRPJ NEGATIVO",'1.DP 2012-2022 '!O26/'1.DP 2012-2022 '!Z26)),"NA")</f>
        <v>Prejuízo</v>
      </c>
      <c r="Q26" s="27">
        <f t="shared" si="1"/>
        <v>1</v>
      </c>
      <c r="R26" s="27">
        <f t="shared" si="2"/>
        <v>362</v>
      </c>
      <c r="S26" s="28">
        <f>IFERROR((SUMIF('1.DP 2012-2022 '!E26:O26,"&gt;=0",'1.DP 2012-2022 '!E26:O26))/(SUMIF('1.DP 2012-2022 '!P26:Z26,"&gt;=0",'1.DP 2012-2022 '!P26:Z26)),"NA")</f>
        <v>4.2190020182703736E-2</v>
      </c>
      <c r="T26" s="29">
        <f t="shared" si="3"/>
        <v>1.1654701707929209E-4</v>
      </c>
      <c r="U26" s="29">
        <f t="shared" si="4"/>
        <v>2.1126700141564216E-5</v>
      </c>
    </row>
    <row r="27" spans="1:21" ht="14.25" customHeight="1">
      <c r="A27" s="12" t="s">
        <v>109</v>
      </c>
      <c r="B27" s="12" t="s">
        <v>110</v>
      </c>
      <c r="C27" s="12" t="s">
        <v>58</v>
      </c>
      <c r="D27" s="13" t="s">
        <v>59</v>
      </c>
      <c r="E27" s="25">
        <f t="shared" si="0"/>
        <v>4.7419228405643746E-4</v>
      </c>
      <c r="F27" s="26" t="str">
        <f>IFERROR(IF('1.DP 2012-2022 '!P27&lt;0,"Prejuízo",IF('1.DP 2012-2022 '!E27&lt;0,"IRPJ NEGATIVO",'1.DP 2012-2022 '!E27/'1.DP 2012-2022 '!P27)),"NA")</f>
        <v>Prejuízo</v>
      </c>
      <c r="G27" s="26" t="str">
        <f>IFERROR(IF('1.DP 2012-2022 '!Q27&lt;0,"Prejuízo",IF('1.DP 2012-2022 '!F27&lt;0,"IRPJ NEGATIVO",'1.DP 2012-2022 '!F27/'1.DP 2012-2022 '!Q27)),"NA")</f>
        <v>Prejuízo</v>
      </c>
      <c r="H27" s="26" t="str">
        <f>IFERROR(IF('1.DP 2012-2022 '!R27&lt;0,"Prejuízo",IF('1.DP 2012-2022 '!G27&lt;0,"IRPJ NEGATIVO",'1.DP 2012-2022 '!G27/'1.DP 2012-2022 '!R27)),"NA")</f>
        <v>Prejuízo</v>
      </c>
      <c r="I27" s="26" t="str">
        <f>IFERROR(IF('1.DP 2012-2022 '!S27&lt;0,"Prejuízo",IF('1.DP 2012-2022 '!H27&lt;0,"IRPJ NEGATIVO",'1.DP 2012-2022 '!H27/'1.DP 2012-2022 '!S27)),"NA")</f>
        <v>Prejuízo</v>
      </c>
      <c r="J27" s="26" t="str">
        <f>IFERROR(IF('1.DP 2012-2022 '!T27&lt;0,"Prejuízo",IF('1.DP 2012-2022 '!I27&lt;0,"IRPJ NEGATIVO",'1.DP 2012-2022 '!I27/'1.DP 2012-2022 '!T27)),"NA")</f>
        <v>Prejuízo</v>
      </c>
      <c r="K27" s="26" t="str">
        <f>IFERROR(IF('1.DP 2012-2022 '!U27&lt;0,"Prejuízo",IF('1.DP 2012-2022 '!J27&lt;0,"IRPJ NEGATIVO",'1.DP 2012-2022 '!J27/'1.DP 2012-2022 '!U27)),"NA")</f>
        <v>Prejuízo</v>
      </c>
      <c r="L27" s="26">
        <f>IFERROR(IF('1.DP 2012-2022 '!V27&lt;0,"Prejuízo",IF('1.DP 2012-2022 '!K27&lt;0,"IRPJ NEGATIVO",'1.DP 2012-2022 '!K27/'1.DP 2012-2022 '!V27)),"NA")</f>
        <v>1.3552943478900303</v>
      </c>
      <c r="M27" s="26" t="str">
        <f>IFERROR(IF('1.DP 2012-2022 '!W27&lt;0,"Prejuízo",IF('1.DP 2012-2022 '!L27&lt;0,"IRPJ NEGATIVO",'1.DP 2012-2022 '!L27/'1.DP 2012-2022 '!W27)),"NA")</f>
        <v>Prejuízo</v>
      </c>
      <c r="N27" s="26" t="str">
        <f>IFERROR(IF('1.DP 2012-2022 '!X27&lt;0,"Prejuízo",IF('1.DP 2012-2022 '!M27&lt;0,"IRPJ NEGATIVO",'1.DP 2012-2022 '!M27/'1.DP 2012-2022 '!X27)),"NA")</f>
        <v>Prejuízo</v>
      </c>
      <c r="O27" s="26">
        <f>IFERROR(IF('1.DP 2012-2022 '!Y27&lt;0,"Prejuízo",IF('1.DP 2012-2022 '!N27&lt;0,"IRPJ NEGATIVO",'1.DP 2012-2022 '!N27/'1.DP 2012-2022 '!Y27)),"NA")</f>
        <v>0.17165760682843037</v>
      </c>
      <c r="P27" s="26">
        <f>IFERROR(IF('1.DP 2012-2022 '!Z27&lt;0,"Prejuízo",IF('1.DP 2012-2022 '!O27&lt;0,"IRPJ NEGATIVO",'1.DP 2012-2022 '!O27/'1.DP 2012-2022 '!Z27)),"NA")</f>
        <v>0.9759760298268404</v>
      </c>
      <c r="Q27" s="27">
        <f t="shared" si="1"/>
        <v>1</v>
      </c>
      <c r="R27" s="27">
        <f t="shared" si="2"/>
        <v>362</v>
      </c>
      <c r="S27" s="28">
        <f>IFERROR((SUMIF('1.DP 2012-2022 '!E27:O27,"&gt;=0",'1.DP 2012-2022 '!E27:O27))/(SUMIF('1.DP 2012-2022 '!P27:Z27,"&gt;=0",'1.DP 2012-2022 '!P27:Z27)),"NA")</f>
        <v>1.3367027571620416</v>
      </c>
      <c r="T27" s="29" t="str">
        <f t="shared" si="3"/>
        <v>na</v>
      </c>
      <c r="U27" s="29" t="str">
        <f t="shared" si="4"/>
        <v>na</v>
      </c>
    </row>
    <row r="28" spans="1:21" ht="14.25" customHeight="1">
      <c r="A28" s="12" t="s">
        <v>111</v>
      </c>
      <c r="B28" s="12" t="s">
        <v>112</v>
      </c>
      <c r="C28" s="12" t="s">
        <v>58</v>
      </c>
      <c r="D28" s="13" t="s">
        <v>59</v>
      </c>
      <c r="E28" s="25">
        <f t="shared" si="0"/>
        <v>7.5876333223731975E-3</v>
      </c>
      <c r="F28" s="26">
        <f>IFERROR(IF('1.DP 2012-2022 '!P28&lt;0,"Prejuízo",IF('1.DP 2012-2022 '!E28&lt;0,"IRPJ NEGATIVO",'1.DP 2012-2022 '!E28/'1.DP 2012-2022 '!P28)),"NA")</f>
        <v>0.21996189833791796</v>
      </c>
      <c r="G28" s="26">
        <f>IFERROR(IF('1.DP 2012-2022 '!Q28&lt;0,"Prejuízo",IF('1.DP 2012-2022 '!F28&lt;0,"IRPJ NEGATIVO",'1.DP 2012-2022 '!F28/'1.DP 2012-2022 '!Q28)),"NA")</f>
        <v>0.15304502582883797</v>
      </c>
      <c r="H28" s="26">
        <f>IFERROR(IF('1.DP 2012-2022 '!R28&lt;0,"Prejuízo",IF('1.DP 2012-2022 '!G28&lt;0,"IRPJ NEGATIVO",'1.DP 2012-2022 '!G28/'1.DP 2012-2022 '!R28)),"NA")</f>
        <v>0.65051643219960431</v>
      </c>
      <c r="I28" s="26">
        <f>IFERROR(IF('1.DP 2012-2022 '!S28&lt;0,"Prejuízo",IF('1.DP 2012-2022 '!H28&lt;0,"IRPJ NEGATIVO",'1.DP 2012-2022 '!H28/'1.DP 2012-2022 '!S28)),"NA")</f>
        <v>0.15974216353802229</v>
      </c>
      <c r="J28" s="26">
        <f>IFERROR(IF('1.DP 2012-2022 '!T28&lt;0,"Prejuízo",IF('1.DP 2012-2022 '!I28&lt;0,"IRPJ NEGATIVO",'1.DP 2012-2022 '!I28/'1.DP 2012-2022 '!T28)),"NA")</f>
        <v>0.25937573793475316</v>
      </c>
      <c r="K28" s="26">
        <f>IFERROR(IF('1.DP 2012-2022 '!U28&lt;0,"Prejuízo",IF('1.DP 2012-2022 '!J28&lt;0,"IRPJ NEGATIVO",'1.DP 2012-2022 '!J28/'1.DP 2012-2022 '!U28)),"NA")</f>
        <v>0.88944560681235019</v>
      </c>
      <c r="L28" s="26" t="str">
        <f>IFERROR(IF('1.DP 2012-2022 '!V28&lt;0,"Prejuízo",IF('1.DP 2012-2022 '!K28&lt;0,"IRPJ NEGATIVO",'1.DP 2012-2022 '!K28/'1.DP 2012-2022 '!V28)),"NA")</f>
        <v>Prejuízo</v>
      </c>
      <c r="M28" s="26">
        <f>IFERROR(IF('1.DP 2012-2022 '!W28&lt;0,"Prejuízo",IF('1.DP 2012-2022 '!L28&lt;0,"IRPJ NEGATIVO",'1.DP 2012-2022 '!L28/'1.DP 2012-2022 '!W28)),"NA")</f>
        <v>0.30436464255364748</v>
      </c>
      <c r="N28" s="26">
        <f>IFERROR(IF('1.DP 2012-2022 '!X28&lt;0,"Prejuízo",IF('1.DP 2012-2022 '!M28&lt;0,"IRPJ NEGATIVO",'1.DP 2012-2022 '!M28/'1.DP 2012-2022 '!X28)),"NA")</f>
        <v>0.34819187129676021</v>
      </c>
      <c r="O28" s="26">
        <f>IFERROR(IF('1.DP 2012-2022 '!Y28&lt;0,"Prejuízo",IF('1.DP 2012-2022 '!N28&lt;0,"IRPJ NEGATIVO",'1.DP 2012-2022 '!N28/'1.DP 2012-2022 '!Y28)),"NA")</f>
        <v>0.3161487414866645</v>
      </c>
      <c r="P28" s="26">
        <f>IFERROR(IF('1.DP 2012-2022 '!Z28&lt;0,"Prejuízo",IF('1.DP 2012-2022 '!O28&lt;0,"IRPJ NEGATIVO",'1.DP 2012-2022 '!O28/'1.DP 2012-2022 '!Z28)),"NA")</f>
        <v>0.33537674952288954</v>
      </c>
      <c r="Q28" s="27">
        <f t="shared" si="1"/>
        <v>9</v>
      </c>
      <c r="R28" s="27">
        <f t="shared" si="2"/>
        <v>362</v>
      </c>
      <c r="S28" s="28">
        <f>IFERROR((SUMIF('1.DP 2012-2022 '!E28:O28,"&gt;=0",'1.DP 2012-2022 '!E28:O28))/(SUMIF('1.DP 2012-2022 '!P28:Z28,"&gt;=0",'1.DP 2012-2022 '!P28:Z28)),"NA")</f>
        <v>0.26713315437589941</v>
      </c>
      <c r="T28" s="29">
        <f t="shared" si="3"/>
        <v>6.641432014870427E-3</v>
      </c>
      <c r="U28" s="29">
        <f t="shared" si="4"/>
        <v>1.2039050522699524E-3</v>
      </c>
    </row>
    <row r="29" spans="1:21" ht="14.25" customHeight="1">
      <c r="A29" s="12" t="s">
        <v>113</v>
      </c>
      <c r="B29" s="12" t="s">
        <v>114</v>
      </c>
      <c r="C29" s="12" t="s">
        <v>58</v>
      </c>
      <c r="D29" s="13" t="s">
        <v>59</v>
      </c>
      <c r="E29" s="25">
        <f t="shared" si="0"/>
        <v>4.3596915321215245E-3</v>
      </c>
      <c r="F29" s="26">
        <f>IFERROR(IF('1.DP 2012-2022 '!P29&lt;0,"Prejuízo",IF('1.DP 2012-2022 '!E29&lt;0,"IRPJ NEGATIVO",'1.DP 2012-2022 '!E29/'1.DP 2012-2022 '!P29)),"NA")</f>
        <v>0.2161537099823502</v>
      </c>
      <c r="G29" s="26">
        <f>IFERROR(IF('1.DP 2012-2022 '!Q29&lt;0,"Prejuízo",IF('1.DP 2012-2022 '!F29&lt;0,"IRPJ NEGATIVO",'1.DP 2012-2022 '!F29/'1.DP 2012-2022 '!Q29)),"NA")</f>
        <v>0.20013915663819296</v>
      </c>
      <c r="H29" s="26">
        <f>IFERROR(IF('1.DP 2012-2022 '!R29&lt;0,"Prejuízo",IF('1.DP 2012-2022 '!G29&lt;0,"IRPJ NEGATIVO",'1.DP 2012-2022 '!G29/'1.DP 2012-2022 '!R29)),"NA")</f>
        <v>0.1834281035865237</v>
      </c>
      <c r="I29" s="26">
        <f>IFERROR(IF('1.DP 2012-2022 '!S29&lt;0,"Prejuízo",IF('1.DP 2012-2022 '!H29&lt;0,"IRPJ NEGATIVO",'1.DP 2012-2022 '!H29/'1.DP 2012-2022 '!S29)),"NA")</f>
        <v>8.8541009089021114E-2</v>
      </c>
      <c r="J29" s="26">
        <f>IFERROR(IF('1.DP 2012-2022 '!T29&lt;0,"Prejuízo",IF('1.DP 2012-2022 '!I29&lt;0,"IRPJ NEGATIVO",'1.DP 2012-2022 '!I29/'1.DP 2012-2022 '!T29)),"NA")</f>
        <v>0.30389780528891353</v>
      </c>
      <c r="K29" s="26" t="str">
        <f>IFERROR(IF('1.DP 2012-2022 '!U29&lt;0,"Prejuízo",IF('1.DP 2012-2022 '!J29&lt;0,"IRPJ NEGATIVO",'1.DP 2012-2022 '!J29/'1.DP 2012-2022 '!U29)),"NA")</f>
        <v>Prejuízo</v>
      </c>
      <c r="L29" s="26" t="str">
        <f>IFERROR(IF('1.DP 2012-2022 '!V29&lt;0,"Prejuízo",IF('1.DP 2012-2022 '!K29&lt;0,"IRPJ NEGATIVO",'1.DP 2012-2022 '!K29/'1.DP 2012-2022 '!V29)),"NA")</f>
        <v>Prejuízo</v>
      </c>
      <c r="M29" s="26" t="str">
        <f>IFERROR(IF('1.DP 2012-2022 '!W29&lt;0,"Prejuízo",IF('1.DP 2012-2022 '!L29&lt;0,"IRPJ NEGATIVO",'1.DP 2012-2022 '!L29/'1.DP 2012-2022 '!W29)),"NA")</f>
        <v>Prejuízo</v>
      </c>
      <c r="N29" s="26">
        <f>IFERROR(IF('1.DP 2012-2022 '!X29&lt;0,"Prejuízo",IF('1.DP 2012-2022 '!M29&lt;0,"IRPJ NEGATIVO",'1.DP 2012-2022 '!M29/'1.DP 2012-2022 '!X29)),"NA")</f>
        <v>0.16683282746410161</v>
      </c>
      <c r="O29" s="26">
        <f>IFERROR(IF('1.DP 2012-2022 '!Y29&lt;0,"Prejuízo",IF('1.DP 2012-2022 '!N29&lt;0,"IRPJ NEGATIVO",'1.DP 2012-2022 '!N29/'1.DP 2012-2022 '!Y29)),"NA")</f>
        <v>0.23347228226231515</v>
      </c>
      <c r="P29" s="26">
        <f>IFERROR(IF('1.DP 2012-2022 '!Z29&lt;0,"Prejuízo",IF('1.DP 2012-2022 '!O29&lt;0,"IRPJ NEGATIVO",'1.DP 2012-2022 '!O29/'1.DP 2012-2022 '!Z29)),"NA")</f>
        <v>0.18574344031657375</v>
      </c>
      <c r="Q29" s="27">
        <f t="shared" si="1"/>
        <v>8</v>
      </c>
      <c r="R29" s="27">
        <f t="shared" si="2"/>
        <v>362</v>
      </c>
      <c r="S29" s="28">
        <f>IFERROR((SUMIF('1.DP 2012-2022 '!E29:O29,"&gt;=0",'1.DP 2012-2022 '!E29:O29))/(SUMIF('1.DP 2012-2022 '!P29:Z29,"&gt;=0",'1.DP 2012-2022 '!P29:Z29)),"NA")</f>
        <v>0.20428924309258062</v>
      </c>
      <c r="T29" s="29">
        <f t="shared" si="3"/>
        <v>4.5146794053608974E-3</v>
      </c>
      <c r="U29" s="29">
        <f t="shared" si="4"/>
        <v>8.183845491941136E-4</v>
      </c>
    </row>
    <row r="30" spans="1:21" ht="14.25" customHeight="1">
      <c r="A30" s="12" t="s">
        <v>115</v>
      </c>
      <c r="B30" s="12" t="s">
        <v>116</v>
      </c>
      <c r="C30" s="12" t="s">
        <v>58</v>
      </c>
      <c r="D30" s="13" t="s">
        <v>59</v>
      </c>
      <c r="E30" s="25">
        <f t="shared" si="0"/>
        <v>1.2364768097490567E-3</v>
      </c>
      <c r="F30" s="26">
        <f>IFERROR(IF('1.DP 2012-2022 '!P30&lt;0,"Prejuízo",IF('1.DP 2012-2022 '!E30&lt;0,"IRPJ NEGATIVO",'1.DP 2012-2022 '!E30/'1.DP 2012-2022 '!P30)),"NA")</f>
        <v>0.2229933614845723</v>
      </c>
      <c r="G30" s="26">
        <f>IFERROR(IF('1.DP 2012-2022 '!Q30&lt;0,"Prejuízo",IF('1.DP 2012-2022 '!F30&lt;0,"IRPJ NEGATIVO",'1.DP 2012-2022 '!F30/'1.DP 2012-2022 '!Q30)),"NA")</f>
        <v>0.18928448486397811</v>
      </c>
      <c r="H30" s="26" t="str">
        <f>IFERROR(IF('1.DP 2012-2022 '!R30&lt;0,"Prejuízo",IF('1.DP 2012-2022 '!G30&lt;0,"IRPJ NEGATIVO",'1.DP 2012-2022 '!G30/'1.DP 2012-2022 '!R30)),"NA")</f>
        <v>Prejuízo</v>
      </c>
      <c r="I30" s="26">
        <f>IFERROR(IF('1.DP 2012-2022 '!S30&lt;0,"Prejuízo",IF('1.DP 2012-2022 '!H30&lt;0,"IRPJ NEGATIVO",'1.DP 2012-2022 '!H30/'1.DP 2012-2022 '!S30)),"NA")</f>
        <v>1.2820842087286961</v>
      </c>
      <c r="J30" s="26">
        <f>IFERROR(IF('1.DP 2012-2022 '!T30&lt;0,"Prejuízo",IF('1.DP 2012-2022 '!I30&lt;0,"IRPJ NEGATIVO",'1.DP 2012-2022 '!I30/'1.DP 2012-2022 '!T30)),"NA")</f>
        <v>3.4718256945684645</v>
      </c>
      <c r="K30" s="26" t="str">
        <f>IFERROR(IF('1.DP 2012-2022 '!U30&lt;0,"Prejuízo",IF('1.DP 2012-2022 '!J30&lt;0,"IRPJ NEGATIVO",'1.DP 2012-2022 '!J30/'1.DP 2012-2022 '!U30)),"NA")</f>
        <v>Prejuízo</v>
      </c>
      <c r="L30" s="26">
        <f>IFERROR(IF('1.DP 2012-2022 '!V30&lt;0,"Prejuízo",IF('1.DP 2012-2022 '!K30&lt;0,"IRPJ NEGATIVO",'1.DP 2012-2022 '!K30/'1.DP 2012-2022 '!V30)),"NA")</f>
        <v>3.5326758780608106E-2</v>
      </c>
      <c r="M30" s="26" t="str">
        <f>IFERROR(IF('1.DP 2012-2022 '!W30&lt;0,"Prejuízo",IF('1.DP 2012-2022 '!L30&lt;0,"IRPJ NEGATIVO",'1.DP 2012-2022 '!L30/'1.DP 2012-2022 '!W30)),"NA")</f>
        <v>Prejuízo</v>
      </c>
      <c r="N30" s="26" t="str">
        <f>IFERROR(IF('1.DP 2012-2022 '!X30&lt;0,"Prejuízo",IF('1.DP 2012-2022 '!M30&lt;0,"IRPJ NEGATIVO",'1.DP 2012-2022 '!M30/'1.DP 2012-2022 '!X30)),"NA")</f>
        <v>Prejuízo</v>
      </c>
      <c r="O30" s="26" t="str">
        <f>IFERROR(IF('1.DP 2012-2022 '!Y30&lt;0,"Prejuízo",IF('1.DP 2012-2022 '!N30&lt;0,"IRPJ NEGATIVO",'1.DP 2012-2022 '!N30/'1.DP 2012-2022 '!Y30)),"NA")</f>
        <v>Prejuízo</v>
      </c>
      <c r="P30" s="26" t="str">
        <f>IFERROR(IF('1.DP 2012-2022 '!Z30&lt;0,"Prejuízo",IF('1.DP 2012-2022 '!O30&lt;0,"IRPJ NEGATIVO",'1.DP 2012-2022 '!O30/'1.DP 2012-2022 '!Z30)),"NA")</f>
        <v>Prejuízo</v>
      </c>
      <c r="Q30" s="27">
        <f t="shared" si="1"/>
        <v>3</v>
      </c>
      <c r="R30" s="27">
        <f t="shared" si="2"/>
        <v>362</v>
      </c>
      <c r="S30" s="28">
        <f>IFERROR((SUMIF('1.DP 2012-2022 '!E30:O30,"&gt;=0",'1.DP 2012-2022 '!E30:O30))/(SUMIF('1.DP 2012-2022 '!P30:Z30,"&gt;=0",'1.DP 2012-2022 '!P30:Z30)),"NA")</f>
        <v>0.49986380546833986</v>
      </c>
      <c r="T30" s="29">
        <f t="shared" si="3"/>
        <v>4.1425177248757446E-3</v>
      </c>
      <c r="U30" s="29">
        <f t="shared" si="4"/>
        <v>7.5092209133951907E-4</v>
      </c>
    </row>
    <row r="31" spans="1:21" ht="14.25" customHeight="1">
      <c r="A31" s="12" t="s">
        <v>117</v>
      </c>
      <c r="B31" s="12" t="s">
        <v>118</v>
      </c>
      <c r="C31" s="12" t="s">
        <v>58</v>
      </c>
      <c r="D31" s="13" t="s">
        <v>59</v>
      </c>
      <c r="E31" s="25">
        <f t="shared" si="0"/>
        <v>6.7689703984675394E-3</v>
      </c>
      <c r="F31" s="26">
        <f>IFERROR(IF('1.DP 2012-2022 '!P31&lt;0,"Prejuízo",IF('1.DP 2012-2022 '!E31&lt;0,"IRPJ NEGATIVO",'1.DP 2012-2022 '!E31/'1.DP 2012-2022 '!P31)),"NA")</f>
        <v>9.787216539046642E-2</v>
      </c>
      <c r="G31" s="26">
        <f>IFERROR(IF('1.DP 2012-2022 '!Q31&lt;0,"Prejuízo",IF('1.DP 2012-2022 '!F31&lt;0,"IRPJ NEGATIVO",'1.DP 2012-2022 '!F31/'1.DP 2012-2022 '!Q31)),"NA")</f>
        <v>0.20916852313010714</v>
      </c>
      <c r="H31" s="26">
        <f>IFERROR(IF('1.DP 2012-2022 '!R31&lt;0,"Prejuízo",IF('1.DP 2012-2022 '!G31&lt;0,"IRPJ NEGATIVO",'1.DP 2012-2022 '!G31/'1.DP 2012-2022 '!R31)),"NA")</f>
        <v>1.7846874148568278E-2</v>
      </c>
      <c r="I31" s="26">
        <f>IFERROR(IF('1.DP 2012-2022 '!S31&lt;0,"Prejuízo",IF('1.DP 2012-2022 '!H31&lt;0,"IRPJ NEGATIVO",'1.DP 2012-2022 '!H31/'1.DP 2012-2022 '!S31)),"NA")</f>
        <v>0.14924490521037909</v>
      </c>
      <c r="J31" s="26">
        <f>IFERROR(IF('1.DP 2012-2022 '!T31&lt;0,"Prejuízo",IF('1.DP 2012-2022 '!I31&lt;0,"IRPJ NEGATIVO",'1.DP 2012-2022 '!I31/'1.DP 2012-2022 '!T31)),"NA")</f>
        <v>0.20547244904413528</v>
      </c>
      <c r="K31" s="26">
        <f>IFERROR(IF('1.DP 2012-2022 '!U31&lt;0,"Prejuízo",IF('1.DP 2012-2022 '!J31&lt;0,"IRPJ NEGATIVO",'1.DP 2012-2022 '!J31/'1.DP 2012-2022 '!U31)),"NA")</f>
        <v>0.35781355880571941</v>
      </c>
      <c r="L31" s="26">
        <f>IFERROR(IF('1.DP 2012-2022 '!V31&lt;0,"Prejuízo",IF('1.DP 2012-2022 '!K31&lt;0,"IRPJ NEGATIVO",'1.DP 2012-2022 '!K31/'1.DP 2012-2022 '!V31)),"NA")</f>
        <v>0.3845347709776154</v>
      </c>
      <c r="M31" s="26">
        <f>IFERROR(IF('1.DP 2012-2022 '!W31&lt;0,"Prejuízo",IF('1.DP 2012-2022 '!L31&lt;0,"IRPJ NEGATIVO",'1.DP 2012-2022 '!L31/'1.DP 2012-2022 '!W31)),"NA")</f>
        <v>0.34661008323481179</v>
      </c>
      <c r="N31" s="26">
        <f>IFERROR(IF('1.DP 2012-2022 '!X31&lt;0,"Prejuízo",IF('1.DP 2012-2022 '!M31&lt;0,"IRPJ NEGATIVO",'1.DP 2012-2022 '!M31/'1.DP 2012-2022 '!X31)),"NA")</f>
        <v>0.20303369119843961</v>
      </c>
      <c r="O31" s="26">
        <f>IFERROR(IF('1.DP 2012-2022 '!Y31&lt;0,"Prejuízo",IF('1.DP 2012-2022 '!N31&lt;0,"IRPJ NEGATIVO",'1.DP 2012-2022 '!N31/'1.DP 2012-2022 '!Y31)),"NA")</f>
        <v>0.21944963344227172</v>
      </c>
      <c r="P31" s="26">
        <f>IFERROR(IF('1.DP 2012-2022 '!Z31&lt;0,"Prejuízo",IF('1.DP 2012-2022 '!O31&lt;0,"IRPJ NEGATIVO",'1.DP 2012-2022 '!O31/'1.DP 2012-2022 '!Z31)),"NA")</f>
        <v>0.25932062966273534</v>
      </c>
      <c r="Q31" s="27">
        <f t="shared" si="1"/>
        <v>11</v>
      </c>
      <c r="R31" s="27">
        <f t="shared" si="2"/>
        <v>362</v>
      </c>
      <c r="S31" s="28">
        <f>IFERROR((SUMIF('1.DP 2012-2022 '!E31:O31,"&gt;=0",'1.DP 2012-2022 '!E31:O31))/(SUMIF('1.DP 2012-2022 '!P31:Z31,"&gt;=0",'1.DP 2012-2022 '!P31:Z31)),"NA")</f>
        <v>0.2328576783547259</v>
      </c>
      <c r="T31" s="29">
        <f t="shared" si="3"/>
        <v>7.0757858063590744E-3</v>
      </c>
      <c r="U31" s="29">
        <f t="shared" si="4"/>
        <v>1.2826411927401027E-3</v>
      </c>
    </row>
    <row r="32" spans="1:21" ht="14.25" customHeight="1">
      <c r="A32" s="12" t="s">
        <v>119</v>
      </c>
      <c r="B32" s="12" t="s">
        <v>120</v>
      </c>
      <c r="C32" s="12" t="s">
        <v>58</v>
      </c>
      <c r="D32" s="13" t="s">
        <v>59</v>
      </c>
      <c r="E32" s="25">
        <f t="shared" si="0"/>
        <v>1.7826075820620497E-3</v>
      </c>
      <c r="F32" s="26" t="str">
        <f>IFERROR(IF('1.DP 2012-2022 '!P32&lt;0,"Prejuízo",IF('1.DP 2012-2022 '!E32&lt;0,"IRPJ NEGATIVO",'1.DP 2012-2022 '!E32/'1.DP 2012-2022 '!P32)),"NA")</f>
        <v>Prejuízo</v>
      </c>
      <c r="G32" s="26" t="str">
        <f>IFERROR(IF('1.DP 2012-2022 '!Q32&lt;0,"Prejuízo",IF('1.DP 2012-2022 '!F32&lt;0,"IRPJ NEGATIVO",'1.DP 2012-2022 '!F32/'1.DP 2012-2022 '!Q32)),"NA")</f>
        <v>Prejuízo</v>
      </c>
      <c r="H32" s="26" t="str">
        <f>IFERROR(IF('1.DP 2012-2022 '!R32&lt;0,"Prejuízo",IF('1.DP 2012-2022 '!G32&lt;0,"IRPJ NEGATIVO",'1.DP 2012-2022 '!G32/'1.DP 2012-2022 '!R32)),"NA")</f>
        <v>Prejuízo</v>
      </c>
      <c r="I32" s="26">
        <f>IFERROR(IF('1.DP 2012-2022 '!S32&lt;0,"Prejuízo",IF('1.DP 2012-2022 '!H32&lt;0,"IRPJ NEGATIVO",'1.DP 2012-2022 '!H32/'1.DP 2012-2022 '!S32)),"NA")</f>
        <v>0.14255408923359786</v>
      </c>
      <c r="J32" s="26">
        <f>IFERROR(IF('1.DP 2012-2022 '!T32&lt;0,"Prejuízo",IF('1.DP 2012-2022 '!I32&lt;0,"IRPJ NEGATIVO",'1.DP 2012-2022 '!I32/'1.DP 2012-2022 '!T32)),"NA")</f>
        <v>0.79830729978276382</v>
      </c>
      <c r="K32" s="26" t="str">
        <f>IFERROR(IF('1.DP 2012-2022 '!U32&lt;0,"Prejuízo",IF('1.DP 2012-2022 '!J32&lt;0,"IRPJ NEGATIVO",'1.DP 2012-2022 '!J32/'1.DP 2012-2022 '!U32)),"NA")</f>
        <v>Prejuízo</v>
      </c>
      <c r="L32" s="26">
        <f>IFERROR(IF('1.DP 2012-2022 '!V32&lt;0,"Prejuízo",IF('1.DP 2012-2022 '!K32&lt;0,"IRPJ NEGATIVO",'1.DP 2012-2022 '!K32/'1.DP 2012-2022 '!V32)),"NA")</f>
        <v>2.2261277105445249E-2</v>
      </c>
      <c r="M32" s="26" t="str">
        <f>IFERROR(IF('1.DP 2012-2022 '!W32&lt;0,"Prejuízo",IF('1.DP 2012-2022 '!L32&lt;0,"IRPJ NEGATIVO",'1.DP 2012-2022 '!L32/'1.DP 2012-2022 '!W32)),"NA")</f>
        <v>Prejuízo</v>
      </c>
      <c r="N32" s="26" t="str">
        <f>IFERROR(IF('1.DP 2012-2022 '!X32&lt;0,"Prejuízo",IF('1.DP 2012-2022 '!M32&lt;0,"IRPJ NEGATIVO",'1.DP 2012-2022 '!M32/'1.DP 2012-2022 '!X32)),"NA")</f>
        <v>Prejuízo</v>
      </c>
      <c r="O32" s="26" t="str">
        <f>IFERROR(IF('1.DP 2012-2022 '!Y32&lt;0,"Prejuízo",IF('1.DP 2012-2022 '!N32&lt;0,"IRPJ NEGATIVO",'1.DP 2012-2022 '!N32/'1.DP 2012-2022 '!Y32)),"NA")</f>
        <v>Prejuízo</v>
      </c>
      <c r="P32" s="26">
        <f>IFERROR(IF('1.DP 2012-2022 '!Z32&lt;0,"Prejuízo",IF('1.DP 2012-2022 '!O32&lt;0,"IRPJ NEGATIVO",'1.DP 2012-2022 '!O32/'1.DP 2012-2022 '!Z32)),"NA")</f>
        <v>0.48048857836741887</v>
      </c>
      <c r="Q32" s="27">
        <f t="shared" si="1"/>
        <v>3</v>
      </c>
      <c r="R32" s="27">
        <f t="shared" si="2"/>
        <v>362</v>
      </c>
      <c r="S32" s="28">
        <f>IFERROR((SUMIF('1.DP 2012-2022 '!E32:O32,"&gt;=0",'1.DP 2012-2022 '!E32:O32))/(SUMIF('1.DP 2012-2022 '!P32:Z32,"&gt;=0",'1.DP 2012-2022 '!P32:Z32)),"NA")</f>
        <v>0.81796832935028585</v>
      </c>
      <c r="T32" s="29" t="str">
        <f t="shared" si="3"/>
        <v>na</v>
      </c>
      <c r="U32" s="29" t="str">
        <f t="shared" si="4"/>
        <v>na</v>
      </c>
    </row>
    <row r="33" spans="1:21" ht="14.25" customHeight="1">
      <c r="A33" s="12" t="s">
        <v>121</v>
      </c>
      <c r="B33" s="12" t="s">
        <v>122</v>
      </c>
      <c r="C33" s="12" t="s">
        <v>58</v>
      </c>
      <c r="D33" s="13" t="s">
        <v>59</v>
      </c>
      <c r="E33" s="25">
        <f t="shared" si="0"/>
        <v>8.3589871735109244E-3</v>
      </c>
      <c r="F33" s="26">
        <f>IFERROR(IF('1.DP 2012-2022 '!P33&lt;0,"Prejuízo",IF('1.DP 2012-2022 '!E33&lt;0,"IRPJ NEGATIVO",'1.DP 2012-2022 '!E33/'1.DP 2012-2022 '!P33)),"NA")</f>
        <v>0.30476107539796921</v>
      </c>
      <c r="G33" s="26">
        <f>IFERROR(IF('1.DP 2012-2022 '!Q33&lt;0,"Prejuízo",IF('1.DP 2012-2022 '!F33&lt;0,"IRPJ NEGATIVO",'1.DP 2012-2022 '!F33/'1.DP 2012-2022 '!Q33)),"NA")</f>
        <v>0.33325810960848118</v>
      </c>
      <c r="H33" s="26">
        <f>IFERROR(IF('1.DP 2012-2022 '!R33&lt;0,"Prejuízo",IF('1.DP 2012-2022 '!G33&lt;0,"IRPJ NEGATIVO",'1.DP 2012-2022 '!G33/'1.DP 2012-2022 '!R33)),"NA")</f>
        <v>0.31783171014537437</v>
      </c>
      <c r="I33" s="26">
        <f>IFERROR(IF('1.DP 2012-2022 '!S33&lt;0,"Prejuízo",IF('1.DP 2012-2022 '!H33&lt;0,"IRPJ NEGATIVO",'1.DP 2012-2022 '!H33/'1.DP 2012-2022 '!S33)),"NA")</f>
        <v>0.26129926861589908</v>
      </c>
      <c r="J33" s="26">
        <f>IFERROR(IF('1.DP 2012-2022 '!T33&lt;0,"Prejuízo",IF('1.DP 2012-2022 '!I33&lt;0,"IRPJ NEGATIVO",'1.DP 2012-2022 '!I33/'1.DP 2012-2022 '!T33)),"NA")</f>
        <v>0.23160498510716324</v>
      </c>
      <c r="K33" s="26">
        <f>IFERROR(IF('1.DP 2012-2022 '!U33&lt;0,"Prejuízo",IF('1.DP 2012-2022 '!J33&lt;0,"IRPJ NEGATIVO",'1.DP 2012-2022 '!J33/'1.DP 2012-2022 '!U33)),"NA")</f>
        <v>0.15604906814247252</v>
      </c>
      <c r="L33" s="26">
        <f>IFERROR(IF('1.DP 2012-2022 '!V33&lt;0,"Prejuízo",IF('1.DP 2012-2022 '!K33&lt;0,"IRPJ NEGATIVO",'1.DP 2012-2022 '!K33/'1.DP 2012-2022 '!V33)),"NA")</f>
        <v>0.2604927123899074</v>
      </c>
      <c r="M33" s="26">
        <f>IFERROR(IF('1.DP 2012-2022 '!W33&lt;0,"Prejuízo",IF('1.DP 2012-2022 '!L33&lt;0,"IRPJ NEGATIVO",'1.DP 2012-2022 '!L33/'1.DP 2012-2022 '!W33)),"NA")</f>
        <v>0.32383738127348827</v>
      </c>
      <c r="N33" s="26">
        <f>IFERROR(IF('1.DP 2012-2022 '!X33&lt;0,"Prejuízo",IF('1.DP 2012-2022 '!M33&lt;0,"IRPJ NEGATIVO",'1.DP 2012-2022 '!M33/'1.DP 2012-2022 '!X33)),"NA")</f>
        <v>0.28736200894785008</v>
      </c>
      <c r="O33" s="26">
        <f>IFERROR(IF('1.DP 2012-2022 '!Y33&lt;0,"Prejuízo",IF('1.DP 2012-2022 '!N33&lt;0,"IRPJ NEGATIVO",'1.DP 2012-2022 '!N33/'1.DP 2012-2022 '!Y33)),"NA")</f>
        <v>0.2845143312736001</v>
      </c>
      <c r="P33" s="26">
        <f>IFERROR(IF('1.DP 2012-2022 '!Z33&lt;0,"Prejuízo",IF('1.DP 2012-2022 '!O33&lt;0,"IRPJ NEGATIVO",'1.DP 2012-2022 '!O33/'1.DP 2012-2022 '!Z33)),"NA")</f>
        <v>0.26494270590874941</v>
      </c>
      <c r="Q33" s="27">
        <f t="shared" si="1"/>
        <v>11</v>
      </c>
      <c r="R33" s="27">
        <f t="shared" si="2"/>
        <v>362</v>
      </c>
      <c r="S33" s="28">
        <f>IFERROR((SUMIF('1.DP 2012-2022 '!E33:O33,"&gt;=0",'1.DP 2012-2022 '!E33:O33))/(SUMIF('1.DP 2012-2022 '!P33:Z33,"&gt;=0",'1.DP 2012-2022 '!P33:Z33)),"NA")</f>
        <v>0.29266860963658209</v>
      </c>
      <c r="T33" s="29">
        <f t="shared" si="3"/>
        <v>8.8932450442055326E-3</v>
      </c>
      <c r="U33" s="29">
        <f t="shared" si="4"/>
        <v>1.6120954962455698E-3</v>
      </c>
    </row>
    <row r="34" spans="1:21" ht="14.25" customHeight="1">
      <c r="A34" s="12" t="s">
        <v>123</v>
      </c>
      <c r="B34" s="12" t="s">
        <v>124</v>
      </c>
      <c r="C34" s="12" t="s">
        <v>58</v>
      </c>
      <c r="D34" s="13" t="s">
        <v>59</v>
      </c>
      <c r="E34" s="25">
        <f t="shared" si="0"/>
        <v>3.4720666326311322E-3</v>
      </c>
      <c r="F34" s="26">
        <f>IFERROR(IF('1.DP 2012-2022 '!P34&lt;0,"Prejuízo",IF('1.DP 2012-2022 '!E34&lt;0,"IRPJ NEGATIVO",'1.DP 2012-2022 '!E34/'1.DP 2012-2022 '!P34)),"NA")</f>
        <v>0.16377943621451124</v>
      </c>
      <c r="G34" s="26">
        <f>IFERROR(IF('1.DP 2012-2022 '!Q34&lt;0,"Prejuízo",IF('1.DP 2012-2022 '!F34&lt;0,"IRPJ NEGATIVO",'1.DP 2012-2022 '!F34/'1.DP 2012-2022 '!Q34)),"NA")</f>
        <v>0.23612488314405602</v>
      </c>
      <c r="H34" s="26">
        <f>IFERROR(IF('1.DP 2012-2022 '!R34&lt;0,"Prejuízo",IF('1.DP 2012-2022 '!G34&lt;0,"IRPJ NEGATIVO",'1.DP 2012-2022 '!G34/'1.DP 2012-2022 '!R34)),"NA")</f>
        <v>3.596761757374261</v>
      </c>
      <c r="I34" s="26" t="str">
        <f>IFERROR(IF('1.DP 2012-2022 '!S34&lt;0,"Prejuízo",IF('1.DP 2012-2022 '!H34&lt;0,"IRPJ NEGATIVO",'1.DP 2012-2022 '!H34/'1.DP 2012-2022 '!S34)),"NA")</f>
        <v>Prejuízo</v>
      </c>
      <c r="J34" s="26" t="str">
        <f>IFERROR(IF('1.DP 2012-2022 '!T34&lt;0,"Prejuízo",IF('1.DP 2012-2022 '!I34&lt;0,"IRPJ NEGATIVO",'1.DP 2012-2022 '!I34/'1.DP 2012-2022 '!T34)),"NA")</f>
        <v>Prejuízo</v>
      </c>
      <c r="K34" s="26" t="str">
        <f>IFERROR(IF('1.DP 2012-2022 '!U34&lt;0,"Prejuízo",IF('1.DP 2012-2022 '!J34&lt;0,"IRPJ NEGATIVO",'1.DP 2012-2022 '!J34/'1.DP 2012-2022 '!U34)),"NA")</f>
        <v>Prejuízo</v>
      </c>
      <c r="L34" s="26" t="str">
        <f>IFERROR(IF('1.DP 2012-2022 '!V34&lt;0,"Prejuízo",IF('1.DP 2012-2022 '!K34&lt;0,"IRPJ NEGATIVO",'1.DP 2012-2022 '!K34/'1.DP 2012-2022 '!V34)),"NA")</f>
        <v>Prejuízo</v>
      </c>
      <c r="M34" s="26" t="str">
        <f>IFERROR(IF('1.DP 2012-2022 '!W34&lt;0,"Prejuízo",IF('1.DP 2012-2022 '!L34&lt;0,"IRPJ NEGATIVO",'1.DP 2012-2022 '!L34/'1.DP 2012-2022 '!W34)),"NA")</f>
        <v>Prejuízo</v>
      </c>
      <c r="N34" s="26">
        <f>IFERROR(IF('1.DP 2012-2022 '!X34&lt;0,"Prejuízo",IF('1.DP 2012-2022 '!M34&lt;0,"IRPJ NEGATIVO",'1.DP 2012-2022 '!M34/'1.DP 2012-2022 '!X34)),"NA")</f>
        <v>0.56392800211779259</v>
      </c>
      <c r="O34" s="26">
        <f>IFERROR(IF('1.DP 2012-2022 '!Y34&lt;0,"Prejuízo",IF('1.DP 2012-2022 '!N34&lt;0,"IRPJ NEGATIVO",'1.DP 2012-2022 '!N34/'1.DP 2012-2022 '!Y34)),"NA")</f>
        <v>0.29305579953611011</v>
      </c>
      <c r="P34" s="26">
        <f>IFERROR(IF('1.DP 2012-2022 '!Z34&lt;0,"Prejuízo",IF('1.DP 2012-2022 '!O34&lt;0,"IRPJ NEGATIVO",'1.DP 2012-2022 '!O34/'1.DP 2012-2022 '!Z34)),"NA")</f>
        <v>0</v>
      </c>
      <c r="Q34" s="27">
        <f t="shared" si="1"/>
        <v>5</v>
      </c>
      <c r="R34" s="27">
        <f t="shared" si="2"/>
        <v>362</v>
      </c>
      <c r="S34" s="28">
        <f>IFERROR((SUMIF('1.DP 2012-2022 '!E34:O34,"&gt;=0",'1.DP 2012-2022 '!E34:O34))/(SUMIF('1.DP 2012-2022 '!P34:Z34,"&gt;=0",'1.DP 2012-2022 '!P34:Z34)),"NA")</f>
        <v>0.21948341958429241</v>
      </c>
      <c r="T34" s="29">
        <f t="shared" si="3"/>
        <v>3.0315389445344258E-3</v>
      </c>
      <c r="U34" s="29">
        <f t="shared" si="4"/>
        <v>5.4953284823308071E-4</v>
      </c>
    </row>
    <row r="35" spans="1:21" ht="14.25" customHeight="1">
      <c r="A35" s="12" t="s">
        <v>125</v>
      </c>
      <c r="B35" s="12" t="s">
        <v>126</v>
      </c>
      <c r="C35" s="12" t="s">
        <v>58</v>
      </c>
      <c r="D35" s="13" t="s">
        <v>59</v>
      </c>
      <c r="E35" s="25">
        <f t="shared" si="0"/>
        <v>9.8194385369048953E-3</v>
      </c>
      <c r="F35" s="26">
        <f>IFERROR(IF('1.DP 2012-2022 '!P35&lt;0,"Prejuízo",IF('1.DP 2012-2022 '!E35&lt;0,"IRPJ NEGATIVO",'1.DP 2012-2022 '!E35/'1.DP 2012-2022 '!P35)),"NA")</f>
        <v>0.34267880597549338</v>
      </c>
      <c r="G35" s="26">
        <f>IFERROR(IF('1.DP 2012-2022 '!Q35&lt;0,"Prejuízo",IF('1.DP 2012-2022 '!F35&lt;0,"IRPJ NEGATIVO",'1.DP 2012-2022 '!F35/'1.DP 2012-2022 '!Q35)),"NA")</f>
        <v>0.34374211772191315</v>
      </c>
      <c r="H35" s="26">
        <f>IFERROR(IF('1.DP 2012-2022 '!R35&lt;0,"Prejuízo",IF('1.DP 2012-2022 '!G35&lt;0,"IRPJ NEGATIVO",'1.DP 2012-2022 '!G35/'1.DP 2012-2022 '!R35)),"NA")</f>
        <v>0.3494230456308916</v>
      </c>
      <c r="I35" s="26">
        <f>IFERROR(IF('1.DP 2012-2022 '!S35&lt;0,"Prejuízo",IF('1.DP 2012-2022 '!H35&lt;0,"IRPJ NEGATIVO",'1.DP 2012-2022 '!H35/'1.DP 2012-2022 '!S35)),"NA")</f>
        <v>0.21653506513251244</v>
      </c>
      <c r="J35" s="26">
        <f>IFERROR(IF('1.DP 2012-2022 '!T35&lt;0,"Prejuízo",IF('1.DP 2012-2022 '!I35&lt;0,"IRPJ NEGATIVO",'1.DP 2012-2022 '!I35/'1.DP 2012-2022 '!T35)),"NA")</f>
        <v>0.31502737064497099</v>
      </c>
      <c r="K35" s="26">
        <f>IFERROR(IF('1.DP 2012-2022 '!U35&lt;0,"Prejuízo",IF('1.DP 2012-2022 '!J35&lt;0,"IRPJ NEGATIVO",'1.DP 2012-2022 '!J35/'1.DP 2012-2022 '!U35)),"NA")</f>
        <v>0.33448937906237142</v>
      </c>
      <c r="L35" s="26">
        <f>IFERROR(IF('1.DP 2012-2022 '!V35&lt;0,"Prejuízo",IF('1.DP 2012-2022 '!K35&lt;0,"IRPJ NEGATIVO",'1.DP 2012-2022 '!K35/'1.DP 2012-2022 '!V35)),"NA")</f>
        <v>0.32796297378399303</v>
      </c>
      <c r="M35" s="26">
        <f>IFERROR(IF('1.DP 2012-2022 '!W35&lt;0,"Prejuízo",IF('1.DP 2012-2022 '!L35&lt;0,"IRPJ NEGATIVO",'1.DP 2012-2022 '!L35/'1.DP 2012-2022 '!W35)),"NA")</f>
        <v>0.31655791194150196</v>
      </c>
      <c r="N35" s="26">
        <f>IFERROR(IF('1.DP 2012-2022 '!X35&lt;0,"Prejuízo",IF('1.DP 2012-2022 '!M35&lt;0,"IRPJ NEGATIVO",'1.DP 2012-2022 '!M35/'1.DP 2012-2022 '!X35)),"NA")</f>
        <v>0.33025738650864417</v>
      </c>
      <c r="O35" s="26">
        <f>IFERROR(IF('1.DP 2012-2022 '!Y35&lt;0,"Prejuízo",IF('1.DP 2012-2022 '!N35&lt;0,"IRPJ NEGATIVO",'1.DP 2012-2022 '!N35/'1.DP 2012-2022 '!Y35)),"NA")</f>
        <v>0.33833087169061687</v>
      </c>
      <c r="P35" s="26">
        <f>IFERROR(IF('1.DP 2012-2022 '!Z35&lt;0,"Prejuízo",IF('1.DP 2012-2022 '!O35&lt;0,"IRPJ NEGATIVO",'1.DP 2012-2022 '!O35/'1.DP 2012-2022 '!Z35)),"NA")</f>
        <v>0.33963182226666366</v>
      </c>
      <c r="Q35" s="27">
        <f t="shared" si="1"/>
        <v>11</v>
      </c>
      <c r="R35" s="27">
        <f t="shared" si="2"/>
        <v>362</v>
      </c>
      <c r="S35" s="28">
        <f>IFERROR((SUMIF('1.DP 2012-2022 '!E35:O35,"&gt;=0",'1.DP 2012-2022 '!E35:O35))/(SUMIF('1.DP 2012-2022 '!P35:Z35,"&gt;=0",'1.DP 2012-2022 '!P35:Z35)),"NA")</f>
        <v>0.32059794455731994</v>
      </c>
      <c r="T35" s="29">
        <f t="shared" si="3"/>
        <v>9.7419264920732586E-3</v>
      </c>
      <c r="U35" s="29">
        <f t="shared" si="4"/>
        <v>1.7659376014674609E-3</v>
      </c>
    </row>
    <row r="36" spans="1:21" ht="14.25" customHeight="1">
      <c r="A36" s="12" t="s">
        <v>127</v>
      </c>
      <c r="B36" s="12" t="s">
        <v>128</v>
      </c>
      <c r="C36" s="12" t="s">
        <v>58</v>
      </c>
      <c r="D36" s="13" t="s">
        <v>59</v>
      </c>
      <c r="E36" s="25">
        <f t="shared" si="0"/>
        <v>1.071570858609365E-2</v>
      </c>
      <c r="F36" s="26">
        <f>IFERROR(IF('1.DP 2012-2022 '!P36&lt;0,"Prejuízo",IF('1.DP 2012-2022 '!E36&lt;0,"IRPJ NEGATIVO",'1.DP 2012-2022 '!E36/'1.DP 2012-2022 '!P36)),"NA")</f>
        <v>0.30425212842740673</v>
      </c>
      <c r="G36" s="26">
        <f>IFERROR(IF('1.DP 2012-2022 '!Q36&lt;0,"Prejuízo",IF('1.DP 2012-2022 '!F36&lt;0,"IRPJ NEGATIVO",'1.DP 2012-2022 '!F36/'1.DP 2012-2022 '!Q36)),"NA")</f>
        <v>0.34171494241808753</v>
      </c>
      <c r="H36" s="26">
        <f>IFERROR(IF('1.DP 2012-2022 '!R36&lt;0,"Prejuízo",IF('1.DP 2012-2022 '!G36&lt;0,"IRPJ NEGATIVO",'1.DP 2012-2022 '!G36/'1.DP 2012-2022 '!R36)),"NA")</f>
        <v>0.52639483053738634</v>
      </c>
      <c r="I36" s="26">
        <f>IFERROR(IF('1.DP 2012-2022 '!S36&lt;0,"Prejuízo",IF('1.DP 2012-2022 '!H36&lt;0,"IRPJ NEGATIVO",'1.DP 2012-2022 '!H36/'1.DP 2012-2022 '!S36)),"NA")</f>
        <v>0.5167004736446672</v>
      </c>
      <c r="J36" s="26">
        <f>IFERROR(IF('1.DP 2012-2022 '!T36&lt;0,"Prejuízo",IF('1.DP 2012-2022 '!I36&lt;0,"IRPJ NEGATIVO",'1.DP 2012-2022 '!I36/'1.DP 2012-2022 '!T36)),"NA")</f>
        <v>0.37851234615229334</v>
      </c>
      <c r="K36" s="26">
        <f>IFERROR(IF('1.DP 2012-2022 '!U36&lt;0,"Prejuízo",IF('1.DP 2012-2022 '!J36&lt;0,"IRPJ NEGATIVO",'1.DP 2012-2022 '!J36/'1.DP 2012-2022 '!U36)),"NA")</f>
        <v>0.4030459237441662</v>
      </c>
      <c r="L36" s="26">
        <f>IFERROR(IF('1.DP 2012-2022 '!V36&lt;0,"Prejuízo",IF('1.DP 2012-2022 '!K36&lt;0,"IRPJ NEGATIVO",'1.DP 2012-2022 '!K36/'1.DP 2012-2022 '!V36)),"NA")</f>
        <v>0.44955357885825248</v>
      </c>
      <c r="M36" s="26">
        <f>IFERROR(IF('1.DP 2012-2022 '!W36&lt;0,"Prejuízo",IF('1.DP 2012-2022 '!L36&lt;0,"IRPJ NEGATIVO",'1.DP 2012-2022 '!L36/'1.DP 2012-2022 '!W36)),"NA")</f>
        <v>0.27274216470009988</v>
      </c>
      <c r="N36" s="26">
        <f>IFERROR(IF('1.DP 2012-2022 '!X36&lt;0,"Prejuízo",IF('1.DP 2012-2022 '!M36&lt;0,"IRPJ NEGATIVO",'1.DP 2012-2022 '!M36/'1.DP 2012-2022 '!X36)),"NA")</f>
        <v>0.25967546646408579</v>
      </c>
      <c r="O36" s="26">
        <f>IFERROR(IF('1.DP 2012-2022 '!Y36&lt;0,"Prejuízo",IF('1.DP 2012-2022 '!N36&lt;0,"IRPJ NEGATIVO",'1.DP 2012-2022 '!N36/'1.DP 2012-2022 '!Y36)),"NA")</f>
        <v>0.22021783714893461</v>
      </c>
      <c r="P36" s="26">
        <f>IFERROR(IF('1.DP 2012-2022 '!Z36&lt;0,"Prejuízo",IF('1.DP 2012-2022 '!O36&lt;0,"IRPJ NEGATIVO",'1.DP 2012-2022 '!O36/'1.DP 2012-2022 '!Z36)),"NA")</f>
        <v>0.20627681607052195</v>
      </c>
      <c r="Q36" s="27">
        <f t="shared" si="1"/>
        <v>11</v>
      </c>
      <c r="R36" s="27">
        <f t="shared" si="2"/>
        <v>362</v>
      </c>
      <c r="S36" s="28">
        <f>IFERROR((SUMIF('1.DP 2012-2022 '!E36:O36,"&gt;=0",'1.DP 2012-2022 '!E36:O36))/(SUMIF('1.DP 2012-2022 '!P36:Z36,"&gt;=0",'1.DP 2012-2022 '!P36:Z36)),"NA")</f>
        <v>0.3429092407413149</v>
      </c>
      <c r="T36" s="29">
        <f t="shared" si="3"/>
        <v>1.0419894055675314E-2</v>
      </c>
      <c r="U36" s="29">
        <f t="shared" si="4"/>
        <v>1.888834075190017E-3</v>
      </c>
    </row>
    <row r="37" spans="1:21" ht="14.25" customHeight="1">
      <c r="A37" s="12" t="s">
        <v>129</v>
      </c>
      <c r="B37" s="12" t="s">
        <v>130</v>
      </c>
      <c r="C37" s="12" t="s">
        <v>58</v>
      </c>
      <c r="D37" s="13" t="s">
        <v>59</v>
      </c>
      <c r="E37" s="25" t="str">
        <f t="shared" si="0"/>
        <v>NA</v>
      </c>
      <c r="F37" s="26" t="str">
        <f>IFERROR(IF('1.DP 2012-2022 '!P37&lt;0,"Prejuízo",IF('1.DP 2012-2022 '!E37&lt;0,"IRPJ NEGATIVO",'1.DP 2012-2022 '!E37/'1.DP 2012-2022 '!P37)),"NA")</f>
        <v>Prejuízo</v>
      </c>
      <c r="G37" s="26" t="str">
        <f>IFERROR(IF('1.DP 2012-2022 '!Q37&lt;0,"Prejuízo",IF('1.DP 2012-2022 '!F37&lt;0,"IRPJ NEGATIVO",'1.DP 2012-2022 '!F37/'1.DP 2012-2022 '!Q37)),"NA")</f>
        <v>Prejuízo</v>
      </c>
      <c r="H37" s="26" t="str">
        <f>IFERROR(IF('1.DP 2012-2022 '!R37&lt;0,"Prejuízo",IF('1.DP 2012-2022 '!G37&lt;0,"IRPJ NEGATIVO",'1.DP 2012-2022 '!G37/'1.DP 2012-2022 '!R37)),"NA")</f>
        <v>Prejuízo</v>
      </c>
      <c r="I37" s="26" t="str">
        <f>IFERROR(IF('1.DP 2012-2022 '!S37&lt;0,"Prejuízo",IF('1.DP 2012-2022 '!H37&lt;0,"IRPJ NEGATIVO",'1.DP 2012-2022 '!H37/'1.DP 2012-2022 '!S37)),"NA")</f>
        <v>Prejuízo</v>
      </c>
      <c r="J37" s="26" t="str">
        <f>IFERROR(IF('1.DP 2012-2022 '!T37&lt;0,"Prejuízo",IF('1.DP 2012-2022 '!I37&lt;0,"IRPJ NEGATIVO",'1.DP 2012-2022 '!I37/'1.DP 2012-2022 '!T37)),"NA")</f>
        <v>Prejuízo</v>
      </c>
      <c r="K37" s="26" t="str">
        <f>IFERROR(IF('1.DP 2012-2022 '!U37&lt;0,"Prejuízo",IF('1.DP 2012-2022 '!J37&lt;0,"IRPJ NEGATIVO",'1.DP 2012-2022 '!J37/'1.DP 2012-2022 '!U37)),"NA")</f>
        <v>Prejuízo</v>
      </c>
      <c r="L37" s="26" t="str">
        <f>IFERROR(IF('1.DP 2012-2022 '!V37&lt;0,"Prejuízo",IF('1.DP 2012-2022 '!K37&lt;0,"IRPJ NEGATIVO",'1.DP 2012-2022 '!K37/'1.DP 2012-2022 '!V37)),"NA")</f>
        <v>Prejuízo</v>
      </c>
      <c r="M37" s="26" t="str">
        <f>IFERROR(IF('1.DP 2012-2022 '!W37&lt;0,"Prejuízo",IF('1.DP 2012-2022 '!L37&lt;0,"IRPJ NEGATIVO",'1.DP 2012-2022 '!L37/'1.DP 2012-2022 '!W37)),"NA")</f>
        <v>Prejuízo</v>
      </c>
      <c r="N37" s="26" t="str">
        <f>IFERROR(IF('1.DP 2012-2022 '!X37&lt;0,"Prejuízo",IF('1.DP 2012-2022 '!M37&lt;0,"IRPJ NEGATIVO",'1.DP 2012-2022 '!M37/'1.DP 2012-2022 '!X37)),"NA")</f>
        <v>Prejuízo</v>
      </c>
      <c r="O37" s="26" t="str">
        <f>IFERROR(IF('1.DP 2012-2022 '!Y37&lt;0,"Prejuízo",IF('1.DP 2012-2022 '!N37&lt;0,"IRPJ NEGATIVO",'1.DP 2012-2022 '!N37/'1.DP 2012-2022 '!Y37)),"NA")</f>
        <v>Prejuízo</v>
      </c>
      <c r="P37" s="26" t="str">
        <f>IFERROR(IF('1.DP 2012-2022 '!Z37&lt;0,"Prejuízo",IF('1.DP 2012-2022 '!O37&lt;0,"IRPJ NEGATIVO",'1.DP 2012-2022 '!O37/'1.DP 2012-2022 '!Z37)),"NA")</f>
        <v>Prejuízo</v>
      </c>
      <c r="Q37" s="27">
        <f t="shared" si="1"/>
        <v>0</v>
      </c>
      <c r="R37" s="27">
        <f t="shared" si="2"/>
        <v>362</v>
      </c>
      <c r="S37" s="28" t="str">
        <f>IFERROR((SUMIF('1.DP 2012-2022 '!E37:O37,"&gt;=0",'1.DP 2012-2022 '!E37:O37))/(SUMIF('1.DP 2012-2022 '!P37:Z37,"&gt;=0",'1.DP 2012-2022 '!P37:Z37)),"NA")</f>
        <v>NA</v>
      </c>
      <c r="T37" s="29" t="str">
        <f t="shared" si="3"/>
        <v>na</v>
      </c>
      <c r="U37" s="29" t="str">
        <f t="shared" si="4"/>
        <v>na</v>
      </c>
    </row>
    <row r="38" spans="1:21" ht="14.25" customHeight="1">
      <c r="A38" s="12" t="s">
        <v>131</v>
      </c>
      <c r="B38" s="12" t="s">
        <v>132</v>
      </c>
      <c r="C38" s="12" t="s">
        <v>58</v>
      </c>
      <c r="D38" s="13" t="s">
        <v>59</v>
      </c>
      <c r="E38" s="25">
        <f t="shared" si="0"/>
        <v>5.6111709953076084E-3</v>
      </c>
      <c r="F38" s="26">
        <f>IFERROR(IF('1.DP 2012-2022 '!P38&lt;0,"Prejuízo",IF('1.DP 2012-2022 '!E38&lt;0,"IRPJ NEGATIVO",'1.DP 2012-2022 '!E38/'1.DP 2012-2022 '!P38)),"NA")</f>
        <v>0.23903140031583411</v>
      </c>
      <c r="G38" s="26">
        <f>IFERROR(IF('1.DP 2012-2022 '!Q38&lt;0,"Prejuízo",IF('1.DP 2012-2022 '!F38&lt;0,"IRPJ NEGATIVO",'1.DP 2012-2022 '!F38/'1.DP 2012-2022 '!Q38)),"NA")</f>
        <v>0.12198214447872681</v>
      </c>
      <c r="H38" s="26">
        <f>IFERROR(IF('1.DP 2012-2022 '!R38&lt;0,"Prejuízo",IF('1.DP 2012-2022 '!G38&lt;0,"IRPJ NEGATIVO",'1.DP 2012-2022 '!G38/'1.DP 2012-2022 '!R38)),"NA")</f>
        <v>0.256670367609241</v>
      </c>
      <c r="I38" s="26" t="str">
        <f>IFERROR(IF('1.DP 2012-2022 '!S38&lt;0,"Prejuízo",IF('1.DP 2012-2022 '!H38&lt;0,"IRPJ NEGATIVO",'1.DP 2012-2022 '!H38/'1.DP 2012-2022 '!S38)),"NA")</f>
        <v>Prejuízo</v>
      </c>
      <c r="J38" s="26">
        <f>IFERROR(IF('1.DP 2012-2022 '!T38&lt;0,"Prejuízo",IF('1.DP 2012-2022 '!I38&lt;0,"IRPJ NEGATIVO",'1.DP 2012-2022 '!I38/'1.DP 2012-2022 '!T38)),"NA")</f>
        <v>0.10400737598378065</v>
      </c>
      <c r="K38" s="26">
        <f>IFERROR(IF('1.DP 2012-2022 '!U38&lt;0,"Prejuízo",IF('1.DP 2012-2022 '!J38&lt;0,"IRPJ NEGATIVO",'1.DP 2012-2022 '!J38/'1.DP 2012-2022 '!U38)),"NA")</f>
        <v>0.12641989331432546</v>
      </c>
      <c r="L38" s="26" t="str">
        <f>IFERROR(IF('1.DP 2012-2022 '!V38&lt;0,"Prejuízo",IF('1.DP 2012-2022 '!K38&lt;0,"IRPJ NEGATIVO",'1.DP 2012-2022 '!K38/'1.DP 2012-2022 '!V38)),"NA")</f>
        <v>Prejuízo</v>
      </c>
      <c r="M38" s="26">
        <f>IFERROR(IF('1.DP 2012-2022 '!W38&lt;0,"Prejuízo",IF('1.DP 2012-2022 '!L38&lt;0,"IRPJ NEGATIVO",'1.DP 2012-2022 '!L38/'1.DP 2012-2022 '!W38)),"NA")</f>
        <v>0.42192430058605745</v>
      </c>
      <c r="N38" s="26">
        <f>IFERROR(IF('1.DP 2012-2022 '!X38&lt;0,"Prejuízo",IF('1.DP 2012-2022 '!M38&lt;0,"IRPJ NEGATIVO",'1.DP 2012-2022 '!M38/'1.DP 2012-2022 '!X38)),"NA")</f>
        <v>0.31293493190433258</v>
      </c>
      <c r="O38" s="26">
        <f>IFERROR(IF('1.DP 2012-2022 '!Y38&lt;0,"Prejuízo",IF('1.DP 2012-2022 '!N38&lt;0,"IRPJ NEGATIVO",'1.DP 2012-2022 '!N38/'1.DP 2012-2022 '!Y38)),"NA")</f>
        <v>0.13927504115140379</v>
      </c>
      <c r="P38" s="26">
        <f>IFERROR(IF('1.DP 2012-2022 '!Z38&lt;0,"Prejuízo",IF('1.DP 2012-2022 '!O38&lt;0,"IRPJ NEGATIVO",'1.DP 2012-2022 '!O38/'1.DP 2012-2022 '!Z38)),"NA")</f>
        <v>0.30899844495765239</v>
      </c>
      <c r="Q38" s="27">
        <f t="shared" si="1"/>
        <v>9</v>
      </c>
      <c r="R38" s="27">
        <f t="shared" si="2"/>
        <v>362</v>
      </c>
      <c r="S38" s="28">
        <f>IFERROR((SUMIF('1.DP 2012-2022 '!E38:O38,"&gt;=0",'1.DP 2012-2022 '!E38:O38))/(SUMIF('1.DP 2012-2022 '!P38:Z38,"&gt;=0",'1.DP 2012-2022 '!P38:Z38)),"NA")</f>
        <v>0.2271935517835221</v>
      </c>
      <c r="T38" s="29">
        <f t="shared" si="3"/>
        <v>5.6484584697560737E-3</v>
      </c>
      <c r="U38" s="29">
        <f t="shared" si="4"/>
        <v>1.0239068432907855E-3</v>
      </c>
    </row>
    <row r="39" spans="1:21" ht="14.25" customHeight="1">
      <c r="A39" s="12" t="s">
        <v>133</v>
      </c>
      <c r="B39" s="12" t="s">
        <v>134</v>
      </c>
      <c r="C39" s="12" t="s">
        <v>58</v>
      </c>
      <c r="D39" s="13" t="s">
        <v>59</v>
      </c>
      <c r="E39" s="25">
        <f t="shared" si="0"/>
        <v>3.8262935239077971E-3</v>
      </c>
      <c r="F39" s="26">
        <f>IFERROR(IF('1.DP 2012-2022 '!P39&lt;0,"Prejuízo",IF('1.DP 2012-2022 '!E39&lt;0,"IRPJ NEGATIVO",'1.DP 2012-2022 '!E39/'1.DP 2012-2022 '!P39)),"NA")</f>
        <v>0.27620071335619417</v>
      </c>
      <c r="G39" s="26">
        <f>IFERROR(IF('1.DP 2012-2022 '!Q39&lt;0,"Prejuízo",IF('1.DP 2012-2022 '!F39&lt;0,"IRPJ NEGATIVO",'1.DP 2012-2022 '!F39/'1.DP 2012-2022 '!Q39)),"NA")</f>
        <v>0.12801674921794448</v>
      </c>
      <c r="H39" s="26">
        <f>IFERROR(IF('1.DP 2012-2022 '!R39&lt;0,"Prejuízo",IF('1.DP 2012-2022 '!G39&lt;0,"IRPJ NEGATIVO",'1.DP 2012-2022 '!G39/'1.DP 2012-2022 '!R39)),"NA")</f>
        <v>8.4205403690236727E-2</v>
      </c>
      <c r="I39" s="26">
        <f>IFERROR(IF('1.DP 2012-2022 '!S39&lt;0,"Prejuízo",IF('1.DP 2012-2022 '!H39&lt;0,"IRPJ NEGATIVO",'1.DP 2012-2022 '!H39/'1.DP 2012-2022 '!S39)),"NA")</f>
        <v>0.19304939632525617</v>
      </c>
      <c r="J39" s="26">
        <f>IFERROR(IF('1.DP 2012-2022 '!T39&lt;0,"Prejuízo",IF('1.DP 2012-2022 '!I39&lt;0,"IRPJ NEGATIVO",'1.DP 2012-2022 '!I39/'1.DP 2012-2022 '!T39)),"NA")</f>
        <v>0.23874070866051258</v>
      </c>
      <c r="K39" s="26">
        <f>IFERROR(IF('1.DP 2012-2022 '!U39&lt;0,"Prejuízo",IF('1.DP 2012-2022 '!J39&lt;0,"IRPJ NEGATIVO",'1.DP 2012-2022 '!J39/'1.DP 2012-2022 '!U39)),"NA")</f>
        <v>0.21795359443424886</v>
      </c>
      <c r="L39" s="26">
        <f>IFERROR(IF('1.DP 2012-2022 '!V39&lt;0,"Prejuízo",IF('1.DP 2012-2022 '!K39&lt;0,"IRPJ NEGATIVO",'1.DP 2012-2022 '!K39/'1.DP 2012-2022 '!V39)),"NA")</f>
        <v>0.24695168997022973</v>
      </c>
      <c r="M39" s="26">
        <f>IFERROR(IF('1.DP 2012-2022 '!W39&lt;0,"Prejuízo",IF('1.DP 2012-2022 '!L39&lt;0,"IRPJ NEGATIVO",'1.DP 2012-2022 '!L39/'1.DP 2012-2022 '!W39)),"NA")</f>
        <v>0</v>
      </c>
      <c r="N39" s="26" t="str">
        <f>IFERROR(IF('1.DP 2012-2022 '!X39&lt;0,"Prejuízo",IF('1.DP 2012-2022 '!M39&lt;0,"IRPJ NEGATIVO",'1.DP 2012-2022 '!M39/'1.DP 2012-2022 '!X39)),"NA")</f>
        <v>NA</v>
      </c>
      <c r="O39" s="26" t="str">
        <f>IFERROR(IF('1.DP 2012-2022 '!Y39&lt;0,"Prejuízo",IF('1.DP 2012-2022 '!N39&lt;0,"IRPJ NEGATIVO",'1.DP 2012-2022 '!N39/'1.DP 2012-2022 '!Y39)),"NA")</f>
        <v>NA</v>
      </c>
      <c r="P39" s="26" t="str">
        <f>IFERROR(IF('1.DP 2012-2022 '!Z39&lt;0,"Prejuízo",IF('1.DP 2012-2022 '!O39&lt;0,"IRPJ NEGATIVO",'1.DP 2012-2022 '!O39/'1.DP 2012-2022 '!Z39)),"NA")</f>
        <v>NA</v>
      </c>
      <c r="Q39" s="27">
        <f t="shared" si="1"/>
        <v>8</v>
      </c>
      <c r="R39" s="27">
        <f t="shared" si="2"/>
        <v>362</v>
      </c>
      <c r="S39" s="28">
        <f>IFERROR((SUMIF('1.DP 2012-2022 '!E39:O39,"&gt;=0",'1.DP 2012-2022 '!E39:O39))/(SUMIF('1.DP 2012-2022 '!P39:Z39,"&gt;=0",'1.DP 2012-2022 '!P39:Z39)),"NA")</f>
        <v>0.19790991278174197</v>
      </c>
      <c r="T39" s="29">
        <f t="shared" si="3"/>
        <v>4.3736997299832483E-3</v>
      </c>
      <c r="U39" s="29">
        <f t="shared" si="4"/>
        <v>7.9282889446867088E-4</v>
      </c>
    </row>
    <row r="40" spans="1:21" ht="14.25" customHeight="1">
      <c r="A40" s="12" t="s">
        <v>135</v>
      </c>
      <c r="B40" s="12" t="s">
        <v>136</v>
      </c>
      <c r="C40" s="12" t="s">
        <v>58</v>
      </c>
      <c r="D40" s="13" t="s">
        <v>59</v>
      </c>
      <c r="E40" s="25">
        <f t="shared" si="0"/>
        <v>5.0194037197450339E-3</v>
      </c>
      <c r="F40" s="26">
        <f>IFERROR(IF('1.DP 2012-2022 '!P40&lt;0,"Prejuízo",IF('1.DP 2012-2022 '!E40&lt;0,"IRPJ NEGATIVO",'1.DP 2012-2022 '!E40/'1.DP 2012-2022 '!P40)),"NA")</f>
        <v>0.29806367303499504</v>
      </c>
      <c r="G40" s="26">
        <f>IFERROR(IF('1.DP 2012-2022 '!Q40&lt;0,"Prejuízo",IF('1.DP 2012-2022 '!F40&lt;0,"IRPJ NEGATIVO",'1.DP 2012-2022 '!F40/'1.DP 2012-2022 '!Q40)),"NA")</f>
        <v>0.48643303030660101</v>
      </c>
      <c r="H40" s="26" t="str">
        <f>IFERROR(IF('1.DP 2012-2022 '!R40&lt;0,"Prejuízo",IF('1.DP 2012-2022 '!G40&lt;0,"IRPJ NEGATIVO",'1.DP 2012-2022 '!G40/'1.DP 2012-2022 '!R40)),"NA")</f>
        <v>Prejuízo</v>
      </c>
      <c r="I40" s="26" t="str">
        <f>IFERROR(IF('1.DP 2012-2022 '!S40&lt;0,"Prejuízo",IF('1.DP 2012-2022 '!H40&lt;0,"IRPJ NEGATIVO",'1.DP 2012-2022 '!H40/'1.DP 2012-2022 '!S40)),"NA")</f>
        <v>Prejuízo</v>
      </c>
      <c r="J40" s="26">
        <f>IFERROR(IF('1.DP 2012-2022 '!T40&lt;0,"Prejuízo",IF('1.DP 2012-2022 '!I40&lt;0,"IRPJ NEGATIVO",'1.DP 2012-2022 '!I40/'1.DP 2012-2022 '!T40)),"NA")</f>
        <v>0.77334451063377774</v>
      </c>
      <c r="K40" s="26" t="str">
        <f>IFERROR(IF('1.DP 2012-2022 '!U40&lt;0,"Prejuízo",IF('1.DP 2012-2022 '!J40&lt;0,"IRPJ NEGATIVO",'1.DP 2012-2022 '!J40/'1.DP 2012-2022 '!U40)),"NA")</f>
        <v>Prejuízo</v>
      </c>
      <c r="L40" s="26">
        <f>IFERROR(IF('1.DP 2012-2022 '!V40&lt;0,"Prejuízo",IF('1.DP 2012-2022 '!K40&lt;0,"IRPJ NEGATIVO",'1.DP 2012-2022 '!K40/'1.DP 2012-2022 '!V40)),"NA")</f>
        <v>0.33472205739736682</v>
      </c>
      <c r="M40" s="26">
        <f>IFERROR(IF('1.DP 2012-2022 '!W40&lt;0,"Prejuízo",IF('1.DP 2012-2022 '!L40&lt;0,"IRPJ NEGATIVO",'1.DP 2012-2022 '!L40/'1.DP 2012-2022 '!W40)),"NA")</f>
        <v>0.34510123137786319</v>
      </c>
      <c r="N40" s="26">
        <f>IFERROR(IF('1.DP 2012-2022 '!X40&lt;0,"Prejuízo",IF('1.DP 2012-2022 '!M40&lt;0,"IRPJ NEGATIVO",'1.DP 2012-2022 '!M40/'1.DP 2012-2022 '!X40)),"NA")</f>
        <v>0.35270415443087627</v>
      </c>
      <c r="O40" s="26" t="str">
        <f>IFERROR(IF('1.DP 2012-2022 '!Y40&lt;0,"Prejuízo",IF('1.DP 2012-2022 '!N40&lt;0,"IRPJ NEGATIVO",'1.DP 2012-2022 '!N40/'1.DP 2012-2022 '!Y40)),"NA")</f>
        <v>NA</v>
      </c>
      <c r="P40" s="26" t="str">
        <f>IFERROR(IF('1.DP 2012-2022 '!Z40&lt;0,"Prejuízo",IF('1.DP 2012-2022 '!O40&lt;0,"IRPJ NEGATIVO",'1.DP 2012-2022 '!O40/'1.DP 2012-2022 '!Z40)),"NA")</f>
        <v>NA</v>
      </c>
      <c r="Q40" s="27">
        <f t="shared" si="1"/>
        <v>5</v>
      </c>
      <c r="R40" s="27">
        <f t="shared" si="2"/>
        <v>362</v>
      </c>
      <c r="S40" s="28">
        <f>IFERROR((SUMIF('1.DP 2012-2022 '!E40:O40,"&gt;=0",'1.DP 2012-2022 '!E40:O40))/(SUMIF('1.DP 2012-2022 '!P40:Z40,"&gt;=0",'1.DP 2012-2022 '!P40:Z40)),"NA")</f>
        <v>0.45542656396609538</v>
      </c>
      <c r="T40" s="29">
        <f t="shared" si="3"/>
        <v>6.2904221542278366E-3</v>
      </c>
      <c r="U40" s="29">
        <f t="shared" si="4"/>
        <v>1.1402768251529678E-3</v>
      </c>
    </row>
    <row r="41" spans="1:21" ht="14.25" customHeight="1">
      <c r="A41" s="12" t="s">
        <v>137</v>
      </c>
      <c r="B41" s="12" t="s">
        <v>138</v>
      </c>
      <c r="C41" s="12" t="s">
        <v>58</v>
      </c>
      <c r="D41" s="13" t="s">
        <v>59</v>
      </c>
      <c r="E41" s="25">
        <f t="shared" si="0"/>
        <v>6.4936921531981899E-3</v>
      </c>
      <c r="F41" s="26">
        <f>IFERROR(IF('1.DP 2012-2022 '!P41&lt;0,"Prejuízo",IF('1.DP 2012-2022 '!E41&lt;0,"IRPJ NEGATIVO",'1.DP 2012-2022 '!E41/'1.DP 2012-2022 '!P41)),"NA")</f>
        <v>0.32767884982579637</v>
      </c>
      <c r="G41" s="26">
        <f>IFERROR(IF('1.DP 2012-2022 '!Q41&lt;0,"Prejuízo",IF('1.DP 2012-2022 '!F41&lt;0,"IRPJ NEGATIVO",'1.DP 2012-2022 '!F41/'1.DP 2012-2022 '!Q41)),"NA")</f>
        <v>0.12174492851177916</v>
      </c>
      <c r="H41" s="26">
        <f>IFERROR(IF('1.DP 2012-2022 '!R41&lt;0,"Prejuízo",IF('1.DP 2012-2022 '!G41&lt;0,"IRPJ NEGATIVO",'1.DP 2012-2022 '!G41/'1.DP 2012-2022 '!R41)),"NA")</f>
        <v>0.29453314460173774</v>
      </c>
      <c r="I41" s="26">
        <f>IFERROR(IF('1.DP 2012-2022 '!S41&lt;0,"Prejuízo",IF('1.DP 2012-2022 '!H41&lt;0,"IRPJ NEGATIVO",'1.DP 2012-2022 '!H41/'1.DP 2012-2022 '!S41)),"NA")</f>
        <v>0.24369534706477505</v>
      </c>
      <c r="J41" s="26">
        <f>IFERROR(IF('1.DP 2012-2022 '!T41&lt;0,"Prejuízo",IF('1.DP 2012-2022 '!I41&lt;0,"IRPJ NEGATIVO",'1.DP 2012-2022 '!I41/'1.DP 2012-2022 '!T41)),"NA")</f>
        <v>0.15491753207135378</v>
      </c>
      <c r="K41" s="26">
        <f>IFERROR(IF('1.DP 2012-2022 '!U41&lt;0,"Prejuízo",IF('1.DP 2012-2022 '!J41&lt;0,"IRPJ NEGATIVO",'1.DP 2012-2022 '!J41/'1.DP 2012-2022 '!U41)),"NA")</f>
        <v>0.45040404302569448</v>
      </c>
      <c r="L41" s="26">
        <f>IFERROR(IF('1.DP 2012-2022 '!V41&lt;0,"Prejuízo",IF('1.DP 2012-2022 '!K41&lt;0,"IRPJ NEGATIVO",'1.DP 2012-2022 '!K41/'1.DP 2012-2022 '!V41)),"NA")</f>
        <v>42.859389373649805</v>
      </c>
      <c r="M41" s="26" t="str">
        <f>IFERROR(IF('1.DP 2012-2022 '!W41&lt;0,"Prejuízo",IF('1.DP 2012-2022 '!L41&lt;0,"IRPJ NEGATIVO",'1.DP 2012-2022 '!L41/'1.DP 2012-2022 '!W41)),"NA")</f>
        <v>Prejuízo</v>
      </c>
      <c r="N41" s="26">
        <f>IFERROR(IF('1.DP 2012-2022 '!X41&lt;0,"Prejuízo",IF('1.DP 2012-2022 '!M41&lt;0,"IRPJ NEGATIVO",'1.DP 2012-2022 '!M41/'1.DP 2012-2022 '!X41)),"NA")</f>
        <v>0.12585465439417604</v>
      </c>
      <c r="O41" s="26">
        <f>IFERROR(IF('1.DP 2012-2022 '!Y41&lt;0,"Prejuízo",IF('1.DP 2012-2022 '!N41&lt;0,"IRPJ NEGATIVO",'1.DP 2012-2022 '!N41/'1.DP 2012-2022 '!Y41)),"NA")</f>
        <v>0.27131841290968517</v>
      </c>
      <c r="P41" s="26">
        <f>IFERROR(IF('1.DP 2012-2022 '!Z41&lt;0,"Prejuízo",IF('1.DP 2012-2022 '!O41&lt;0,"IRPJ NEGATIVO",'1.DP 2012-2022 '!O41/'1.DP 2012-2022 '!Z41)),"NA")</f>
        <v>0.36056964705274741</v>
      </c>
      <c r="Q41" s="27">
        <f t="shared" si="1"/>
        <v>9</v>
      </c>
      <c r="R41" s="27">
        <f t="shared" si="2"/>
        <v>362</v>
      </c>
      <c r="S41" s="28">
        <f>IFERROR((SUMIF('1.DP 2012-2022 '!E41:O41,"&gt;=0",'1.DP 2012-2022 '!E41:O41))/(SUMIF('1.DP 2012-2022 '!P41:Z41,"&gt;=0",'1.DP 2012-2022 '!P41:Z41)),"NA")</f>
        <v>0.26958779230268237</v>
      </c>
      <c r="T41" s="29">
        <f t="shared" si="3"/>
        <v>6.7024589246523249E-3</v>
      </c>
      <c r="U41" s="29">
        <f t="shared" si="4"/>
        <v>1.2149675166370263E-3</v>
      </c>
    </row>
    <row r="42" spans="1:21" ht="14.25" customHeight="1">
      <c r="A42" s="12" t="s">
        <v>139</v>
      </c>
      <c r="B42" s="12" t="s">
        <v>140</v>
      </c>
      <c r="C42" s="12" t="s">
        <v>58</v>
      </c>
      <c r="D42" s="13" t="s">
        <v>59</v>
      </c>
      <c r="E42" s="25" t="str">
        <f t="shared" si="0"/>
        <v>NA</v>
      </c>
      <c r="F42" s="26" t="str">
        <f>IFERROR(IF('1.DP 2012-2022 '!P42&lt;0,"Prejuízo",IF('1.DP 2012-2022 '!E42&lt;0,"IRPJ NEGATIVO",'1.DP 2012-2022 '!E42/'1.DP 2012-2022 '!P42)),"NA")</f>
        <v>Prejuízo</v>
      </c>
      <c r="G42" s="26" t="str">
        <f>IFERROR(IF('1.DP 2012-2022 '!Q42&lt;0,"Prejuízo",IF('1.DP 2012-2022 '!F42&lt;0,"IRPJ NEGATIVO",'1.DP 2012-2022 '!F42/'1.DP 2012-2022 '!Q42)),"NA")</f>
        <v>Prejuízo</v>
      </c>
      <c r="H42" s="26" t="str">
        <f>IFERROR(IF('1.DP 2012-2022 '!R42&lt;0,"Prejuízo",IF('1.DP 2012-2022 '!G42&lt;0,"IRPJ NEGATIVO",'1.DP 2012-2022 '!G42/'1.DP 2012-2022 '!R42)),"NA")</f>
        <v>Prejuízo</v>
      </c>
      <c r="I42" s="26" t="str">
        <f>IFERROR(IF('1.DP 2012-2022 '!S42&lt;0,"Prejuízo",IF('1.DP 2012-2022 '!H42&lt;0,"IRPJ NEGATIVO",'1.DP 2012-2022 '!H42/'1.DP 2012-2022 '!S42)),"NA")</f>
        <v>Prejuízo</v>
      </c>
      <c r="J42" s="26" t="str">
        <f>IFERROR(IF('1.DP 2012-2022 '!T42&lt;0,"Prejuízo",IF('1.DP 2012-2022 '!I42&lt;0,"IRPJ NEGATIVO",'1.DP 2012-2022 '!I42/'1.DP 2012-2022 '!T42)),"NA")</f>
        <v>Prejuízo</v>
      </c>
      <c r="K42" s="26" t="str">
        <f>IFERROR(IF('1.DP 2012-2022 '!U42&lt;0,"Prejuízo",IF('1.DP 2012-2022 '!J42&lt;0,"IRPJ NEGATIVO",'1.DP 2012-2022 '!J42/'1.DP 2012-2022 '!U42)),"NA")</f>
        <v>Prejuízo</v>
      </c>
      <c r="L42" s="26" t="str">
        <f>IFERROR(IF('1.DP 2012-2022 '!V42&lt;0,"Prejuízo",IF('1.DP 2012-2022 '!K42&lt;0,"IRPJ NEGATIVO",'1.DP 2012-2022 '!K42/'1.DP 2012-2022 '!V42)),"NA")</f>
        <v>Prejuízo</v>
      </c>
      <c r="M42" s="26" t="str">
        <f>IFERROR(IF('1.DP 2012-2022 '!W42&lt;0,"Prejuízo",IF('1.DP 2012-2022 '!L42&lt;0,"IRPJ NEGATIVO",'1.DP 2012-2022 '!L42/'1.DP 2012-2022 '!W42)),"NA")</f>
        <v>Prejuízo</v>
      </c>
      <c r="N42" s="26" t="str">
        <f>IFERROR(IF('1.DP 2012-2022 '!X42&lt;0,"Prejuízo",IF('1.DP 2012-2022 '!M42&lt;0,"IRPJ NEGATIVO",'1.DP 2012-2022 '!M42/'1.DP 2012-2022 '!X42)),"NA")</f>
        <v>Prejuízo</v>
      </c>
      <c r="O42" s="26" t="str">
        <f>IFERROR(IF('1.DP 2012-2022 '!Y42&lt;0,"Prejuízo",IF('1.DP 2012-2022 '!N42&lt;0,"IRPJ NEGATIVO",'1.DP 2012-2022 '!N42/'1.DP 2012-2022 '!Y42)),"NA")</f>
        <v>Prejuízo</v>
      </c>
      <c r="P42" s="26" t="str">
        <f>IFERROR(IF('1.DP 2012-2022 '!Z42&lt;0,"Prejuízo",IF('1.DP 2012-2022 '!O42&lt;0,"IRPJ NEGATIVO",'1.DP 2012-2022 '!O42/'1.DP 2012-2022 '!Z42)),"NA")</f>
        <v>Prejuízo</v>
      </c>
      <c r="Q42" s="27">
        <f t="shared" si="1"/>
        <v>0</v>
      </c>
      <c r="R42" s="27">
        <f t="shared" si="2"/>
        <v>362</v>
      </c>
      <c r="S42" s="28" t="str">
        <f>IFERROR((SUMIF('1.DP 2012-2022 '!E42:O42,"&gt;=0",'1.DP 2012-2022 '!E42:O42))/(SUMIF('1.DP 2012-2022 '!P42:Z42,"&gt;=0",'1.DP 2012-2022 '!P42:Z42)),"NA")</f>
        <v>NA</v>
      </c>
      <c r="T42" s="29" t="str">
        <f t="shared" si="3"/>
        <v>na</v>
      </c>
      <c r="U42" s="29" t="str">
        <f t="shared" si="4"/>
        <v>na</v>
      </c>
    </row>
    <row r="43" spans="1:21" ht="14.25" customHeight="1">
      <c r="A43" s="12" t="s">
        <v>141</v>
      </c>
      <c r="B43" s="12" t="s">
        <v>142</v>
      </c>
      <c r="C43" s="12" t="s">
        <v>58</v>
      </c>
      <c r="D43" s="13" t="s">
        <v>59</v>
      </c>
      <c r="E43" s="25">
        <f t="shared" si="0"/>
        <v>3.2879537276158366E-3</v>
      </c>
      <c r="F43" s="26">
        <f>IFERROR(IF('1.DP 2012-2022 '!P43&lt;0,"Prejuízo",IF('1.DP 2012-2022 '!E43&lt;0,"IRPJ NEGATIVO",'1.DP 2012-2022 '!E43/'1.DP 2012-2022 '!P43)),"NA")</f>
        <v>0.29061025784692612</v>
      </c>
      <c r="G43" s="26">
        <f>IFERROR(IF('1.DP 2012-2022 '!Q43&lt;0,"Prejuízo",IF('1.DP 2012-2022 '!F43&lt;0,"IRPJ NEGATIVO",'1.DP 2012-2022 '!F43/'1.DP 2012-2022 '!Q43)),"NA")</f>
        <v>0.15562232505340345</v>
      </c>
      <c r="H43" s="26" t="str">
        <f>IFERROR(IF('1.DP 2012-2022 '!R43&lt;0,"Prejuízo",IF('1.DP 2012-2022 '!G43&lt;0,"IRPJ NEGATIVO",'1.DP 2012-2022 '!G43/'1.DP 2012-2022 '!R43)),"NA")</f>
        <v>Prejuízo</v>
      </c>
      <c r="I43" s="26">
        <f>IFERROR(IF('1.DP 2012-2022 '!S43&lt;0,"Prejuízo",IF('1.DP 2012-2022 '!H43&lt;0,"IRPJ NEGATIVO",'1.DP 2012-2022 '!H43/'1.DP 2012-2022 '!S43)),"NA")</f>
        <v>0.32542466772629558</v>
      </c>
      <c r="J43" s="26">
        <f>IFERROR(IF('1.DP 2012-2022 '!T43&lt;0,"Prejuízo",IF('1.DP 2012-2022 '!I43&lt;0,"IRPJ NEGATIVO",'1.DP 2012-2022 '!I43/'1.DP 2012-2022 '!T43)),"NA")</f>
        <v>0.31614981893387051</v>
      </c>
      <c r="K43" s="26">
        <f>IFERROR(IF('1.DP 2012-2022 '!U43&lt;0,"Prejuízo",IF('1.DP 2012-2022 '!J43&lt;0,"IRPJ NEGATIVO",'1.DP 2012-2022 '!J43/'1.DP 2012-2022 '!U43)),"NA")</f>
        <v>0.1024321798364371</v>
      </c>
      <c r="L43" s="26" t="str">
        <f>IFERROR(IF('1.DP 2012-2022 '!V43&lt;0,"Prejuízo",IF('1.DP 2012-2022 '!K43&lt;0,"IRPJ NEGATIVO",'1.DP 2012-2022 '!K43/'1.DP 2012-2022 '!V43)),"NA")</f>
        <v>Prejuízo</v>
      </c>
      <c r="M43" s="26" t="str">
        <f>IFERROR(IF('1.DP 2012-2022 '!W43&lt;0,"Prejuízo",IF('1.DP 2012-2022 '!L43&lt;0,"IRPJ NEGATIVO",'1.DP 2012-2022 '!L43/'1.DP 2012-2022 '!W43)),"NA")</f>
        <v>Prejuízo</v>
      </c>
      <c r="N43" s="26" t="str">
        <f>IFERROR(IF('1.DP 2012-2022 '!X43&lt;0,"Prejuízo",IF('1.DP 2012-2022 '!M43&lt;0,"IRPJ NEGATIVO",'1.DP 2012-2022 '!M43/'1.DP 2012-2022 '!X43)),"NA")</f>
        <v>Prejuízo</v>
      </c>
      <c r="O43" s="26" t="str">
        <f>IFERROR(IF('1.DP 2012-2022 '!Y43&lt;0,"Prejuízo",IF('1.DP 2012-2022 '!N43&lt;0,"IRPJ NEGATIVO",'1.DP 2012-2022 '!N43/'1.DP 2012-2022 '!Y43)),"NA")</f>
        <v>Prejuízo</v>
      </c>
      <c r="P43" s="26" t="str">
        <f>IFERROR(IF('1.DP 2012-2022 '!Z43&lt;0,"Prejuízo",IF('1.DP 2012-2022 '!O43&lt;0,"IRPJ NEGATIVO",'1.DP 2012-2022 '!O43/'1.DP 2012-2022 '!Z43)),"NA")</f>
        <v>Prejuízo</v>
      </c>
      <c r="Q43" s="27">
        <f t="shared" si="1"/>
        <v>5</v>
      </c>
      <c r="R43" s="27">
        <f t="shared" si="2"/>
        <v>362</v>
      </c>
      <c r="S43" s="28">
        <f>IFERROR((SUMIF('1.DP 2012-2022 '!E43:O43,"&gt;=0",'1.DP 2012-2022 '!E43:O43))/(SUMIF('1.DP 2012-2022 '!P43:Z43,"&gt;=0",'1.DP 2012-2022 '!P43:Z43)),"NA")</f>
        <v>0.26969735184621041</v>
      </c>
      <c r="T43" s="29">
        <f t="shared" si="3"/>
        <v>3.7251015448371604E-3</v>
      </c>
      <c r="U43" s="29">
        <f t="shared" si="4"/>
        <v>6.7525626401154337E-4</v>
      </c>
    </row>
    <row r="44" spans="1:21" ht="14.25" customHeight="1">
      <c r="A44" s="12" t="s">
        <v>143</v>
      </c>
      <c r="B44" s="12" t="s">
        <v>144</v>
      </c>
      <c r="C44" s="12" t="s">
        <v>58</v>
      </c>
      <c r="D44" s="13" t="s">
        <v>59</v>
      </c>
      <c r="E44" s="25">
        <f t="shared" si="0"/>
        <v>3.4746652199756016E-3</v>
      </c>
      <c r="F44" s="26">
        <f>IFERROR(IF('1.DP 2012-2022 '!P44&lt;0,"Prejuízo",IF('1.DP 2012-2022 '!E44&lt;0,"IRPJ NEGATIVO",'1.DP 2012-2022 '!E44/'1.DP 2012-2022 '!P44)),"NA")</f>
        <v>0.24808686348057335</v>
      </c>
      <c r="G44" s="26">
        <f>IFERROR(IF('1.DP 2012-2022 '!Q44&lt;0,"Prejuízo",IF('1.DP 2012-2022 '!F44&lt;0,"IRPJ NEGATIVO",'1.DP 2012-2022 '!F44/'1.DP 2012-2022 '!Q44)),"NA")</f>
        <v>0.24514228600810406</v>
      </c>
      <c r="H44" s="26">
        <f>IFERROR(IF('1.DP 2012-2022 '!R44&lt;0,"Prejuízo",IF('1.DP 2012-2022 '!G44&lt;0,"IRPJ NEGATIVO",'1.DP 2012-2022 '!G44/'1.DP 2012-2022 '!R44)),"NA")</f>
        <v>0.36382154995803473</v>
      </c>
      <c r="I44" s="26">
        <f>IFERROR(IF('1.DP 2012-2022 '!S44&lt;0,"Prejuízo",IF('1.DP 2012-2022 '!H44&lt;0,"IRPJ NEGATIVO",'1.DP 2012-2022 '!H44/'1.DP 2012-2022 '!S44)),"NA")</f>
        <v>0.40077811018445575</v>
      </c>
      <c r="J44" s="26" t="str">
        <f>IFERROR(IF('1.DP 2012-2022 '!T44&lt;0,"Prejuízo",IF('1.DP 2012-2022 '!I44&lt;0,"IRPJ NEGATIVO",'1.DP 2012-2022 '!I44/'1.DP 2012-2022 '!T44)),"NA")</f>
        <v>NA</v>
      </c>
      <c r="K44" s="26" t="str">
        <f>IFERROR(IF('1.DP 2012-2022 '!U44&lt;0,"Prejuízo",IF('1.DP 2012-2022 '!J44&lt;0,"IRPJ NEGATIVO",'1.DP 2012-2022 '!J44/'1.DP 2012-2022 '!U44)),"NA")</f>
        <v>NA</v>
      </c>
      <c r="L44" s="26" t="str">
        <f>IFERROR(IF('1.DP 2012-2022 '!V44&lt;0,"Prejuízo",IF('1.DP 2012-2022 '!K44&lt;0,"IRPJ NEGATIVO",'1.DP 2012-2022 '!K44/'1.DP 2012-2022 '!V44)),"NA")</f>
        <v>NA</v>
      </c>
      <c r="M44" s="26" t="str">
        <f>IFERROR(IF('1.DP 2012-2022 '!W44&lt;0,"Prejuízo",IF('1.DP 2012-2022 '!L44&lt;0,"IRPJ NEGATIVO",'1.DP 2012-2022 '!L44/'1.DP 2012-2022 '!W44)),"NA")</f>
        <v>NA</v>
      </c>
      <c r="N44" s="26" t="str">
        <f>IFERROR(IF('1.DP 2012-2022 '!X44&lt;0,"Prejuízo",IF('1.DP 2012-2022 '!M44&lt;0,"IRPJ NEGATIVO",'1.DP 2012-2022 '!M44/'1.DP 2012-2022 '!X44)),"NA")</f>
        <v>NA</v>
      </c>
      <c r="O44" s="26" t="str">
        <f>IFERROR(IF('1.DP 2012-2022 '!Y44&lt;0,"Prejuízo",IF('1.DP 2012-2022 '!N44&lt;0,"IRPJ NEGATIVO",'1.DP 2012-2022 '!N44/'1.DP 2012-2022 '!Y44)),"NA")</f>
        <v>NA</v>
      </c>
      <c r="P44" s="26" t="str">
        <f>IFERROR(IF('1.DP 2012-2022 '!Z44&lt;0,"Prejuízo",IF('1.DP 2012-2022 '!O44&lt;0,"IRPJ NEGATIVO",'1.DP 2012-2022 '!O44/'1.DP 2012-2022 '!Z44)),"NA")</f>
        <v>NA</v>
      </c>
      <c r="Q44" s="27">
        <f t="shared" si="1"/>
        <v>4</v>
      </c>
      <c r="R44" s="27">
        <f t="shared" si="2"/>
        <v>362</v>
      </c>
      <c r="S44" s="28">
        <f>IFERROR((SUMIF('1.DP 2012-2022 '!E44:O44,"&gt;=0",'1.DP 2012-2022 '!E44:O44))/(SUMIF('1.DP 2012-2022 '!P44:Z44,"&gt;=0",'1.DP 2012-2022 '!P44:Z44)),"NA")</f>
        <v>0.28867213419970084</v>
      </c>
      <c r="T44" s="29">
        <f t="shared" si="3"/>
        <v>3.1897473392232135E-3</v>
      </c>
      <c r="U44" s="29">
        <f t="shared" si="4"/>
        <v>5.7821158577806876E-4</v>
      </c>
    </row>
    <row r="45" spans="1:21" ht="14.25" customHeight="1">
      <c r="A45" s="12" t="s">
        <v>145</v>
      </c>
      <c r="B45" s="12" t="s">
        <v>146</v>
      </c>
      <c r="C45" s="12" t="s">
        <v>58</v>
      </c>
      <c r="D45" s="13" t="s">
        <v>59</v>
      </c>
      <c r="E45" s="25">
        <f t="shared" si="0"/>
        <v>1.0219413620762929E-3</v>
      </c>
      <c r="F45" s="26">
        <f>IFERROR(IF('1.DP 2012-2022 '!P45&lt;0,"Prejuízo",IF('1.DP 2012-2022 '!E45&lt;0,"IRPJ NEGATIVO",'1.DP 2012-2022 '!E45/'1.DP 2012-2022 '!P45)),"NA")</f>
        <v>0.24134236747608415</v>
      </c>
      <c r="G45" s="26" t="str">
        <f>IFERROR(IF('1.DP 2012-2022 '!Q45&lt;0,"Prejuízo",IF('1.DP 2012-2022 '!F45&lt;0,"IRPJ NEGATIVO",'1.DP 2012-2022 '!F45/'1.DP 2012-2022 '!Q45)),"NA")</f>
        <v>IRPJ NEGATIVO</v>
      </c>
      <c r="H45" s="26" t="str">
        <f>IFERROR(IF('1.DP 2012-2022 '!R45&lt;0,"Prejuízo",IF('1.DP 2012-2022 '!G45&lt;0,"IRPJ NEGATIVO",'1.DP 2012-2022 '!G45/'1.DP 2012-2022 '!R45)),"NA")</f>
        <v>IRPJ NEGATIVO</v>
      </c>
      <c r="I45" s="26">
        <f>IFERROR(IF('1.DP 2012-2022 '!S45&lt;0,"Prejuízo",IF('1.DP 2012-2022 '!H45&lt;0,"IRPJ NEGATIVO",'1.DP 2012-2022 '!H45/'1.DP 2012-2022 '!S45)),"NA")</f>
        <v>0</v>
      </c>
      <c r="J45" s="26">
        <f>IFERROR(IF('1.DP 2012-2022 '!T45&lt;0,"Prejuízo",IF('1.DP 2012-2022 '!I45&lt;0,"IRPJ NEGATIVO",'1.DP 2012-2022 '!I45/'1.DP 2012-2022 '!T45)),"NA")</f>
        <v>0</v>
      </c>
      <c r="K45" s="26">
        <f>IFERROR(IF('1.DP 2012-2022 '!U45&lt;0,"Prejuízo",IF('1.DP 2012-2022 '!J45&lt;0,"IRPJ NEGATIVO",'1.DP 2012-2022 '!J45/'1.DP 2012-2022 '!U45)),"NA")</f>
        <v>0</v>
      </c>
      <c r="L45" s="26" t="str">
        <f>IFERROR(IF('1.DP 2012-2022 '!V45&lt;0,"Prejuízo",IF('1.DP 2012-2022 '!K45&lt;0,"IRPJ NEGATIVO",'1.DP 2012-2022 '!K45/'1.DP 2012-2022 '!V45)),"NA")</f>
        <v>Prejuízo</v>
      </c>
      <c r="M45" s="26">
        <f>IFERROR(IF('1.DP 2012-2022 '!W45&lt;0,"Prejuízo",IF('1.DP 2012-2022 '!L45&lt;0,"IRPJ NEGATIVO",'1.DP 2012-2022 '!L45/'1.DP 2012-2022 '!W45)),"NA")</f>
        <v>0</v>
      </c>
      <c r="N45" s="26">
        <f>IFERROR(IF('1.DP 2012-2022 '!X45&lt;0,"Prejuízo",IF('1.DP 2012-2022 '!M45&lt;0,"IRPJ NEGATIVO",'1.DP 2012-2022 '!M45/'1.DP 2012-2022 '!X45)),"NA")</f>
        <v>0</v>
      </c>
      <c r="O45" s="26">
        <f>IFERROR(IF('1.DP 2012-2022 '!Y45&lt;0,"Prejuízo",IF('1.DP 2012-2022 '!N45&lt;0,"IRPJ NEGATIVO",'1.DP 2012-2022 '!N45/'1.DP 2012-2022 '!Y45)),"NA")</f>
        <v>0.12860040559553393</v>
      </c>
      <c r="P45" s="26" t="str">
        <f>IFERROR(IF('1.DP 2012-2022 '!Z45&lt;0,"Prejuízo",IF('1.DP 2012-2022 '!O45&lt;0,"IRPJ NEGATIVO",'1.DP 2012-2022 '!O45/'1.DP 2012-2022 '!Z45)),"NA")</f>
        <v>Prejuízo</v>
      </c>
      <c r="Q45" s="27">
        <f t="shared" si="1"/>
        <v>7</v>
      </c>
      <c r="R45" s="27">
        <f t="shared" si="2"/>
        <v>362</v>
      </c>
      <c r="S45" s="28">
        <f>IFERROR((SUMIF('1.DP 2012-2022 '!E45:O45,"&gt;=0",'1.DP 2012-2022 '!E45:O45))/(SUMIF('1.DP 2012-2022 '!P45:Z45,"&gt;=0",'1.DP 2012-2022 '!P45:Z45)),"NA")</f>
        <v>6.7690763224761377E-2</v>
      </c>
      <c r="T45" s="29">
        <f t="shared" si="3"/>
        <v>1.3089374104235626E-3</v>
      </c>
      <c r="U45" s="29">
        <f t="shared" si="4"/>
        <v>2.3727358165915354E-4</v>
      </c>
    </row>
    <row r="46" spans="1:21" ht="14.25" customHeight="1">
      <c r="A46" s="12" t="s">
        <v>147</v>
      </c>
      <c r="B46" s="12" t="s">
        <v>148</v>
      </c>
      <c r="C46" s="12" t="s">
        <v>58</v>
      </c>
      <c r="D46" s="13" t="s">
        <v>59</v>
      </c>
      <c r="E46" s="25">
        <f t="shared" si="0"/>
        <v>5.4541523612911726E-3</v>
      </c>
      <c r="F46" s="26">
        <f>IFERROR(IF('1.DP 2012-2022 '!P46&lt;0,"Prejuízo",IF('1.DP 2012-2022 '!E46&lt;0,"IRPJ NEGATIVO",'1.DP 2012-2022 '!E46/'1.DP 2012-2022 '!P46)),"NA")</f>
        <v>0.58183350610131346</v>
      </c>
      <c r="G46" s="26">
        <f>IFERROR(IF('1.DP 2012-2022 '!Q46&lt;0,"Prejuízo",IF('1.DP 2012-2022 '!F46&lt;0,"IRPJ NEGATIVO",'1.DP 2012-2022 '!F46/'1.DP 2012-2022 '!Q46)),"NA")</f>
        <v>3.4452357410803209</v>
      </c>
      <c r="H46" s="26">
        <f>IFERROR(IF('1.DP 2012-2022 '!R46&lt;0,"Prejuízo",IF('1.DP 2012-2022 '!G46&lt;0,"IRPJ NEGATIVO",'1.DP 2012-2022 '!G46/'1.DP 2012-2022 '!R46)),"NA")</f>
        <v>0.50954569968769259</v>
      </c>
      <c r="I46" s="26">
        <f>IFERROR(IF('1.DP 2012-2022 '!S46&lt;0,"Prejuízo",IF('1.DP 2012-2022 '!H46&lt;0,"IRPJ NEGATIVO",'1.DP 2012-2022 '!H46/'1.DP 2012-2022 '!S46)),"NA")</f>
        <v>0.1757006465770197</v>
      </c>
      <c r="J46" s="26">
        <f>IFERROR(IF('1.DP 2012-2022 '!T46&lt;0,"Prejuízo",IF('1.DP 2012-2022 '!I46&lt;0,"IRPJ NEGATIVO",'1.DP 2012-2022 '!I46/'1.DP 2012-2022 '!T46)),"NA")</f>
        <v>0.12346141911049742</v>
      </c>
      <c r="K46" s="26" t="str">
        <f>IFERROR(IF('1.DP 2012-2022 '!U46&lt;0,"Prejuízo",IF('1.DP 2012-2022 '!J46&lt;0,"IRPJ NEGATIVO",'1.DP 2012-2022 '!J46/'1.DP 2012-2022 '!U46)),"NA")</f>
        <v>Prejuízo</v>
      </c>
      <c r="L46" s="26" t="str">
        <f>IFERROR(IF('1.DP 2012-2022 '!V46&lt;0,"Prejuízo",IF('1.DP 2012-2022 '!K46&lt;0,"IRPJ NEGATIVO",'1.DP 2012-2022 '!K46/'1.DP 2012-2022 '!V46)),"NA")</f>
        <v>Prejuízo</v>
      </c>
      <c r="M46" s="26" t="str">
        <f>IFERROR(IF('1.DP 2012-2022 '!W46&lt;0,"Prejuízo",IF('1.DP 2012-2022 '!L46&lt;0,"IRPJ NEGATIVO",'1.DP 2012-2022 '!L46/'1.DP 2012-2022 '!W46)),"NA")</f>
        <v>Prejuízo</v>
      </c>
      <c r="N46" s="26" t="str">
        <f>IFERROR(IF('1.DP 2012-2022 '!X46&lt;0,"Prejuízo",IF('1.DP 2012-2022 '!M46&lt;0,"IRPJ NEGATIVO",'1.DP 2012-2022 '!M46/'1.DP 2012-2022 '!X46)),"NA")</f>
        <v>Prejuízo</v>
      </c>
      <c r="O46" s="26">
        <f>IFERROR(IF('1.DP 2012-2022 '!Y46&lt;0,"Prejuízo",IF('1.DP 2012-2022 '!N46&lt;0,"IRPJ NEGATIVO",'1.DP 2012-2022 '!N46/'1.DP 2012-2022 '!Y46)),"NA")</f>
        <v>0.32431366082720775</v>
      </c>
      <c r="P46" s="26">
        <f>IFERROR(IF('1.DP 2012-2022 '!Z46&lt;0,"Prejuízo",IF('1.DP 2012-2022 '!O46&lt;0,"IRPJ NEGATIVO",'1.DP 2012-2022 '!O46/'1.DP 2012-2022 '!Z46)),"NA")</f>
        <v>0.25954822248367371</v>
      </c>
      <c r="Q46" s="27">
        <f t="shared" si="1"/>
        <v>6</v>
      </c>
      <c r="R46" s="27">
        <f t="shared" si="2"/>
        <v>362</v>
      </c>
      <c r="S46" s="28">
        <f>IFERROR((SUMIF('1.DP 2012-2022 '!E46:O46,"&gt;=0",'1.DP 2012-2022 '!E46:O46))/(SUMIF('1.DP 2012-2022 '!P46:Z46,"&gt;=0",'1.DP 2012-2022 '!P46:Z46)),"NA")</f>
        <v>0.5223854762889486</v>
      </c>
      <c r="T46" s="29">
        <f t="shared" si="3"/>
        <v>8.6583228114190374E-3</v>
      </c>
      <c r="U46" s="29">
        <f t="shared" si="4"/>
        <v>1.5695106949092097E-3</v>
      </c>
    </row>
    <row r="47" spans="1:21" ht="14.25" customHeight="1">
      <c r="A47" s="12" t="s">
        <v>149</v>
      </c>
      <c r="B47" s="12" t="s">
        <v>150</v>
      </c>
      <c r="C47" s="12" t="s">
        <v>58</v>
      </c>
      <c r="D47" s="13" t="s">
        <v>59</v>
      </c>
      <c r="E47" s="25">
        <f t="shared" si="0"/>
        <v>5.1131295741325038E-3</v>
      </c>
      <c r="F47" s="26">
        <f>IFERROR(IF('1.DP 2012-2022 '!P47&lt;0,"Prejuízo",IF('1.DP 2012-2022 '!E47&lt;0,"IRPJ NEGATIVO",'1.DP 2012-2022 '!E47/'1.DP 2012-2022 '!P47)),"NA")</f>
        <v>0.29820372485959551</v>
      </c>
      <c r="G47" s="26">
        <f>IFERROR(IF('1.DP 2012-2022 '!Q47&lt;0,"Prejuízo",IF('1.DP 2012-2022 '!F47&lt;0,"IRPJ NEGATIVO",'1.DP 2012-2022 '!F47/'1.DP 2012-2022 '!Q47)),"NA")</f>
        <v>0.25175987810846406</v>
      </c>
      <c r="H47" s="26" t="str">
        <f>IFERROR(IF('1.DP 2012-2022 '!R47&lt;0,"Prejuízo",IF('1.DP 2012-2022 '!G47&lt;0,"IRPJ NEGATIVO",'1.DP 2012-2022 '!G47/'1.DP 2012-2022 '!R47)),"NA")</f>
        <v>Prejuízo</v>
      </c>
      <c r="I47" s="26">
        <f>IFERROR(IF('1.DP 2012-2022 '!S47&lt;0,"Prejuízo",IF('1.DP 2012-2022 '!H47&lt;0,"IRPJ NEGATIVO",'1.DP 2012-2022 '!H47/'1.DP 2012-2022 '!S47)),"NA")</f>
        <v>0.53868618962154535</v>
      </c>
      <c r="J47" s="26">
        <f>IFERROR(IF('1.DP 2012-2022 '!T47&lt;0,"Prejuízo",IF('1.DP 2012-2022 '!I47&lt;0,"IRPJ NEGATIVO",'1.DP 2012-2022 '!I47/'1.DP 2012-2022 '!T47)),"NA")</f>
        <v>2.052194108376959</v>
      </c>
      <c r="K47" s="26" t="str">
        <f>IFERROR(IF('1.DP 2012-2022 '!U47&lt;0,"Prejuízo",IF('1.DP 2012-2022 '!J47&lt;0,"IRPJ NEGATIVO",'1.DP 2012-2022 '!J47/'1.DP 2012-2022 '!U47)),"NA")</f>
        <v>Prejuízo</v>
      </c>
      <c r="L47" s="26" t="str">
        <f>IFERROR(IF('1.DP 2012-2022 '!V47&lt;0,"Prejuízo",IF('1.DP 2012-2022 '!K47&lt;0,"IRPJ NEGATIVO",'1.DP 2012-2022 '!K47/'1.DP 2012-2022 '!V47)),"NA")</f>
        <v>Prejuízo</v>
      </c>
      <c r="M47" s="26" t="str">
        <f>IFERROR(IF('1.DP 2012-2022 '!W47&lt;0,"Prejuízo",IF('1.DP 2012-2022 '!L47&lt;0,"IRPJ NEGATIVO",'1.DP 2012-2022 '!L47/'1.DP 2012-2022 '!W47)),"NA")</f>
        <v>Prejuízo</v>
      </c>
      <c r="N47" s="26">
        <f>IFERROR(IF('1.DP 2012-2022 '!X47&lt;0,"Prejuízo",IF('1.DP 2012-2022 '!M47&lt;0,"IRPJ NEGATIVO",'1.DP 2012-2022 '!M47/'1.DP 2012-2022 '!X47)),"NA")</f>
        <v>0.2799933951064571</v>
      </c>
      <c r="O47" s="26">
        <f>IFERROR(IF('1.DP 2012-2022 '!Y47&lt;0,"Prejuízo",IF('1.DP 2012-2022 '!N47&lt;0,"IRPJ NEGATIVO",'1.DP 2012-2022 '!N47/'1.DP 2012-2022 '!Y47)),"NA")</f>
        <v>0.2655764288746415</v>
      </c>
      <c r="P47" s="26">
        <f>IFERROR(IF('1.DP 2012-2022 '!Z47&lt;0,"Prejuízo",IF('1.DP 2012-2022 '!O47&lt;0,"IRPJ NEGATIVO",'1.DP 2012-2022 '!O47/'1.DP 2012-2022 '!Z47)),"NA")</f>
        <v>0.21673328926526347</v>
      </c>
      <c r="Q47" s="27">
        <f t="shared" si="1"/>
        <v>6</v>
      </c>
      <c r="R47" s="27">
        <f t="shared" si="2"/>
        <v>362</v>
      </c>
      <c r="S47" s="28">
        <f>IFERROR((SUMIF('1.DP 2012-2022 '!E47:O47,"&gt;=0",'1.DP 2012-2022 '!E47:O47))/(SUMIF('1.DP 2012-2022 '!P47:Z47,"&gt;=0",'1.DP 2012-2022 '!P47:Z47)),"NA")</f>
        <v>0.29080549147428159</v>
      </c>
      <c r="T47" s="29">
        <f t="shared" si="3"/>
        <v>4.8199805216731758E-3</v>
      </c>
      <c r="U47" s="29">
        <f t="shared" si="4"/>
        <v>8.7372706502037529E-4</v>
      </c>
    </row>
    <row r="48" spans="1:21" ht="14.25" customHeight="1">
      <c r="A48" s="12" t="s">
        <v>151</v>
      </c>
      <c r="B48" s="12" t="s">
        <v>152</v>
      </c>
      <c r="C48" s="12" t="s">
        <v>58</v>
      </c>
      <c r="D48" s="13" t="s">
        <v>59</v>
      </c>
      <c r="E48" s="25">
        <f t="shared" si="0"/>
        <v>6.7011847768413723E-3</v>
      </c>
      <c r="F48" s="26">
        <f>IFERROR(IF('1.DP 2012-2022 '!P48&lt;0,"Prejuízo",IF('1.DP 2012-2022 '!E48&lt;0,"IRPJ NEGATIVO",'1.DP 2012-2022 '!E48/'1.DP 2012-2022 '!P48)),"NA")</f>
        <v>0.13452129166583898</v>
      </c>
      <c r="G48" s="26">
        <f>IFERROR(IF('1.DP 2012-2022 '!Q48&lt;0,"Prejuízo",IF('1.DP 2012-2022 '!F48&lt;0,"IRPJ NEGATIVO",'1.DP 2012-2022 '!F48/'1.DP 2012-2022 '!Q48)),"NA")</f>
        <v>0.1473927246882891</v>
      </c>
      <c r="H48" s="26">
        <f>IFERROR(IF('1.DP 2012-2022 '!R48&lt;0,"Prejuízo",IF('1.DP 2012-2022 '!G48&lt;0,"IRPJ NEGATIVO",'1.DP 2012-2022 '!G48/'1.DP 2012-2022 '!R48)),"NA")</f>
        <v>0.21502733012289282</v>
      </c>
      <c r="I48" s="26">
        <f>IFERROR(IF('1.DP 2012-2022 '!S48&lt;0,"Prejuízo",IF('1.DP 2012-2022 '!H48&lt;0,"IRPJ NEGATIVO",'1.DP 2012-2022 '!H48/'1.DP 2012-2022 '!S48)),"NA")</f>
        <v>0.1335510526915496</v>
      </c>
      <c r="J48" s="26">
        <f>IFERROR(IF('1.DP 2012-2022 '!T48&lt;0,"Prejuízo",IF('1.DP 2012-2022 '!I48&lt;0,"IRPJ NEGATIVO",'1.DP 2012-2022 '!I48/'1.DP 2012-2022 '!T48)),"NA")</f>
        <v>0.32921746523131046</v>
      </c>
      <c r="K48" s="26">
        <f>IFERROR(IF('1.DP 2012-2022 '!U48&lt;0,"Prejuízo",IF('1.DP 2012-2022 '!J48&lt;0,"IRPJ NEGATIVO",'1.DP 2012-2022 '!J48/'1.DP 2012-2022 '!U48)),"NA")</f>
        <v>0.30143259968843045</v>
      </c>
      <c r="L48" s="26">
        <f>IFERROR(IF('1.DP 2012-2022 '!V48&lt;0,"Prejuízo",IF('1.DP 2012-2022 '!K48&lt;0,"IRPJ NEGATIVO",'1.DP 2012-2022 '!K48/'1.DP 2012-2022 '!V48)),"NA")</f>
        <v>0.33978203937690282</v>
      </c>
      <c r="M48" s="26">
        <f>IFERROR(IF('1.DP 2012-2022 '!W48&lt;0,"Prejuízo",IF('1.DP 2012-2022 '!L48&lt;0,"IRPJ NEGATIVO",'1.DP 2012-2022 '!L48/'1.DP 2012-2022 '!W48)),"NA")</f>
        <v>0.22741510308185298</v>
      </c>
      <c r="N48" s="26">
        <f>IFERROR(IF('1.DP 2012-2022 '!X48&lt;0,"Prejuízo",IF('1.DP 2012-2022 '!M48&lt;0,"IRPJ NEGATIVO",'1.DP 2012-2022 '!M48/'1.DP 2012-2022 '!X48)),"NA")</f>
        <v>0.18414028170212252</v>
      </c>
      <c r="O48" s="26">
        <f>IFERROR(IF('1.DP 2012-2022 '!Y48&lt;0,"Prejuízo",IF('1.DP 2012-2022 '!N48&lt;0,"IRPJ NEGATIVO",'1.DP 2012-2022 '!N48/'1.DP 2012-2022 '!Y48)),"NA")</f>
        <v>0.18999488092000014</v>
      </c>
      <c r="P48" s="26">
        <f>IFERROR(IF('1.DP 2012-2022 '!Z48&lt;0,"Prejuízo",IF('1.DP 2012-2022 '!O48&lt;0,"IRPJ NEGATIVO",'1.DP 2012-2022 '!O48/'1.DP 2012-2022 '!Z48)),"NA")</f>
        <v>0.22335412004738719</v>
      </c>
      <c r="Q48" s="27">
        <f t="shared" si="1"/>
        <v>11</v>
      </c>
      <c r="R48" s="27">
        <f t="shared" si="2"/>
        <v>362</v>
      </c>
      <c r="S48" s="28">
        <f>IFERROR((SUMIF('1.DP 2012-2022 '!E48:O48,"&gt;=0",'1.DP 2012-2022 '!E48:O48))/(SUMIF('1.DP 2012-2022 '!P48:Z48,"&gt;=0",'1.DP 2012-2022 '!P48:Z48)),"NA")</f>
        <v>0.19515503166024017</v>
      </c>
      <c r="T48" s="29">
        <f t="shared" si="3"/>
        <v>5.9301252714437612E-3</v>
      </c>
      <c r="U48" s="29">
        <f t="shared" si="4"/>
        <v>1.0749651218140419E-3</v>
      </c>
    </row>
    <row r="49" spans="1:21" ht="14.25" customHeight="1">
      <c r="A49" s="12" t="s">
        <v>153</v>
      </c>
      <c r="B49" s="12" t="s">
        <v>154</v>
      </c>
      <c r="C49" s="12" t="s">
        <v>58</v>
      </c>
      <c r="D49" s="13" t="s">
        <v>59</v>
      </c>
      <c r="E49" s="25">
        <f t="shared" si="0"/>
        <v>0</v>
      </c>
      <c r="F49" s="26" t="str">
        <f>IFERROR(IF('1.DP 2012-2022 '!P49&lt;0,"Prejuízo",IF('1.DP 2012-2022 '!E49&lt;0,"IRPJ NEGATIVO",'1.DP 2012-2022 '!E49/'1.DP 2012-2022 '!P49)),"NA")</f>
        <v>Prejuízo</v>
      </c>
      <c r="G49" s="26" t="str">
        <f>IFERROR(IF('1.DP 2012-2022 '!Q49&lt;0,"Prejuízo",IF('1.DP 2012-2022 '!F49&lt;0,"IRPJ NEGATIVO",'1.DP 2012-2022 '!F49/'1.DP 2012-2022 '!Q49)),"NA")</f>
        <v>Prejuízo</v>
      </c>
      <c r="H49" s="26" t="str">
        <f>IFERROR(IF('1.DP 2012-2022 '!R49&lt;0,"Prejuízo",IF('1.DP 2012-2022 '!G49&lt;0,"IRPJ NEGATIVO",'1.DP 2012-2022 '!G49/'1.DP 2012-2022 '!R49)),"NA")</f>
        <v>Prejuízo</v>
      </c>
      <c r="I49" s="26" t="str">
        <f>IFERROR(IF('1.DP 2012-2022 '!S49&lt;0,"Prejuízo",IF('1.DP 2012-2022 '!H49&lt;0,"IRPJ NEGATIVO",'1.DP 2012-2022 '!H49/'1.DP 2012-2022 '!S49)),"NA")</f>
        <v>Prejuízo</v>
      </c>
      <c r="J49" s="26" t="str">
        <f>IFERROR(IF('1.DP 2012-2022 '!T49&lt;0,"Prejuízo",IF('1.DP 2012-2022 '!I49&lt;0,"IRPJ NEGATIVO",'1.DP 2012-2022 '!I49/'1.DP 2012-2022 '!T49)),"NA")</f>
        <v>Prejuízo</v>
      </c>
      <c r="K49" s="26">
        <f>IFERROR(IF('1.DP 2012-2022 '!U49&lt;0,"Prejuízo",IF('1.DP 2012-2022 '!J49&lt;0,"IRPJ NEGATIVO",'1.DP 2012-2022 '!J49/'1.DP 2012-2022 '!U49)),"NA")</f>
        <v>0</v>
      </c>
      <c r="L49" s="26" t="str">
        <f>IFERROR(IF('1.DP 2012-2022 '!V49&lt;0,"Prejuízo",IF('1.DP 2012-2022 '!K49&lt;0,"IRPJ NEGATIVO",'1.DP 2012-2022 '!K49/'1.DP 2012-2022 '!V49)),"NA")</f>
        <v>NA</v>
      </c>
      <c r="M49" s="26" t="str">
        <f>IFERROR(IF('1.DP 2012-2022 '!W49&lt;0,"Prejuízo",IF('1.DP 2012-2022 '!L49&lt;0,"IRPJ NEGATIVO",'1.DP 2012-2022 '!L49/'1.DP 2012-2022 '!W49)),"NA")</f>
        <v>NA</v>
      </c>
      <c r="N49" s="26" t="str">
        <f>IFERROR(IF('1.DP 2012-2022 '!X49&lt;0,"Prejuízo",IF('1.DP 2012-2022 '!M49&lt;0,"IRPJ NEGATIVO",'1.DP 2012-2022 '!M49/'1.DP 2012-2022 '!X49)),"NA")</f>
        <v>NA</v>
      </c>
      <c r="O49" s="26" t="str">
        <f>IFERROR(IF('1.DP 2012-2022 '!Y49&lt;0,"Prejuízo",IF('1.DP 2012-2022 '!N49&lt;0,"IRPJ NEGATIVO",'1.DP 2012-2022 '!N49/'1.DP 2012-2022 '!Y49)),"NA")</f>
        <v>NA</v>
      </c>
      <c r="P49" s="26" t="str">
        <f>IFERROR(IF('1.DP 2012-2022 '!Z49&lt;0,"Prejuízo",IF('1.DP 2012-2022 '!O49&lt;0,"IRPJ NEGATIVO",'1.DP 2012-2022 '!O49/'1.DP 2012-2022 '!Z49)),"NA")</f>
        <v>NA</v>
      </c>
      <c r="Q49" s="27">
        <f t="shared" si="1"/>
        <v>1</v>
      </c>
      <c r="R49" s="27">
        <f t="shared" si="2"/>
        <v>362</v>
      </c>
      <c r="S49" s="28">
        <f>IFERROR((SUMIF('1.DP 2012-2022 '!E49:O49,"&gt;=0",'1.DP 2012-2022 '!E49:O49))/(SUMIF('1.DP 2012-2022 '!P49:Z49,"&gt;=0",'1.DP 2012-2022 '!P49:Z49)),"NA")</f>
        <v>3.4652110894307211</v>
      </c>
      <c r="T49" s="29" t="str">
        <f t="shared" si="3"/>
        <v>na</v>
      </c>
      <c r="U49" s="29" t="str">
        <f t="shared" si="4"/>
        <v>na</v>
      </c>
    </row>
    <row r="50" spans="1:21" ht="14.25" customHeight="1">
      <c r="A50" s="12" t="s">
        <v>155</v>
      </c>
      <c r="B50" s="12" t="s">
        <v>156</v>
      </c>
      <c r="C50" s="12" t="s">
        <v>58</v>
      </c>
      <c r="D50" s="13" t="s">
        <v>59</v>
      </c>
      <c r="E50" s="25">
        <f t="shared" si="0"/>
        <v>5.8198559563548309E-3</v>
      </c>
      <c r="F50" s="26">
        <f>IFERROR(IF('1.DP 2012-2022 '!P50&lt;0,"Prejuízo",IF('1.DP 2012-2022 '!E50&lt;0,"IRPJ NEGATIVO",'1.DP 2012-2022 '!E50/'1.DP 2012-2022 '!P50)),"NA")</f>
        <v>0.42579427262138103</v>
      </c>
      <c r="G50" s="26">
        <f>IFERROR(IF('1.DP 2012-2022 '!Q50&lt;0,"Prejuízo",IF('1.DP 2012-2022 '!F50&lt;0,"IRPJ NEGATIVO",'1.DP 2012-2022 '!F50/'1.DP 2012-2022 '!Q50)),"NA")</f>
        <v>0.30386309185149746</v>
      </c>
      <c r="H50" s="26">
        <f>IFERROR(IF('1.DP 2012-2022 '!R50&lt;0,"Prejuízo",IF('1.DP 2012-2022 '!G50&lt;0,"IRPJ NEGATIVO",'1.DP 2012-2022 '!G50/'1.DP 2012-2022 '!R50)),"NA")</f>
        <v>1.8506307888946357E-2</v>
      </c>
      <c r="I50" s="26">
        <f>IFERROR(IF('1.DP 2012-2022 '!S50&lt;0,"Prejuízo",IF('1.DP 2012-2022 '!H50&lt;0,"IRPJ NEGATIVO",'1.DP 2012-2022 '!H50/'1.DP 2012-2022 '!S50)),"NA")</f>
        <v>0.46380236356476018</v>
      </c>
      <c r="J50" s="26">
        <f>IFERROR(IF('1.DP 2012-2022 '!T50&lt;0,"Prejuízo",IF('1.DP 2012-2022 '!I50&lt;0,"IRPJ NEGATIVO",'1.DP 2012-2022 '!I50/'1.DP 2012-2022 '!T50)),"NA")</f>
        <v>8.8235293090750937E-3</v>
      </c>
      <c r="K50" s="26">
        <f>IFERROR(IF('1.DP 2012-2022 '!U50&lt;0,"Prejuízo",IF('1.DP 2012-2022 '!J50&lt;0,"IRPJ NEGATIVO",'1.DP 2012-2022 '!J50/'1.DP 2012-2022 '!U50)),"NA")</f>
        <v>7.6129814979243454E-2</v>
      </c>
      <c r="L50" s="26" t="str">
        <f>IFERROR(IF('1.DP 2012-2022 '!V50&lt;0,"Prejuízo",IF('1.DP 2012-2022 '!K50&lt;0,"IRPJ NEGATIVO",'1.DP 2012-2022 '!K50/'1.DP 2012-2022 '!V50)),"NA")</f>
        <v>Prejuízo</v>
      </c>
      <c r="M50" s="26" t="str">
        <f>IFERROR(IF('1.DP 2012-2022 '!W50&lt;0,"Prejuízo",IF('1.DP 2012-2022 '!L50&lt;0,"IRPJ NEGATIVO",'1.DP 2012-2022 '!L50/'1.DP 2012-2022 '!W50)),"NA")</f>
        <v>Prejuízo</v>
      </c>
      <c r="N50" s="26">
        <f>IFERROR(IF('1.DP 2012-2022 '!X50&lt;0,"Prejuízo",IF('1.DP 2012-2022 '!M50&lt;0,"IRPJ NEGATIVO",'1.DP 2012-2022 '!M50/'1.DP 2012-2022 '!X50)),"NA")</f>
        <v>0.28393602763053222</v>
      </c>
      <c r="O50" s="26">
        <f>IFERROR(IF('1.DP 2012-2022 '!Y50&lt;0,"Prejuízo",IF('1.DP 2012-2022 '!N50&lt;0,"IRPJ NEGATIVO",'1.DP 2012-2022 '!N50/'1.DP 2012-2022 '!Y50)),"NA")</f>
        <v>0.50099452325635918</v>
      </c>
      <c r="P50" s="26">
        <f>IFERROR(IF('1.DP 2012-2022 '!Z50&lt;0,"Prejuízo",IF('1.DP 2012-2022 '!O50&lt;0,"IRPJ NEGATIVO",'1.DP 2012-2022 '!O50/'1.DP 2012-2022 '!Z50)),"NA")</f>
        <v>2.4937925098653582E-2</v>
      </c>
      <c r="Q50" s="27">
        <f t="shared" si="1"/>
        <v>9</v>
      </c>
      <c r="R50" s="27">
        <f t="shared" si="2"/>
        <v>362</v>
      </c>
      <c r="S50" s="28">
        <f>IFERROR((SUMIF('1.DP 2012-2022 '!E50:O50,"&gt;=0",'1.DP 2012-2022 '!E50:O50))/(SUMIF('1.DP 2012-2022 '!P50:Z50,"&gt;=0",'1.DP 2012-2022 '!P50:Z50)),"NA")</f>
        <v>0.1765002065228394</v>
      </c>
      <c r="T50" s="29">
        <f t="shared" si="3"/>
        <v>4.3881266815070565E-3</v>
      </c>
      <c r="U50" s="29">
        <f t="shared" si="4"/>
        <v>7.9544409549602132E-4</v>
      </c>
    </row>
    <row r="51" spans="1:21" ht="14.25" customHeight="1">
      <c r="A51" s="12" t="s">
        <v>157</v>
      </c>
      <c r="B51" s="12" t="s">
        <v>158</v>
      </c>
      <c r="C51" s="12" t="s">
        <v>58</v>
      </c>
      <c r="D51" s="13" t="s">
        <v>59</v>
      </c>
      <c r="E51" s="25">
        <f t="shared" si="0"/>
        <v>4.3864795627960923E-3</v>
      </c>
      <c r="F51" s="26">
        <f>IFERROR(IF('1.DP 2012-2022 '!P51&lt;0,"Prejuízo",IF('1.DP 2012-2022 '!E51&lt;0,"IRPJ NEGATIVO",'1.DP 2012-2022 '!E51/'1.DP 2012-2022 '!P51)),"NA")</f>
        <v>0.22729785562197152</v>
      </c>
      <c r="G51" s="26">
        <f>IFERROR(IF('1.DP 2012-2022 '!Q51&lt;0,"Prejuízo",IF('1.DP 2012-2022 '!F51&lt;0,"IRPJ NEGATIVO",'1.DP 2012-2022 '!F51/'1.DP 2012-2022 '!Q51)),"NA")</f>
        <v>0.19882190297490596</v>
      </c>
      <c r="H51" s="26">
        <f>IFERROR(IF('1.DP 2012-2022 '!R51&lt;0,"Prejuízo",IF('1.DP 2012-2022 '!G51&lt;0,"IRPJ NEGATIVO",'1.DP 2012-2022 '!G51/'1.DP 2012-2022 '!R51)),"NA")</f>
        <v>0.10229518492161646</v>
      </c>
      <c r="I51" s="26">
        <f>IFERROR(IF('1.DP 2012-2022 '!S51&lt;0,"Prejuízo",IF('1.DP 2012-2022 '!H51&lt;0,"IRPJ NEGATIVO",'1.DP 2012-2022 '!H51/'1.DP 2012-2022 '!S51)),"NA")</f>
        <v>0.47611104500290802</v>
      </c>
      <c r="J51" s="26" t="str">
        <f>IFERROR(IF('1.DP 2012-2022 '!T51&lt;0,"Prejuízo",IF('1.DP 2012-2022 '!I51&lt;0,"IRPJ NEGATIVO",'1.DP 2012-2022 '!I51/'1.DP 2012-2022 '!T51)),"NA")</f>
        <v>Prejuízo</v>
      </c>
      <c r="K51" s="26" t="str">
        <f>IFERROR(IF('1.DP 2012-2022 '!U51&lt;0,"Prejuízo",IF('1.DP 2012-2022 '!J51&lt;0,"IRPJ NEGATIVO",'1.DP 2012-2022 '!J51/'1.DP 2012-2022 '!U51)),"NA")</f>
        <v>Prejuízo</v>
      </c>
      <c r="L51" s="26" t="str">
        <f>IFERROR(IF('1.DP 2012-2022 '!V51&lt;0,"Prejuízo",IF('1.DP 2012-2022 '!K51&lt;0,"IRPJ NEGATIVO",'1.DP 2012-2022 '!K51/'1.DP 2012-2022 '!V51)),"NA")</f>
        <v>Prejuízo</v>
      </c>
      <c r="M51" s="26" t="str">
        <f>IFERROR(IF('1.DP 2012-2022 '!W51&lt;0,"Prejuízo",IF('1.DP 2012-2022 '!L51&lt;0,"IRPJ NEGATIVO",'1.DP 2012-2022 '!L51/'1.DP 2012-2022 '!W51)),"NA")</f>
        <v>Prejuízo</v>
      </c>
      <c r="N51" s="26" t="str">
        <f>IFERROR(IF('1.DP 2012-2022 '!X51&lt;0,"Prejuízo",IF('1.DP 2012-2022 '!M51&lt;0,"IRPJ NEGATIVO",'1.DP 2012-2022 '!M51/'1.DP 2012-2022 '!X51)),"NA")</f>
        <v>Prejuízo</v>
      </c>
      <c r="O51" s="26" t="str">
        <f>IFERROR(IF('1.DP 2012-2022 '!Y51&lt;0,"Prejuízo",IF('1.DP 2012-2022 '!N51&lt;0,"IRPJ NEGATIVO",'1.DP 2012-2022 '!N51/'1.DP 2012-2022 '!Y51)),"NA")</f>
        <v>Prejuízo</v>
      </c>
      <c r="P51" s="26">
        <f>IFERROR(IF('1.DP 2012-2022 '!Z51&lt;0,"Prejuízo",IF('1.DP 2012-2022 '!O51&lt;0,"IRPJ NEGATIVO",'1.DP 2012-2022 '!O51/'1.DP 2012-2022 '!Z51)),"NA")</f>
        <v>0.58337961321078347</v>
      </c>
      <c r="Q51" s="27">
        <f t="shared" si="1"/>
        <v>5</v>
      </c>
      <c r="R51" s="27">
        <f t="shared" si="2"/>
        <v>362</v>
      </c>
      <c r="S51" s="28">
        <f>IFERROR((SUMIF('1.DP 2012-2022 '!E51:O51,"&gt;=0",'1.DP 2012-2022 '!E51:O51))/(SUMIF('1.DP 2012-2022 '!P51:Z51,"&gt;=0",'1.DP 2012-2022 '!P51:Z51)),"NA")</f>
        <v>0.23638640637028588</v>
      </c>
      <c r="T51" s="29">
        <f t="shared" si="3"/>
        <v>3.2650056128492528E-3</v>
      </c>
      <c r="U51" s="29">
        <f t="shared" si="4"/>
        <v>5.9185379662064568E-4</v>
      </c>
    </row>
    <row r="52" spans="1:21" ht="14.25" customHeight="1">
      <c r="A52" s="12" t="s">
        <v>159</v>
      </c>
      <c r="B52" s="12" t="s">
        <v>160</v>
      </c>
      <c r="C52" s="12" t="s">
        <v>58</v>
      </c>
      <c r="D52" s="13" t="s">
        <v>59</v>
      </c>
      <c r="E52" s="25">
        <f t="shared" si="0"/>
        <v>7.1089119472203715E-3</v>
      </c>
      <c r="F52" s="26">
        <f>IFERROR(IF('1.DP 2012-2022 '!P52&lt;0,"Prejuízo",IF('1.DP 2012-2022 '!E52&lt;0,"IRPJ NEGATIVO",'1.DP 2012-2022 '!E52/'1.DP 2012-2022 '!P52)),"NA")</f>
        <v>0.20626758700744363</v>
      </c>
      <c r="G52" s="26">
        <f>IFERROR(IF('1.DP 2012-2022 '!Q52&lt;0,"Prejuízo",IF('1.DP 2012-2022 '!F52&lt;0,"IRPJ NEGATIVO",'1.DP 2012-2022 '!F52/'1.DP 2012-2022 '!Q52)),"NA")</f>
        <v>4.3863457268173131E-2</v>
      </c>
      <c r="H52" s="26">
        <f>IFERROR(IF('1.DP 2012-2022 '!R52&lt;0,"Prejuízo",IF('1.DP 2012-2022 '!G52&lt;0,"IRPJ NEGATIVO",'1.DP 2012-2022 '!G52/'1.DP 2012-2022 '!R52)),"NA")</f>
        <v>0.23942834768422241</v>
      </c>
      <c r="I52" s="26">
        <f>IFERROR(IF('1.DP 2012-2022 '!S52&lt;0,"Prejuízo",IF('1.DP 2012-2022 '!H52&lt;0,"IRPJ NEGATIVO",'1.DP 2012-2022 '!H52/'1.DP 2012-2022 '!S52)),"NA")</f>
        <v>0.27176608946831404</v>
      </c>
      <c r="J52" s="26">
        <f>IFERROR(IF('1.DP 2012-2022 '!T52&lt;0,"Prejuízo",IF('1.DP 2012-2022 '!I52&lt;0,"IRPJ NEGATIVO",'1.DP 2012-2022 '!I52/'1.DP 2012-2022 '!T52)),"NA")</f>
        <v>0.29589870823114572</v>
      </c>
      <c r="K52" s="26">
        <f>IFERROR(IF('1.DP 2012-2022 '!U52&lt;0,"Prejuízo",IF('1.DP 2012-2022 '!J52&lt;0,"IRPJ NEGATIVO",'1.DP 2012-2022 '!J52/'1.DP 2012-2022 '!U52)),"NA")</f>
        <v>0.28927680796986538</v>
      </c>
      <c r="L52" s="26">
        <f>IFERROR(IF('1.DP 2012-2022 '!V52&lt;0,"Prejuízo",IF('1.DP 2012-2022 '!K52&lt;0,"IRPJ NEGATIVO",'1.DP 2012-2022 '!K52/'1.DP 2012-2022 '!V52)),"NA")</f>
        <v>0.60882868770364662</v>
      </c>
      <c r="M52" s="26">
        <f>IFERROR(IF('1.DP 2012-2022 '!W52&lt;0,"Prejuízo",IF('1.DP 2012-2022 '!L52&lt;0,"IRPJ NEGATIVO",'1.DP 2012-2022 '!L52/'1.DP 2012-2022 '!W52)),"NA")</f>
        <v>1.5954724407375198</v>
      </c>
      <c r="N52" s="26">
        <f>IFERROR(IF('1.DP 2012-2022 '!X52&lt;0,"Prejuízo",IF('1.DP 2012-2022 '!M52&lt;0,"IRPJ NEGATIVO",'1.DP 2012-2022 '!M52/'1.DP 2012-2022 '!X52)),"NA")</f>
        <v>0.39359303562625564</v>
      </c>
      <c r="O52" s="26">
        <f>IFERROR(IF('1.DP 2012-2022 '!Y52&lt;0,"Prejuízo",IF('1.DP 2012-2022 '!N52&lt;0,"IRPJ NEGATIVO",'1.DP 2012-2022 '!N52/'1.DP 2012-2022 '!Y52)),"NA")</f>
        <v>0.7982547556282461</v>
      </c>
      <c r="P52" s="26">
        <f>IFERROR(IF('1.DP 2012-2022 '!Z52&lt;0,"Prejuízo",IF('1.DP 2012-2022 '!O52&lt;0,"IRPJ NEGATIVO",'1.DP 2012-2022 '!O52/'1.DP 2012-2022 '!Z52)),"NA")</f>
        <v>0.22450340393470794</v>
      </c>
      <c r="Q52" s="27">
        <f t="shared" si="1"/>
        <v>9</v>
      </c>
      <c r="R52" s="27">
        <f t="shared" si="2"/>
        <v>362</v>
      </c>
      <c r="S52" s="28">
        <f>IFERROR((SUMIF('1.DP 2012-2022 '!E52:O52,"&gt;=0",'1.DP 2012-2022 '!E52:O52))/(SUMIF('1.DP 2012-2022 '!P52:Z52,"&gt;=0",'1.DP 2012-2022 '!P52:Z52)),"NA")</f>
        <v>0.31156472070793845</v>
      </c>
      <c r="T52" s="29">
        <f t="shared" si="3"/>
        <v>7.7460842164957071E-3</v>
      </c>
      <c r="U52" s="29">
        <f t="shared" si="4"/>
        <v>1.4041474643822964E-3</v>
      </c>
    </row>
    <row r="53" spans="1:21" ht="14.25" customHeight="1">
      <c r="A53" s="12" t="s">
        <v>161</v>
      </c>
      <c r="B53" s="12" t="s">
        <v>162</v>
      </c>
      <c r="C53" s="12" t="s">
        <v>58</v>
      </c>
      <c r="D53" s="13" t="s">
        <v>59</v>
      </c>
      <c r="E53" s="25">
        <f t="shared" si="0"/>
        <v>1.1485849535249558E-2</v>
      </c>
      <c r="F53" s="26">
        <f>IFERROR(IF('1.DP 2012-2022 '!P53&lt;0,"Prejuízo",IF('1.DP 2012-2022 '!E53&lt;0,"IRPJ NEGATIVO",'1.DP 2012-2022 '!E53/'1.DP 2012-2022 '!P53)),"NA")</f>
        <v>0.42923733016340371</v>
      </c>
      <c r="G53" s="26">
        <f>IFERROR(IF('1.DP 2012-2022 '!Q53&lt;0,"Prejuízo",IF('1.DP 2012-2022 '!F53&lt;0,"IRPJ NEGATIVO",'1.DP 2012-2022 '!F53/'1.DP 2012-2022 '!Q53)),"NA")</f>
        <v>0.36855624449051372</v>
      </c>
      <c r="H53" s="26">
        <f>IFERROR(IF('1.DP 2012-2022 '!R53&lt;0,"Prejuízo",IF('1.DP 2012-2022 '!G53&lt;0,"IRPJ NEGATIVO",'1.DP 2012-2022 '!G53/'1.DP 2012-2022 '!R53)),"NA")</f>
        <v>0.33168485668739006</v>
      </c>
      <c r="I53" s="26">
        <f>IFERROR(IF('1.DP 2012-2022 '!S53&lt;0,"Prejuízo",IF('1.DP 2012-2022 '!H53&lt;0,"IRPJ NEGATIVO",'1.DP 2012-2022 '!H53/'1.DP 2012-2022 '!S53)),"NA")</f>
        <v>0.36470374631888325</v>
      </c>
      <c r="J53" s="26">
        <f>IFERROR(IF('1.DP 2012-2022 '!T53&lt;0,"Prejuízo",IF('1.DP 2012-2022 '!I53&lt;0,"IRPJ NEGATIVO",'1.DP 2012-2022 '!I53/'1.DP 2012-2022 '!T53)),"NA")</f>
        <v>0.59364400515900773</v>
      </c>
      <c r="K53" s="26">
        <f>IFERROR(IF('1.DP 2012-2022 '!U53&lt;0,"Prejuízo",IF('1.DP 2012-2022 '!J53&lt;0,"IRPJ NEGATIVO",'1.DP 2012-2022 '!J53/'1.DP 2012-2022 '!U53)),"NA")</f>
        <v>0.58889008929548015</v>
      </c>
      <c r="L53" s="26">
        <f>IFERROR(IF('1.DP 2012-2022 '!V53&lt;0,"Prejuízo",IF('1.DP 2012-2022 '!K53&lt;0,"IRPJ NEGATIVO",'1.DP 2012-2022 '!K53/'1.DP 2012-2022 '!V53)),"NA")</f>
        <v>0.32306277299908243</v>
      </c>
      <c r="M53" s="26">
        <f>IFERROR(IF('1.DP 2012-2022 '!W53&lt;0,"Prejuízo",IF('1.DP 2012-2022 '!L53&lt;0,"IRPJ NEGATIVO",'1.DP 2012-2022 '!L53/'1.DP 2012-2022 '!W53)),"NA")</f>
        <v>0.34490492457504407</v>
      </c>
      <c r="N53" s="26">
        <f>IFERROR(IF('1.DP 2012-2022 '!X53&lt;0,"Prejuízo",IF('1.DP 2012-2022 '!M53&lt;0,"IRPJ NEGATIVO",'1.DP 2012-2022 '!M53/'1.DP 2012-2022 '!X53)),"NA")</f>
        <v>0.35576128306958432</v>
      </c>
      <c r="O53" s="26">
        <f>IFERROR(IF('1.DP 2012-2022 '!Y53&lt;0,"Prejuízo",IF('1.DP 2012-2022 '!N53&lt;0,"IRPJ NEGATIVO",'1.DP 2012-2022 '!N53/'1.DP 2012-2022 '!Y53)),"NA")</f>
        <v>0.29385203209481064</v>
      </c>
      <c r="P53" s="26">
        <f>IFERROR(IF('1.DP 2012-2022 '!Z53&lt;0,"Prejuízo",IF('1.DP 2012-2022 '!O53&lt;0,"IRPJ NEGATIVO",'1.DP 2012-2022 '!O53/'1.DP 2012-2022 '!Z53)),"NA")</f>
        <v>0.16358024690713935</v>
      </c>
      <c r="Q53" s="27">
        <f t="shared" si="1"/>
        <v>11</v>
      </c>
      <c r="R53" s="27">
        <f t="shared" si="2"/>
        <v>362</v>
      </c>
      <c r="S53" s="28">
        <f>IFERROR((SUMIF('1.DP 2012-2022 '!E53:O53,"&gt;=0",'1.DP 2012-2022 '!E53:O53))/(SUMIF('1.DP 2012-2022 '!P53:Z53,"&gt;=0",'1.DP 2012-2022 '!P53:Z53)),"NA")</f>
        <v>0.3880625571517527</v>
      </c>
      <c r="T53" s="29">
        <f t="shared" si="3"/>
        <v>1.1791956156544972E-2</v>
      </c>
      <c r="U53" s="29">
        <f t="shared" si="4"/>
        <v>2.1375503899195192E-3</v>
      </c>
    </row>
    <row r="54" spans="1:21" ht="14.25" customHeight="1">
      <c r="A54" s="12" t="s">
        <v>163</v>
      </c>
      <c r="B54" s="12" t="s">
        <v>164</v>
      </c>
      <c r="C54" s="12" t="s">
        <v>58</v>
      </c>
      <c r="D54" s="13" t="s">
        <v>59</v>
      </c>
      <c r="E54" s="25">
        <f t="shared" si="0"/>
        <v>2.6604610006763225E-3</v>
      </c>
      <c r="F54" s="26">
        <f>IFERROR(IF('1.DP 2012-2022 '!P54&lt;0,"Prejuízo",IF('1.DP 2012-2022 '!E54&lt;0,"IRPJ NEGATIVO",'1.DP 2012-2022 '!E54/'1.DP 2012-2022 '!P54)),"NA")</f>
        <v>1.3247121861641434E-2</v>
      </c>
      <c r="G54" s="26" t="str">
        <f>IFERROR(IF('1.DP 2012-2022 '!Q54&lt;0,"Prejuízo",IF('1.DP 2012-2022 '!F54&lt;0,"IRPJ NEGATIVO",'1.DP 2012-2022 '!F54/'1.DP 2012-2022 '!Q54)),"NA")</f>
        <v>Prejuízo</v>
      </c>
      <c r="H54" s="26">
        <f>IFERROR(IF('1.DP 2012-2022 '!R54&lt;0,"Prejuízo",IF('1.DP 2012-2022 '!G54&lt;0,"IRPJ NEGATIVO",'1.DP 2012-2022 '!G54/'1.DP 2012-2022 '!R54)),"NA")</f>
        <v>5.7534145472462148E-2</v>
      </c>
      <c r="I54" s="26" t="str">
        <f>IFERROR(IF('1.DP 2012-2022 '!S54&lt;0,"Prejuízo",IF('1.DP 2012-2022 '!H54&lt;0,"IRPJ NEGATIVO",'1.DP 2012-2022 '!H54/'1.DP 2012-2022 '!S54)),"NA")</f>
        <v>Prejuízo</v>
      </c>
      <c r="J54" s="26" t="str">
        <f>IFERROR(IF('1.DP 2012-2022 '!T54&lt;0,"Prejuízo",IF('1.DP 2012-2022 '!I54&lt;0,"IRPJ NEGATIVO",'1.DP 2012-2022 '!I54/'1.DP 2012-2022 '!T54)),"NA")</f>
        <v>Prejuízo</v>
      </c>
      <c r="K54" s="26" t="str">
        <f>IFERROR(IF('1.DP 2012-2022 '!U54&lt;0,"Prejuízo",IF('1.DP 2012-2022 '!J54&lt;0,"IRPJ NEGATIVO",'1.DP 2012-2022 '!J54/'1.DP 2012-2022 '!U54)),"NA")</f>
        <v>Prejuízo</v>
      </c>
      <c r="L54" s="26" t="str">
        <f>IFERROR(IF('1.DP 2012-2022 '!V54&lt;0,"Prejuízo",IF('1.DP 2012-2022 '!K54&lt;0,"IRPJ NEGATIVO",'1.DP 2012-2022 '!K54/'1.DP 2012-2022 '!V54)),"NA")</f>
        <v>Prejuízo</v>
      </c>
      <c r="M54" s="26">
        <f>IFERROR(IF('1.DP 2012-2022 '!W54&lt;0,"Prejuízo",IF('1.DP 2012-2022 '!L54&lt;0,"IRPJ NEGATIVO",'1.DP 2012-2022 '!L54/'1.DP 2012-2022 '!W54)),"NA")</f>
        <v>0.2422747701844184</v>
      </c>
      <c r="N54" s="26" t="str">
        <f>IFERROR(IF('1.DP 2012-2022 '!X54&lt;0,"Prejuízo",IF('1.DP 2012-2022 '!M54&lt;0,"IRPJ NEGATIVO",'1.DP 2012-2022 '!M54/'1.DP 2012-2022 '!X54)),"NA")</f>
        <v>Prejuízo</v>
      </c>
      <c r="O54" s="26">
        <f>IFERROR(IF('1.DP 2012-2022 '!Y54&lt;0,"Prejuízo",IF('1.DP 2012-2022 '!N54&lt;0,"IRPJ NEGATIVO",'1.DP 2012-2022 '!N54/'1.DP 2012-2022 '!Y54)),"NA")</f>
        <v>0.51992069742614311</v>
      </c>
      <c r="P54" s="26">
        <f>IFERROR(IF('1.DP 2012-2022 '!Z54&lt;0,"Prejuízo",IF('1.DP 2012-2022 '!O54&lt;0,"IRPJ NEGATIVO",'1.DP 2012-2022 '!O54/'1.DP 2012-2022 '!Z54)),"NA")</f>
        <v>0.13011014730016368</v>
      </c>
      <c r="Q54" s="27">
        <f t="shared" si="1"/>
        <v>5</v>
      </c>
      <c r="R54" s="27">
        <f t="shared" si="2"/>
        <v>362</v>
      </c>
      <c r="S54" s="28">
        <f>IFERROR((SUMIF('1.DP 2012-2022 '!E54:O54,"&gt;=0",'1.DP 2012-2022 '!E54:O54))/(SUMIF('1.DP 2012-2022 '!P54:Z54,"&gt;=0",'1.DP 2012-2022 '!P54:Z54)),"NA")</f>
        <v>0.30927777001474527</v>
      </c>
      <c r="T54" s="29">
        <f t="shared" si="3"/>
        <v>4.2717924035185813E-3</v>
      </c>
      <c r="U54" s="29">
        <f t="shared" si="4"/>
        <v>7.7435595897532624E-4</v>
      </c>
    </row>
    <row r="55" spans="1:21" ht="14.25" customHeight="1">
      <c r="A55" s="12" t="s">
        <v>165</v>
      </c>
      <c r="B55" s="12" t="s">
        <v>166</v>
      </c>
      <c r="C55" s="12" t="s">
        <v>58</v>
      </c>
      <c r="D55" s="13" t="s">
        <v>59</v>
      </c>
      <c r="E55" s="25">
        <f t="shared" si="0"/>
        <v>7.1441167719810215E-3</v>
      </c>
      <c r="F55" s="26">
        <f>IFERROR(IF('1.DP 2012-2022 '!P55&lt;0,"Prejuízo",IF('1.DP 2012-2022 '!E55&lt;0,"IRPJ NEGATIVO",'1.DP 2012-2022 '!E55/'1.DP 2012-2022 '!P55)),"NA")</f>
        <v>0.29800584065925412</v>
      </c>
      <c r="G55" s="26">
        <f>IFERROR(IF('1.DP 2012-2022 '!Q55&lt;0,"Prejuízo",IF('1.DP 2012-2022 '!F55&lt;0,"IRPJ NEGATIVO",'1.DP 2012-2022 '!F55/'1.DP 2012-2022 '!Q55)),"NA")</f>
        <v>0.32184482702229505</v>
      </c>
      <c r="H55" s="26" t="str">
        <f>IFERROR(IF('1.DP 2012-2022 '!R55&lt;0,"Prejuízo",IF('1.DP 2012-2022 '!G55&lt;0,"IRPJ NEGATIVO",'1.DP 2012-2022 '!G55/'1.DP 2012-2022 '!R55)),"NA")</f>
        <v>Prejuízo</v>
      </c>
      <c r="I55" s="26">
        <f>IFERROR(IF('1.DP 2012-2022 '!S55&lt;0,"Prejuízo",IF('1.DP 2012-2022 '!H55&lt;0,"IRPJ NEGATIVO",'1.DP 2012-2022 '!H55/'1.DP 2012-2022 '!S55)),"NA")</f>
        <v>0.27148300203419068</v>
      </c>
      <c r="J55" s="26">
        <f>IFERROR(IF('1.DP 2012-2022 '!T55&lt;0,"Prejuízo",IF('1.DP 2012-2022 '!I55&lt;0,"IRPJ NEGATIVO",'1.DP 2012-2022 '!I55/'1.DP 2012-2022 '!T55)),"NA")</f>
        <v>0.23909222206956934</v>
      </c>
      <c r="K55" s="26">
        <f>IFERROR(IF('1.DP 2012-2022 '!U55&lt;0,"Prejuízo",IF('1.DP 2012-2022 '!J55&lt;0,"IRPJ NEGATIVO",'1.DP 2012-2022 '!J55/'1.DP 2012-2022 '!U55)),"NA")</f>
        <v>0.11886185295270492</v>
      </c>
      <c r="L55" s="26" t="str">
        <f>IFERROR(IF('1.DP 2012-2022 '!V55&lt;0,"Prejuízo",IF('1.DP 2012-2022 '!K55&lt;0,"IRPJ NEGATIVO",'1.DP 2012-2022 '!K55/'1.DP 2012-2022 '!V55)),"NA")</f>
        <v>Prejuízo</v>
      </c>
      <c r="M55" s="26">
        <f>IFERROR(IF('1.DP 2012-2022 '!W55&lt;0,"Prejuízo",IF('1.DP 2012-2022 '!L55&lt;0,"IRPJ NEGATIVO",'1.DP 2012-2022 '!L55/'1.DP 2012-2022 '!W55)),"NA")</f>
        <v>0.22958753458477243</v>
      </c>
      <c r="N55" s="26">
        <f>IFERROR(IF('1.DP 2012-2022 '!X55&lt;0,"Prejuízo",IF('1.DP 2012-2022 '!M55&lt;0,"IRPJ NEGATIVO",'1.DP 2012-2022 '!M55/'1.DP 2012-2022 '!X55)),"NA")</f>
        <v>0.21314553989686044</v>
      </c>
      <c r="O55" s="26">
        <f>IFERROR(IF('1.DP 2012-2022 '!Y55&lt;0,"Prejuízo",IF('1.DP 2012-2022 '!N55&lt;0,"IRPJ NEGATIVO",'1.DP 2012-2022 '!N55/'1.DP 2012-2022 '!Y55)),"NA")</f>
        <v>0.55302112716645402</v>
      </c>
      <c r="P55" s="26">
        <f>IFERROR(IF('1.DP 2012-2022 '!Z55&lt;0,"Prejuízo",IF('1.DP 2012-2022 '!O55&lt;0,"IRPJ NEGATIVO",'1.DP 2012-2022 '!O55/'1.DP 2012-2022 '!Z55)),"NA")</f>
        <v>0.3411283250710288</v>
      </c>
      <c r="Q55" s="27">
        <f t="shared" si="1"/>
        <v>9</v>
      </c>
      <c r="R55" s="27">
        <f t="shared" si="2"/>
        <v>362</v>
      </c>
      <c r="S55" s="28">
        <f>IFERROR((SUMIF('1.DP 2012-2022 '!E55:O55,"&gt;=0",'1.DP 2012-2022 '!E55:O55))/(SUMIF('1.DP 2012-2022 '!P55:Z55,"&gt;=0",'1.DP 2012-2022 '!P55:Z55)),"NA")</f>
        <v>0.33829678189664847</v>
      </c>
      <c r="T55" s="29">
        <f t="shared" si="3"/>
        <v>8.4106934725686078E-3</v>
      </c>
      <c r="U55" s="29">
        <f t="shared" si="4"/>
        <v>1.524622452213238E-3</v>
      </c>
    </row>
    <row r="56" spans="1:21" ht="14.25" customHeight="1">
      <c r="A56" s="12" t="s">
        <v>167</v>
      </c>
      <c r="B56" s="12" t="s">
        <v>168</v>
      </c>
      <c r="C56" s="12" t="s">
        <v>58</v>
      </c>
      <c r="D56" s="13" t="s">
        <v>59</v>
      </c>
      <c r="E56" s="25">
        <f t="shared" si="0"/>
        <v>9.8715878543516582E-3</v>
      </c>
      <c r="F56" s="26">
        <f>IFERROR(IF('1.DP 2012-2022 '!P56&lt;0,"Prejuízo",IF('1.DP 2012-2022 '!E56&lt;0,"IRPJ NEGATIVO",'1.DP 2012-2022 '!E56/'1.DP 2012-2022 '!P56)),"NA")</f>
        <v>0.38597791069908488</v>
      </c>
      <c r="G56" s="26">
        <f>IFERROR(IF('1.DP 2012-2022 '!Q56&lt;0,"Prejuízo",IF('1.DP 2012-2022 '!F56&lt;0,"IRPJ NEGATIVO",'1.DP 2012-2022 '!F56/'1.DP 2012-2022 '!Q56)),"NA")</f>
        <v>0.34368891791083689</v>
      </c>
      <c r="H56" s="26" t="str">
        <f>IFERROR(IF('1.DP 2012-2022 '!R56&lt;0,"Prejuízo",IF('1.DP 2012-2022 '!G56&lt;0,"IRPJ NEGATIVO",'1.DP 2012-2022 '!G56/'1.DP 2012-2022 '!R56)),"NA")</f>
        <v>Prejuízo</v>
      </c>
      <c r="I56" s="26">
        <f>IFERROR(IF('1.DP 2012-2022 '!S56&lt;0,"Prejuízo",IF('1.DP 2012-2022 '!H56&lt;0,"IRPJ NEGATIVO",'1.DP 2012-2022 '!H56/'1.DP 2012-2022 '!S56)),"NA")</f>
        <v>0.46853517408706363</v>
      </c>
      <c r="J56" s="26">
        <f>IFERROR(IF('1.DP 2012-2022 '!T56&lt;0,"Prejuízo",IF('1.DP 2012-2022 '!I56&lt;0,"IRPJ NEGATIVO",'1.DP 2012-2022 '!I56/'1.DP 2012-2022 '!T56)),"NA")</f>
        <v>0.23656007530068401</v>
      </c>
      <c r="K56" s="26">
        <f>IFERROR(IF('1.DP 2012-2022 '!U56&lt;0,"Prejuízo",IF('1.DP 2012-2022 '!J56&lt;0,"IRPJ NEGATIVO",'1.DP 2012-2022 '!J56/'1.DP 2012-2022 '!U56)),"NA")</f>
        <v>0.42374091787162638</v>
      </c>
      <c r="L56" s="26">
        <f>IFERROR(IF('1.DP 2012-2022 '!V56&lt;0,"Prejuízo",IF('1.DP 2012-2022 '!K56&lt;0,"IRPJ NEGATIVO",'1.DP 2012-2022 '!K56/'1.DP 2012-2022 '!V56)),"NA")</f>
        <v>0.54006167900893487</v>
      </c>
      <c r="M56" s="26">
        <f>IFERROR(IF('1.DP 2012-2022 '!W56&lt;0,"Prejuízo",IF('1.DP 2012-2022 '!L56&lt;0,"IRPJ NEGATIVO",'1.DP 2012-2022 '!L56/'1.DP 2012-2022 '!W56)),"NA")</f>
        <v>0.27489287246459837</v>
      </c>
      <c r="N56" s="26">
        <f>IFERROR(IF('1.DP 2012-2022 '!X56&lt;0,"Prejuízo",IF('1.DP 2012-2022 '!M56&lt;0,"IRPJ NEGATIVO",'1.DP 2012-2022 '!M56/'1.DP 2012-2022 '!X56)),"NA")</f>
        <v>0.26555553325859743</v>
      </c>
      <c r="O56" s="26">
        <f>IFERROR(IF('1.DP 2012-2022 '!Y56&lt;0,"Prejuízo",IF('1.DP 2012-2022 '!N56&lt;0,"IRPJ NEGATIVO",'1.DP 2012-2022 '!N56/'1.DP 2012-2022 '!Y56)),"NA")</f>
        <v>0.36057924244112405</v>
      </c>
      <c r="P56" s="26">
        <f>IFERROR(IF('1.DP 2012-2022 '!Z56&lt;0,"Prejuízo",IF('1.DP 2012-2022 '!O56&lt;0,"IRPJ NEGATIVO",'1.DP 2012-2022 '!O56/'1.DP 2012-2022 '!Z56)),"NA")</f>
        <v>0.27392248023275012</v>
      </c>
      <c r="Q56" s="27">
        <f t="shared" si="1"/>
        <v>10</v>
      </c>
      <c r="R56" s="27">
        <f t="shared" si="2"/>
        <v>362</v>
      </c>
      <c r="S56" s="28">
        <f>IFERROR((SUMIF('1.DP 2012-2022 '!E56:O56,"&gt;=0",'1.DP 2012-2022 '!E56:O56))/(SUMIF('1.DP 2012-2022 '!P56:Z56,"&gt;=0",'1.DP 2012-2022 '!P56:Z56)),"NA")</f>
        <v>0.33204945023937882</v>
      </c>
      <c r="T56" s="29">
        <f t="shared" si="3"/>
        <v>9.1726367469441659E-3</v>
      </c>
      <c r="U56" s="29">
        <f t="shared" si="4"/>
        <v>1.6627413632417567E-3</v>
      </c>
    </row>
    <row r="57" spans="1:21" ht="14.25" customHeight="1">
      <c r="A57" s="12" t="s">
        <v>169</v>
      </c>
      <c r="B57" s="12" t="s">
        <v>170</v>
      </c>
      <c r="C57" s="12" t="s">
        <v>58</v>
      </c>
      <c r="D57" s="13" t="s">
        <v>59</v>
      </c>
      <c r="E57" s="25">
        <f t="shared" si="0"/>
        <v>5.54520399720803E-3</v>
      </c>
      <c r="F57" s="26">
        <f>IFERROR(IF('1.DP 2012-2022 '!P57&lt;0,"Prejuízo",IF('1.DP 2012-2022 '!E57&lt;0,"IRPJ NEGATIVO",'1.DP 2012-2022 '!E57/'1.DP 2012-2022 '!P57)),"NA")</f>
        <v>0.17300956556206795</v>
      </c>
      <c r="G57" s="26">
        <f>IFERROR(IF('1.DP 2012-2022 '!Q57&lt;0,"Prejuízo",IF('1.DP 2012-2022 '!F57&lt;0,"IRPJ NEGATIVO",'1.DP 2012-2022 '!F57/'1.DP 2012-2022 '!Q57)),"NA")</f>
        <v>0.16024208574575394</v>
      </c>
      <c r="H57" s="26">
        <f>IFERROR(IF('1.DP 2012-2022 '!R57&lt;0,"Prejuízo",IF('1.DP 2012-2022 '!G57&lt;0,"IRPJ NEGATIVO",'1.DP 2012-2022 '!G57/'1.DP 2012-2022 '!R57)),"NA")</f>
        <v>0.1822038418430918</v>
      </c>
      <c r="I57" s="26">
        <f>IFERROR(IF('1.DP 2012-2022 '!S57&lt;0,"Prejuízo",IF('1.DP 2012-2022 '!H57&lt;0,"IRPJ NEGATIVO",'1.DP 2012-2022 '!H57/'1.DP 2012-2022 '!S57)),"NA")</f>
        <v>0.12031249394002411</v>
      </c>
      <c r="J57" s="26">
        <f>IFERROR(IF('1.DP 2012-2022 '!T57&lt;0,"Prejuízo",IF('1.DP 2012-2022 '!I57&lt;0,"IRPJ NEGATIVO",'1.DP 2012-2022 '!I57/'1.DP 2012-2022 '!T57)),"NA")</f>
        <v>0.12566258575261294</v>
      </c>
      <c r="K57" s="26">
        <f>IFERROR(IF('1.DP 2012-2022 '!U57&lt;0,"Prejuízo",IF('1.DP 2012-2022 '!J57&lt;0,"IRPJ NEGATIVO",'1.DP 2012-2022 '!J57/'1.DP 2012-2022 '!U57)),"NA")</f>
        <v>0.13517777447568566</v>
      </c>
      <c r="L57" s="26">
        <f>IFERROR(IF('1.DP 2012-2022 '!V57&lt;0,"Prejuízo",IF('1.DP 2012-2022 '!K57&lt;0,"IRPJ NEGATIVO",'1.DP 2012-2022 '!K57/'1.DP 2012-2022 '!V57)),"NA")</f>
        <v>0.19180329406532012</v>
      </c>
      <c r="M57" s="26">
        <f>IFERROR(IF('1.DP 2012-2022 '!W57&lt;0,"Prejuízo",IF('1.DP 2012-2022 '!L57&lt;0,"IRPJ NEGATIVO",'1.DP 2012-2022 '!L57/'1.DP 2012-2022 '!W57)),"NA")</f>
        <v>0.17957426702616422</v>
      </c>
      <c r="N57" s="26">
        <f>IFERROR(IF('1.DP 2012-2022 '!X57&lt;0,"Prejuízo",IF('1.DP 2012-2022 '!M57&lt;0,"IRPJ NEGATIVO",'1.DP 2012-2022 '!M57/'1.DP 2012-2022 '!X57)),"NA")</f>
        <v>0.22117158239201734</v>
      </c>
      <c r="O57" s="26">
        <f>IFERROR(IF('1.DP 2012-2022 '!Y57&lt;0,"Prejuízo",IF('1.DP 2012-2022 '!N57&lt;0,"IRPJ NEGATIVO",'1.DP 2012-2022 '!N57/'1.DP 2012-2022 '!Y57)),"NA")</f>
        <v>0.25335452156641591</v>
      </c>
      <c r="P57" s="26">
        <f>IFERROR(IF('1.DP 2012-2022 '!Z57&lt;0,"Prejuízo",IF('1.DP 2012-2022 '!O57&lt;0,"IRPJ NEGATIVO",'1.DP 2012-2022 '!O57/'1.DP 2012-2022 '!Z57)),"NA")</f>
        <v>0.26485183462015321</v>
      </c>
      <c r="Q57" s="27">
        <f t="shared" si="1"/>
        <v>11</v>
      </c>
      <c r="R57" s="27">
        <f t="shared" si="2"/>
        <v>362</v>
      </c>
      <c r="S57" s="28">
        <f>IFERROR((SUMIF('1.DP 2012-2022 '!E57:O57,"&gt;=0",'1.DP 2012-2022 '!E57:O57))/(SUMIF('1.DP 2012-2022 '!P57:Z57,"&gt;=0",'1.DP 2012-2022 '!P57:Z57)),"NA")</f>
        <v>0.17783686559260981</v>
      </c>
      <c r="T57" s="29">
        <f t="shared" si="3"/>
        <v>5.4038826561290275E-3</v>
      </c>
      <c r="U57" s="29">
        <f t="shared" si="4"/>
        <v>9.7957211893776063E-4</v>
      </c>
    </row>
    <row r="58" spans="1:21" ht="14.25" customHeight="1">
      <c r="A58" s="12" t="s">
        <v>171</v>
      </c>
      <c r="B58" s="12" t="s">
        <v>172</v>
      </c>
      <c r="C58" s="12" t="s">
        <v>58</v>
      </c>
      <c r="D58" s="13" t="s">
        <v>59</v>
      </c>
      <c r="E58" s="25">
        <f t="shared" si="0"/>
        <v>1.5288101515564118E-3</v>
      </c>
      <c r="F58" s="26">
        <f>IFERROR(IF('1.DP 2012-2022 '!P58&lt;0,"Prejuízo",IF('1.DP 2012-2022 '!E58&lt;0,"IRPJ NEGATIVO",'1.DP 2012-2022 '!E58/'1.DP 2012-2022 '!P58)),"NA")</f>
        <v>0</v>
      </c>
      <c r="G58" s="26">
        <f>IFERROR(IF('1.DP 2012-2022 '!Q58&lt;0,"Prejuízo",IF('1.DP 2012-2022 '!F58&lt;0,"IRPJ NEGATIVO",'1.DP 2012-2022 '!F58/'1.DP 2012-2022 '!Q58)),"NA")</f>
        <v>0.32291251175976549</v>
      </c>
      <c r="H58" s="26">
        <f>IFERROR(IF('1.DP 2012-2022 '!R58&lt;0,"Prejuízo",IF('1.DP 2012-2022 '!G58&lt;0,"IRPJ NEGATIVO",'1.DP 2012-2022 '!G58/'1.DP 2012-2022 '!R58)),"NA")</f>
        <v>0.16698014634159544</v>
      </c>
      <c r="I58" s="26" t="str">
        <f>IFERROR(IF('1.DP 2012-2022 '!S58&lt;0,"Prejuízo",IF('1.DP 2012-2022 '!H58&lt;0,"IRPJ NEGATIVO",'1.DP 2012-2022 '!H58/'1.DP 2012-2022 '!S58)),"NA")</f>
        <v>Prejuízo</v>
      </c>
      <c r="J58" s="26" t="str">
        <f>IFERROR(IF('1.DP 2012-2022 '!T58&lt;0,"Prejuízo",IF('1.DP 2012-2022 '!I58&lt;0,"IRPJ NEGATIVO",'1.DP 2012-2022 '!I58/'1.DP 2012-2022 '!T58)),"NA")</f>
        <v>Prejuízo</v>
      </c>
      <c r="K58" s="26" t="str">
        <f>IFERROR(IF('1.DP 2012-2022 '!U58&lt;0,"Prejuízo",IF('1.DP 2012-2022 '!J58&lt;0,"IRPJ NEGATIVO",'1.DP 2012-2022 '!J58/'1.DP 2012-2022 '!U58)),"NA")</f>
        <v>Prejuízo</v>
      </c>
      <c r="L58" s="26" t="str">
        <f>IFERROR(IF('1.DP 2012-2022 '!V58&lt;0,"Prejuízo",IF('1.DP 2012-2022 '!K58&lt;0,"IRPJ NEGATIVO",'1.DP 2012-2022 '!K58/'1.DP 2012-2022 '!V58)),"NA")</f>
        <v>Prejuízo</v>
      </c>
      <c r="M58" s="26" t="str">
        <f>IFERROR(IF('1.DP 2012-2022 '!W58&lt;0,"Prejuízo",IF('1.DP 2012-2022 '!L58&lt;0,"IRPJ NEGATIVO",'1.DP 2012-2022 '!L58/'1.DP 2012-2022 '!W58)),"NA")</f>
        <v>Prejuízo</v>
      </c>
      <c r="N58" s="26" t="str">
        <f>IFERROR(IF('1.DP 2012-2022 '!X58&lt;0,"Prejuízo",IF('1.DP 2012-2022 '!M58&lt;0,"IRPJ NEGATIVO",'1.DP 2012-2022 '!M58/'1.DP 2012-2022 '!X58)),"NA")</f>
        <v>Prejuízo</v>
      </c>
      <c r="O58" s="26">
        <f>IFERROR(IF('1.DP 2012-2022 '!Y58&lt;0,"Prejuízo",IF('1.DP 2012-2022 '!N58&lt;0,"IRPJ NEGATIVO",'1.DP 2012-2022 '!N58/'1.DP 2012-2022 '!Y58)),"NA")</f>
        <v>6.3536616762060086E-2</v>
      </c>
      <c r="P58" s="26" t="str">
        <f>IFERROR(IF('1.DP 2012-2022 '!Z58&lt;0,"Prejuízo",IF('1.DP 2012-2022 '!O58&lt;0,"IRPJ NEGATIVO",'1.DP 2012-2022 '!O58/'1.DP 2012-2022 '!Z58)),"NA")</f>
        <v>Prejuízo</v>
      </c>
      <c r="Q58" s="27">
        <f t="shared" si="1"/>
        <v>4</v>
      </c>
      <c r="R58" s="27">
        <f t="shared" si="2"/>
        <v>362</v>
      </c>
      <c r="S58" s="28">
        <f>IFERROR((SUMIF('1.DP 2012-2022 '!E58:O58,"&gt;=0",'1.DP 2012-2022 '!E58:O58))/(SUMIF('1.DP 2012-2022 '!P58:Z58,"&gt;=0",'1.DP 2012-2022 '!P58:Z58)),"NA")</f>
        <v>0.2586275356980739</v>
      </c>
      <c r="T58" s="29">
        <f t="shared" si="3"/>
        <v>2.8577628253930818E-3</v>
      </c>
      <c r="U58" s="29">
        <f t="shared" si="4"/>
        <v>5.1803211957551104E-4</v>
      </c>
    </row>
    <row r="59" spans="1:21" ht="14.25" customHeight="1">
      <c r="A59" s="12" t="s">
        <v>173</v>
      </c>
      <c r="B59" s="12" t="s">
        <v>174</v>
      </c>
      <c r="C59" s="12" t="s">
        <v>58</v>
      </c>
      <c r="D59" s="13" t="s">
        <v>59</v>
      </c>
      <c r="E59" s="25">
        <f t="shared" si="0"/>
        <v>1.2533401194285611E-2</v>
      </c>
      <c r="F59" s="26">
        <f>IFERROR(IF('1.DP 2012-2022 '!P59&lt;0,"Prejuízo",IF('1.DP 2012-2022 '!E59&lt;0,"IRPJ NEGATIVO",'1.DP 2012-2022 '!E59/'1.DP 2012-2022 '!P59)),"NA")</f>
        <v>0.27571491070655407</v>
      </c>
      <c r="G59" s="26">
        <f>IFERROR(IF('1.DP 2012-2022 '!Q59&lt;0,"Prejuízo",IF('1.DP 2012-2022 '!F59&lt;0,"IRPJ NEGATIVO",'1.DP 2012-2022 '!F59/'1.DP 2012-2022 '!Q59)),"NA")</f>
        <v>0.35046296544560862</v>
      </c>
      <c r="H59" s="26">
        <f>IFERROR(IF('1.DP 2012-2022 '!R59&lt;0,"Prejuízo",IF('1.DP 2012-2022 '!G59&lt;0,"IRPJ NEGATIVO",'1.DP 2012-2022 '!G59/'1.DP 2012-2022 '!R59)),"NA")</f>
        <v>0.60517938433066365</v>
      </c>
      <c r="I59" s="26">
        <f>IFERROR(IF('1.DP 2012-2022 '!S59&lt;0,"Prejuízo",IF('1.DP 2012-2022 '!H59&lt;0,"IRPJ NEGATIVO",'1.DP 2012-2022 '!H59/'1.DP 2012-2022 '!S59)),"NA")</f>
        <v>0.44490376105826096</v>
      </c>
      <c r="J59" s="26">
        <f>IFERROR(IF('1.DP 2012-2022 '!T59&lt;0,"Prejuízo",IF('1.DP 2012-2022 '!I59&lt;0,"IRPJ NEGATIVO",'1.DP 2012-2022 '!I59/'1.DP 2012-2022 '!T59)),"NA")</f>
        <v>0.41510439500539414</v>
      </c>
      <c r="K59" s="26">
        <f>IFERROR(IF('1.DP 2012-2022 '!U59&lt;0,"Prejuízo",IF('1.DP 2012-2022 '!J59&lt;0,"IRPJ NEGATIVO",'1.DP 2012-2022 '!J59/'1.DP 2012-2022 '!U59)),"NA")</f>
        <v>0.34405813336172847</v>
      </c>
      <c r="L59" s="26">
        <f>IFERROR(IF('1.DP 2012-2022 '!V59&lt;0,"Prejuízo",IF('1.DP 2012-2022 '!K59&lt;0,"IRPJ NEGATIVO",'1.DP 2012-2022 '!K59/'1.DP 2012-2022 '!V59)),"NA")</f>
        <v>0.3109579890928329</v>
      </c>
      <c r="M59" s="26">
        <f>IFERROR(IF('1.DP 2012-2022 '!W59&lt;0,"Prejuízo",IF('1.DP 2012-2022 '!L59&lt;0,"IRPJ NEGATIVO",'1.DP 2012-2022 '!L59/'1.DP 2012-2022 '!W59)),"NA")</f>
        <v>0.52847979394363453</v>
      </c>
      <c r="N59" s="26">
        <f>IFERROR(IF('1.DP 2012-2022 '!X59&lt;0,"Prejuízo",IF('1.DP 2012-2022 '!M59&lt;0,"IRPJ NEGATIVO",'1.DP 2012-2022 '!M59/'1.DP 2012-2022 '!X59)),"NA")</f>
        <v>0.38848681101332766</v>
      </c>
      <c r="O59" s="26">
        <f>IFERROR(IF('1.DP 2012-2022 '!Y59&lt;0,"Prejuízo",IF('1.DP 2012-2022 '!N59&lt;0,"IRPJ NEGATIVO",'1.DP 2012-2022 '!N59/'1.DP 2012-2022 '!Y59)),"NA")</f>
        <v>0.3889141794055172</v>
      </c>
      <c r="P59" s="26">
        <f>IFERROR(IF('1.DP 2012-2022 '!Z59&lt;0,"Prejuízo",IF('1.DP 2012-2022 '!O59&lt;0,"IRPJ NEGATIVO",'1.DP 2012-2022 '!O59/'1.DP 2012-2022 '!Z59)),"NA")</f>
        <v>0.48482890896787056</v>
      </c>
      <c r="Q59" s="27">
        <f t="shared" si="1"/>
        <v>11</v>
      </c>
      <c r="R59" s="27">
        <f t="shared" si="2"/>
        <v>362</v>
      </c>
      <c r="S59" s="28">
        <f>IFERROR((SUMIF('1.DP 2012-2022 '!E59:O59,"&gt;=0",'1.DP 2012-2022 '!E59:O59))/(SUMIF('1.DP 2012-2022 '!P59:Z59,"&gt;=0",'1.DP 2012-2022 '!P59:Z59)),"NA")</f>
        <v>0.39537764380758406</v>
      </c>
      <c r="T59" s="29">
        <f t="shared" si="3"/>
        <v>1.201423779525808E-2</v>
      </c>
      <c r="U59" s="29">
        <f t="shared" si="4"/>
        <v>2.1778438066516899E-3</v>
      </c>
    </row>
    <row r="60" spans="1:21" ht="14.25" customHeight="1">
      <c r="A60" s="17" t="s">
        <v>175</v>
      </c>
      <c r="B60" s="12" t="s">
        <v>176</v>
      </c>
      <c r="C60" s="12" t="s">
        <v>58</v>
      </c>
      <c r="D60" s="13" t="s">
        <v>59</v>
      </c>
      <c r="E60" s="25">
        <f t="shared" si="0"/>
        <v>8.3505097415497997E-3</v>
      </c>
      <c r="F60" s="26">
        <f>IFERROR(IF('1.DP 2012-2022 '!P60&lt;0,"Prejuízo",IF('1.DP 2012-2022 '!E60&lt;0,"IRPJ NEGATIVO",'1.DP 2012-2022 '!E60/'1.DP 2012-2022 '!P60)),"NA")</f>
        <v>0.30595440337515711</v>
      </c>
      <c r="G60" s="26">
        <f>IFERROR(IF('1.DP 2012-2022 '!Q60&lt;0,"Prejuízo",IF('1.DP 2012-2022 '!F60&lt;0,"IRPJ NEGATIVO",'1.DP 2012-2022 '!F60/'1.DP 2012-2022 '!Q60)),"NA")</f>
        <v>0.2799581298860111</v>
      </c>
      <c r="H60" s="26">
        <f>IFERROR(IF('1.DP 2012-2022 '!R60&lt;0,"Prejuízo",IF('1.DP 2012-2022 '!G60&lt;0,"IRPJ NEGATIVO",'1.DP 2012-2022 '!G60/'1.DP 2012-2022 '!R60)),"NA")</f>
        <v>0.22341126750001591</v>
      </c>
      <c r="I60" s="26">
        <f>IFERROR(IF('1.DP 2012-2022 '!S60&lt;0,"Prejuízo",IF('1.DP 2012-2022 '!H60&lt;0,"IRPJ NEGATIVO",'1.DP 2012-2022 '!H60/'1.DP 2012-2022 '!S60)),"NA")</f>
        <v>0.27514076102816093</v>
      </c>
      <c r="J60" s="26">
        <f>IFERROR(IF('1.DP 2012-2022 '!T60&lt;0,"Prejuízo",IF('1.DP 2012-2022 '!I60&lt;0,"IRPJ NEGATIVO",'1.DP 2012-2022 '!I60/'1.DP 2012-2022 '!T60)),"NA")</f>
        <v>0.30485353873165105</v>
      </c>
      <c r="K60" s="26" t="str">
        <f>IFERROR(IF('1.DP 2012-2022 '!U60&lt;0,"Prejuízo",IF('1.DP 2012-2022 '!J60&lt;0,"IRPJ NEGATIVO",'1.DP 2012-2022 '!J60/'1.DP 2012-2022 '!U60)),"NA")</f>
        <v>Prejuízo</v>
      </c>
      <c r="L60" s="26" t="str">
        <f>IFERROR(IF('1.DP 2012-2022 '!V60&lt;0,"Prejuízo",IF('1.DP 2012-2022 '!K60&lt;0,"IRPJ NEGATIVO",'1.DP 2012-2022 '!K60/'1.DP 2012-2022 '!V60)),"NA")</f>
        <v>Prejuízo</v>
      </c>
      <c r="M60" s="26">
        <f>IFERROR(IF('1.DP 2012-2022 '!W60&lt;0,"Prejuízo",IF('1.DP 2012-2022 '!L60&lt;0,"IRPJ NEGATIVO",'1.DP 2012-2022 '!L60/'1.DP 2012-2022 '!W60)),"NA")</f>
        <v>0.39778481047554576</v>
      </c>
      <c r="N60" s="26">
        <f>IFERROR(IF('1.DP 2012-2022 '!X60&lt;0,"Prejuízo",IF('1.DP 2012-2022 '!M60&lt;0,"IRPJ NEGATIVO",'1.DP 2012-2022 '!M60/'1.DP 2012-2022 '!X60)),"NA")</f>
        <v>0.56683337717805282</v>
      </c>
      <c r="O60" s="26">
        <f>IFERROR(IF('1.DP 2012-2022 '!Y60&lt;0,"Prejuízo",IF('1.DP 2012-2022 '!N60&lt;0,"IRPJ NEGATIVO",'1.DP 2012-2022 '!N60/'1.DP 2012-2022 '!Y60)),"NA")</f>
        <v>0.47759437046245717</v>
      </c>
      <c r="P60" s="26">
        <f>IFERROR(IF('1.DP 2012-2022 '!Z60&lt;0,"Prejuízo",IF('1.DP 2012-2022 '!O60&lt;0,"IRPJ NEGATIVO",'1.DP 2012-2022 '!O60/'1.DP 2012-2022 '!Z60)),"NA")</f>
        <v>0.19135386780397534</v>
      </c>
      <c r="Q60" s="27">
        <f t="shared" si="1"/>
        <v>9</v>
      </c>
      <c r="R60" s="27">
        <f t="shared" si="2"/>
        <v>362</v>
      </c>
      <c r="S60" s="28">
        <f>IFERROR((SUMIF('1.DP 2012-2022 '!E60:O60,"&gt;=0",'1.DP 2012-2022 '!E60:O60))/(SUMIF('1.DP 2012-2022 '!P60:Z60,"&gt;=0",'1.DP 2012-2022 '!P60:Z60)),"NA")</f>
        <v>0.30052653774059696</v>
      </c>
      <c r="T60" s="29">
        <f t="shared" si="3"/>
        <v>7.4716542532192618E-3</v>
      </c>
      <c r="U60" s="29">
        <f t="shared" si="4"/>
        <v>1.3544010213647334E-3</v>
      </c>
    </row>
    <row r="61" spans="1:21" ht="14.25" customHeight="1">
      <c r="A61" s="12" t="s">
        <v>177</v>
      </c>
      <c r="B61" s="12" t="s">
        <v>178</v>
      </c>
      <c r="C61" s="12" t="s">
        <v>58</v>
      </c>
      <c r="D61" s="13" t="s">
        <v>179</v>
      </c>
      <c r="E61" s="25">
        <f t="shared" si="0"/>
        <v>1.8885891932446358E-2</v>
      </c>
      <c r="F61" s="26">
        <f>IFERROR(IF('1.DP 2012-2022 '!P61&lt;0,"Prejuízo",IF('1.DP 2012-2022 '!E61&lt;0,"IRPJ NEGATIVO",'1.DP 2012-2022 '!E61/'1.DP 2012-2022 '!P61)),"NA")</f>
        <v>0.42510796276006946</v>
      </c>
      <c r="G61" s="26">
        <f>IFERROR(IF('1.DP 2012-2022 '!Q61&lt;0,"Prejuízo",IF('1.DP 2012-2022 '!F61&lt;0,"IRPJ NEGATIVO",'1.DP 2012-2022 '!F61/'1.DP 2012-2022 '!Q61)),"NA")</f>
        <v>1.3378684805838719</v>
      </c>
      <c r="H61" s="26">
        <f>IFERROR(IF('1.DP 2012-2022 '!R61&lt;0,"Prejuízo",IF('1.DP 2012-2022 '!G61&lt;0,"IRPJ NEGATIVO",'1.DP 2012-2022 '!G61/'1.DP 2012-2022 '!R61)),"NA")</f>
        <v>0.34921360647023131</v>
      </c>
      <c r="I61" s="26">
        <f>IFERROR(IF('1.DP 2012-2022 '!S61&lt;0,"Prejuízo",IF('1.DP 2012-2022 '!H61&lt;0,"IRPJ NEGATIVO",'1.DP 2012-2022 '!H61/'1.DP 2012-2022 '!S61)),"NA")</f>
        <v>0</v>
      </c>
      <c r="J61" s="26">
        <f>IFERROR(IF('1.DP 2012-2022 '!T61&lt;0,"Prejuízo",IF('1.DP 2012-2022 '!I61&lt;0,"IRPJ NEGATIVO",'1.DP 2012-2022 '!I61/'1.DP 2012-2022 '!T61)),"NA")</f>
        <v>0</v>
      </c>
      <c r="K61" s="26" t="str">
        <f>IFERROR(IF('1.DP 2012-2022 '!U61&lt;0,"Prejuízo",IF('1.DP 2012-2022 '!J61&lt;0,"IRPJ NEGATIVO",'1.DP 2012-2022 '!J61/'1.DP 2012-2022 '!U61)),"NA")</f>
        <v>NA</v>
      </c>
      <c r="L61" s="26" t="str">
        <f>IFERROR(IF('1.DP 2012-2022 '!V61&lt;0,"Prejuízo",IF('1.DP 2012-2022 '!K61&lt;0,"IRPJ NEGATIVO",'1.DP 2012-2022 '!K61/'1.DP 2012-2022 '!V61)),"NA")</f>
        <v>NA</v>
      </c>
      <c r="M61" s="26" t="str">
        <f>IFERROR(IF('1.DP 2012-2022 '!W61&lt;0,"Prejuízo",IF('1.DP 2012-2022 '!L61&lt;0,"IRPJ NEGATIVO",'1.DP 2012-2022 '!L61/'1.DP 2012-2022 '!W61)),"NA")</f>
        <v>NA</v>
      </c>
      <c r="N61" s="26" t="str">
        <f>IFERROR(IF('1.DP 2012-2022 '!X61&lt;0,"Prejuízo",IF('1.DP 2012-2022 '!M61&lt;0,"IRPJ NEGATIVO",'1.DP 2012-2022 '!M61/'1.DP 2012-2022 '!X61)),"NA")</f>
        <v>NA</v>
      </c>
      <c r="O61" s="26" t="str">
        <f>IFERROR(IF('1.DP 2012-2022 '!Y61&lt;0,"Prejuízo",IF('1.DP 2012-2022 '!N61&lt;0,"IRPJ NEGATIVO",'1.DP 2012-2022 '!N61/'1.DP 2012-2022 '!Y61)),"NA")</f>
        <v>NA</v>
      </c>
      <c r="P61" s="26" t="str">
        <f>IFERROR(IF('1.DP 2012-2022 '!Z61&lt;0,"Prejuízo",IF('1.DP 2012-2022 '!O61&lt;0,"IRPJ NEGATIVO",'1.DP 2012-2022 '!O61/'1.DP 2012-2022 '!Z61)),"NA")</f>
        <v>NA</v>
      </c>
      <c r="Q61" s="27">
        <f t="shared" si="1"/>
        <v>4</v>
      </c>
      <c r="R61" s="27">
        <f t="shared" si="2"/>
        <v>41</v>
      </c>
      <c r="S61" s="28">
        <f>IFERROR((SUMIF('1.DP 2012-2022 '!E61:O61,"&gt;=0",'1.DP 2012-2022 '!E61:O61))/(SUMIF('1.DP 2012-2022 '!P61:Z61,"&gt;=0",'1.DP 2012-2022 '!P61:Z61)),"NA")</f>
        <v>0.26393821896338981</v>
      </c>
      <c r="T61" s="29">
        <f t="shared" si="3"/>
        <v>2.5750070142769737E-2</v>
      </c>
      <c r="U61" s="29">
        <f t="shared" si="4"/>
        <v>5.2866944208991454E-4</v>
      </c>
    </row>
    <row r="62" spans="1:21" ht="14.25" customHeight="1">
      <c r="A62" s="12" t="s">
        <v>180</v>
      </c>
      <c r="B62" s="12" t="s">
        <v>181</v>
      </c>
      <c r="C62" s="12" t="s">
        <v>58</v>
      </c>
      <c r="D62" s="13" t="s">
        <v>179</v>
      </c>
      <c r="E62" s="25">
        <f t="shared" si="0"/>
        <v>3.1661057893030961E-2</v>
      </c>
      <c r="F62" s="26">
        <f>IFERROR(IF('1.DP 2012-2022 '!P62&lt;0,"Prejuízo",IF('1.DP 2012-2022 '!E62&lt;0,"IRPJ NEGATIVO",'1.DP 2012-2022 '!E62/'1.DP 2012-2022 '!P62)),"NA")</f>
        <v>0.56329388775970146</v>
      </c>
      <c r="G62" s="26">
        <f>IFERROR(IF('1.DP 2012-2022 '!Q62&lt;0,"Prejuízo",IF('1.DP 2012-2022 '!F62&lt;0,"IRPJ NEGATIVO",'1.DP 2012-2022 '!F62/'1.DP 2012-2022 '!Q62)),"NA")</f>
        <v>0.39864468420028454</v>
      </c>
      <c r="H62" s="26">
        <f>IFERROR(IF('1.DP 2012-2022 '!R62&lt;0,"Prejuízo",IF('1.DP 2012-2022 '!G62&lt;0,"IRPJ NEGATIVO",'1.DP 2012-2022 '!G62/'1.DP 2012-2022 '!R62)),"NA")</f>
        <v>0.33616480165428336</v>
      </c>
      <c r="I62" s="26" t="str">
        <f>IFERROR(IF('1.DP 2012-2022 '!S62&lt;0,"Prejuízo",IF('1.DP 2012-2022 '!H62&lt;0,"IRPJ NEGATIVO",'1.DP 2012-2022 '!H62/'1.DP 2012-2022 '!S62)),"NA")</f>
        <v>NA</v>
      </c>
      <c r="J62" s="26" t="str">
        <f>IFERROR(IF('1.DP 2012-2022 '!T62&lt;0,"Prejuízo",IF('1.DP 2012-2022 '!I62&lt;0,"IRPJ NEGATIVO",'1.DP 2012-2022 '!I62/'1.DP 2012-2022 '!T62)),"NA")</f>
        <v>NA</v>
      </c>
      <c r="K62" s="26" t="str">
        <f>IFERROR(IF('1.DP 2012-2022 '!U62&lt;0,"Prejuízo",IF('1.DP 2012-2022 '!J62&lt;0,"IRPJ NEGATIVO",'1.DP 2012-2022 '!J62/'1.DP 2012-2022 '!U62)),"NA")</f>
        <v>NA</v>
      </c>
      <c r="L62" s="26" t="str">
        <f>IFERROR(IF('1.DP 2012-2022 '!V62&lt;0,"Prejuízo",IF('1.DP 2012-2022 '!K62&lt;0,"IRPJ NEGATIVO",'1.DP 2012-2022 '!K62/'1.DP 2012-2022 '!V62)),"NA")</f>
        <v>NA</v>
      </c>
      <c r="M62" s="26" t="str">
        <f>IFERROR(IF('1.DP 2012-2022 '!W62&lt;0,"Prejuízo",IF('1.DP 2012-2022 '!L62&lt;0,"IRPJ NEGATIVO",'1.DP 2012-2022 '!L62/'1.DP 2012-2022 '!W62)),"NA")</f>
        <v>NA</v>
      </c>
      <c r="N62" s="26" t="str">
        <f>IFERROR(IF('1.DP 2012-2022 '!X62&lt;0,"Prejuízo",IF('1.DP 2012-2022 '!M62&lt;0,"IRPJ NEGATIVO",'1.DP 2012-2022 '!M62/'1.DP 2012-2022 '!X62)),"NA")</f>
        <v>NA</v>
      </c>
      <c r="O62" s="26" t="str">
        <f>IFERROR(IF('1.DP 2012-2022 '!Y62&lt;0,"Prejuízo",IF('1.DP 2012-2022 '!N62&lt;0,"IRPJ NEGATIVO",'1.DP 2012-2022 '!N62/'1.DP 2012-2022 '!Y62)),"NA")</f>
        <v>NA</v>
      </c>
      <c r="P62" s="26" t="str">
        <f>IFERROR(IF('1.DP 2012-2022 '!Z62&lt;0,"Prejuízo",IF('1.DP 2012-2022 '!O62&lt;0,"IRPJ NEGATIVO",'1.DP 2012-2022 '!O62/'1.DP 2012-2022 '!Z62)),"NA")</f>
        <v>NA</v>
      </c>
      <c r="Q62" s="27">
        <f t="shared" si="1"/>
        <v>3</v>
      </c>
      <c r="R62" s="27">
        <f t="shared" si="2"/>
        <v>41</v>
      </c>
      <c r="S62" s="28">
        <f>IFERROR((SUMIF('1.DP 2012-2022 '!E62:O62,"&gt;=0",'1.DP 2012-2022 '!E62:O62))/(SUMIF('1.DP 2012-2022 '!P62:Z62,"&gt;=0",'1.DP 2012-2022 '!P62:Z62)),"NA")</f>
        <v>0.45826360648842457</v>
      </c>
      <c r="T62" s="29">
        <f t="shared" si="3"/>
        <v>3.3531483401592045E-2</v>
      </c>
      <c r="U62" s="29">
        <f t="shared" si="4"/>
        <v>6.8842805181035238E-4</v>
      </c>
    </row>
    <row r="63" spans="1:21" ht="14.25" customHeight="1">
      <c r="A63" s="12" t="s">
        <v>182</v>
      </c>
      <c r="B63" s="12" t="s">
        <v>183</v>
      </c>
      <c r="C63" s="12" t="s">
        <v>58</v>
      </c>
      <c r="D63" s="13" t="s">
        <v>179</v>
      </c>
      <c r="E63" s="25">
        <f t="shared" si="0"/>
        <v>1.9827669876796294E-2</v>
      </c>
      <c r="F63" s="26">
        <f>IFERROR(IF('1.DP 2012-2022 '!P63&lt;0,"Prejuízo",IF('1.DP 2012-2022 '!E63&lt;0,"IRPJ NEGATIVO",'1.DP 2012-2022 '!E63/'1.DP 2012-2022 '!P63)),"NA")</f>
        <v>2.0204248286047201E-2</v>
      </c>
      <c r="G63" s="26" t="str">
        <f>IFERROR(IF('1.DP 2012-2022 '!Q63&lt;0,"Prejuízo",IF('1.DP 2012-2022 '!F63&lt;0,"IRPJ NEGATIVO",'1.DP 2012-2022 '!F63/'1.DP 2012-2022 '!Q63)),"NA")</f>
        <v>Prejuízo</v>
      </c>
      <c r="H63" s="26" t="str">
        <f>IFERROR(IF('1.DP 2012-2022 '!R63&lt;0,"Prejuízo",IF('1.DP 2012-2022 '!G63&lt;0,"IRPJ NEGATIVO",'1.DP 2012-2022 '!G63/'1.DP 2012-2022 '!R63)),"NA")</f>
        <v>Prejuízo</v>
      </c>
      <c r="I63" s="26">
        <f>IFERROR(IF('1.DP 2012-2022 '!S63&lt;0,"Prejuízo",IF('1.DP 2012-2022 '!H63&lt;0,"IRPJ NEGATIVO",'1.DP 2012-2022 '!H63/'1.DP 2012-2022 '!S63)),"NA")</f>
        <v>0.1822462392923889</v>
      </c>
      <c r="J63" s="26">
        <f>IFERROR(IF('1.DP 2012-2022 '!T63&lt;0,"Prejuízo",IF('1.DP 2012-2022 '!I63&lt;0,"IRPJ NEGATIVO",'1.DP 2012-2022 '!I63/'1.DP 2012-2022 '!T63)),"NA")</f>
        <v>8.7476848552603695E-2</v>
      </c>
      <c r="K63" s="26">
        <f>IFERROR(IF('1.DP 2012-2022 '!U63&lt;0,"Prejuízo",IF('1.DP 2012-2022 '!J63&lt;0,"IRPJ NEGATIVO",'1.DP 2012-2022 '!J63/'1.DP 2012-2022 '!U63)),"NA")</f>
        <v>0.52300712881760836</v>
      </c>
      <c r="L63" s="26" t="str">
        <f>IFERROR(IF('1.DP 2012-2022 '!V63&lt;0,"Prejuízo",IF('1.DP 2012-2022 '!K63&lt;0,"IRPJ NEGATIVO",'1.DP 2012-2022 '!K63/'1.DP 2012-2022 '!V63)),"NA")</f>
        <v>NA</v>
      </c>
      <c r="M63" s="26" t="str">
        <f>IFERROR(IF('1.DP 2012-2022 '!W63&lt;0,"Prejuízo",IF('1.DP 2012-2022 '!L63&lt;0,"IRPJ NEGATIVO",'1.DP 2012-2022 '!L63/'1.DP 2012-2022 '!W63)),"NA")</f>
        <v>NA</v>
      </c>
      <c r="N63" s="26" t="str">
        <f>IFERROR(IF('1.DP 2012-2022 '!X63&lt;0,"Prejuízo",IF('1.DP 2012-2022 '!M63&lt;0,"IRPJ NEGATIVO",'1.DP 2012-2022 '!M63/'1.DP 2012-2022 '!X63)),"NA")</f>
        <v>NA</v>
      </c>
      <c r="O63" s="26" t="str">
        <f>IFERROR(IF('1.DP 2012-2022 '!Y63&lt;0,"Prejuízo",IF('1.DP 2012-2022 '!N63&lt;0,"IRPJ NEGATIVO",'1.DP 2012-2022 '!N63/'1.DP 2012-2022 '!Y63)),"NA")</f>
        <v>NA</v>
      </c>
      <c r="P63" s="26" t="str">
        <f>IFERROR(IF('1.DP 2012-2022 '!Z63&lt;0,"Prejuízo",IF('1.DP 2012-2022 '!O63&lt;0,"IRPJ NEGATIVO",'1.DP 2012-2022 '!O63/'1.DP 2012-2022 '!Z63)),"NA")</f>
        <v>NA</v>
      </c>
      <c r="Q63" s="27">
        <f t="shared" si="1"/>
        <v>4</v>
      </c>
      <c r="R63" s="27">
        <f t="shared" si="2"/>
        <v>41</v>
      </c>
      <c r="S63" s="28">
        <f>IFERROR((SUMIF('1.DP 2012-2022 '!E63:O63,"&gt;=0",'1.DP 2012-2022 '!E63:O63))/(SUMIF('1.DP 2012-2022 '!P63:Z63,"&gt;=0",'1.DP 2012-2022 '!P63:Z63)),"NA")</f>
        <v>0.33411724385500674</v>
      </c>
      <c r="T63" s="29">
        <f t="shared" si="3"/>
        <v>3.2596804278537242E-2</v>
      </c>
      <c r="U63" s="29">
        <f t="shared" si="4"/>
        <v>6.6923834522785526E-4</v>
      </c>
    </row>
    <row r="64" spans="1:21" ht="14.25" customHeight="1">
      <c r="A64" s="12" t="s">
        <v>184</v>
      </c>
      <c r="B64" s="12" t="s">
        <v>185</v>
      </c>
      <c r="C64" s="12" t="s">
        <v>58</v>
      </c>
      <c r="D64" s="13" t="s">
        <v>179</v>
      </c>
      <c r="E64" s="25">
        <f t="shared" si="0"/>
        <v>2.7474348241875432E-2</v>
      </c>
      <c r="F64" s="26" t="str">
        <f>IFERROR(IF('1.DP 2012-2022 '!P64&lt;0,"Prejuízo",IF('1.DP 2012-2022 '!E64&lt;0,"IRPJ NEGATIVO",'1.DP 2012-2022 '!E64/'1.DP 2012-2022 '!P64)),"NA")</f>
        <v>Prejuízo</v>
      </c>
      <c r="G64" s="26" t="str">
        <f>IFERROR(IF('1.DP 2012-2022 '!Q64&lt;0,"Prejuízo",IF('1.DP 2012-2022 '!F64&lt;0,"IRPJ NEGATIVO",'1.DP 2012-2022 '!F64/'1.DP 2012-2022 '!Q64)),"NA")</f>
        <v>NA</v>
      </c>
      <c r="H64" s="26" t="str">
        <f>IFERROR(IF('1.DP 2012-2022 '!R64&lt;0,"Prejuízo",IF('1.DP 2012-2022 '!G64&lt;0,"IRPJ NEGATIVO",'1.DP 2012-2022 '!G64/'1.DP 2012-2022 '!R64)),"NA")</f>
        <v>Prejuízo</v>
      </c>
      <c r="I64" s="26" t="str">
        <f>IFERROR(IF('1.DP 2012-2022 '!S64&lt;0,"Prejuízo",IF('1.DP 2012-2022 '!H64&lt;0,"IRPJ NEGATIVO",'1.DP 2012-2022 '!H64/'1.DP 2012-2022 '!S64)),"NA")</f>
        <v>Prejuízo</v>
      </c>
      <c r="J64" s="26" t="str">
        <f>IFERROR(IF('1.DP 2012-2022 '!T64&lt;0,"Prejuízo",IF('1.DP 2012-2022 '!I64&lt;0,"IRPJ NEGATIVO",'1.DP 2012-2022 '!I64/'1.DP 2012-2022 '!T64)),"NA")</f>
        <v>IRPJ NEGATIVO</v>
      </c>
      <c r="K64" s="26" t="str">
        <f>IFERROR(IF('1.DP 2012-2022 '!U64&lt;0,"Prejuízo",IF('1.DP 2012-2022 '!J64&lt;0,"IRPJ NEGATIVO",'1.DP 2012-2022 '!J64/'1.DP 2012-2022 '!U64)),"NA")</f>
        <v>Prejuízo</v>
      </c>
      <c r="L64" s="26" t="str">
        <f>IFERROR(IF('1.DP 2012-2022 '!V64&lt;0,"Prejuízo",IF('1.DP 2012-2022 '!K64&lt;0,"IRPJ NEGATIVO",'1.DP 2012-2022 '!K64/'1.DP 2012-2022 '!V64)),"NA")</f>
        <v>Prejuízo</v>
      </c>
      <c r="M64" s="26" t="str">
        <f>IFERROR(IF('1.DP 2012-2022 '!W64&lt;0,"Prejuízo",IF('1.DP 2012-2022 '!L64&lt;0,"IRPJ NEGATIVO",'1.DP 2012-2022 '!L64/'1.DP 2012-2022 '!W64)),"NA")</f>
        <v>Prejuízo</v>
      </c>
      <c r="N64" s="26">
        <f>IFERROR(IF('1.DP 2012-2022 '!X64&lt;0,"Prejuízo",IF('1.DP 2012-2022 '!M64&lt;0,"IRPJ NEGATIVO",'1.DP 2012-2022 '!M64/'1.DP 2012-2022 '!X64)),"NA")</f>
        <v>0.55138364267059736</v>
      </c>
      <c r="O64" s="26">
        <f>IFERROR(IF('1.DP 2012-2022 '!Y64&lt;0,"Prejuízo",IF('1.DP 2012-2022 '!N64&lt;0,"IRPJ NEGATIVO",'1.DP 2012-2022 '!N64/'1.DP 2012-2022 '!Y64)),"NA")</f>
        <v>0.20798352424864661</v>
      </c>
      <c r="P64" s="26">
        <f>IFERROR(IF('1.DP 2012-2022 '!Z64&lt;0,"Prejuízo",IF('1.DP 2012-2022 '!O64&lt;0,"IRPJ NEGATIVO",'1.DP 2012-2022 '!O64/'1.DP 2012-2022 '!Z64)),"NA")</f>
        <v>0.36708111099764873</v>
      </c>
      <c r="Q64" s="27">
        <f t="shared" si="1"/>
        <v>3</v>
      </c>
      <c r="R64" s="27">
        <f t="shared" si="2"/>
        <v>41</v>
      </c>
      <c r="S64" s="28">
        <f>IFERROR((SUMIF('1.DP 2012-2022 '!E64:O64,"&gt;=0",'1.DP 2012-2022 '!E64:O64))/(SUMIF('1.DP 2012-2022 '!P64:Z64,"&gt;=0",'1.DP 2012-2022 '!P64:Z64)),"NA")</f>
        <v>0.18913063176435799</v>
      </c>
      <c r="T64" s="29">
        <f t="shared" si="3"/>
        <v>1.383882671446522E-2</v>
      </c>
      <c r="U64" s="29">
        <f t="shared" si="4"/>
        <v>2.8412213084280121E-4</v>
      </c>
    </row>
    <row r="65" spans="1:21" ht="14.25" customHeight="1">
      <c r="A65" s="12" t="s">
        <v>186</v>
      </c>
      <c r="B65" s="12" t="s">
        <v>187</v>
      </c>
      <c r="C65" s="12" t="s">
        <v>58</v>
      </c>
      <c r="D65" s="13" t="s">
        <v>179</v>
      </c>
      <c r="E65" s="25">
        <f t="shared" si="0"/>
        <v>0</v>
      </c>
      <c r="F65" s="26" t="str">
        <f>IFERROR(IF('1.DP 2012-2022 '!P65&lt;0,"Prejuízo",IF('1.DP 2012-2022 '!E65&lt;0,"IRPJ NEGATIVO",'1.DP 2012-2022 '!E65/'1.DP 2012-2022 '!P65)),"NA")</f>
        <v>Prejuízo</v>
      </c>
      <c r="G65" s="26" t="str">
        <f>IFERROR(IF('1.DP 2012-2022 '!Q65&lt;0,"Prejuízo",IF('1.DP 2012-2022 '!F65&lt;0,"IRPJ NEGATIVO",'1.DP 2012-2022 '!F65/'1.DP 2012-2022 '!Q65)),"NA")</f>
        <v>Prejuízo</v>
      </c>
      <c r="H65" s="26" t="str">
        <f>IFERROR(IF('1.DP 2012-2022 '!R65&lt;0,"Prejuízo",IF('1.DP 2012-2022 '!G65&lt;0,"IRPJ NEGATIVO",'1.DP 2012-2022 '!G65/'1.DP 2012-2022 '!R65)),"NA")</f>
        <v>Prejuízo</v>
      </c>
      <c r="I65" s="26" t="str">
        <f>IFERROR(IF('1.DP 2012-2022 '!S65&lt;0,"Prejuízo",IF('1.DP 2012-2022 '!H65&lt;0,"IRPJ NEGATIVO",'1.DP 2012-2022 '!H65/'1.DP 2012-2022 '!S65)),"NA")</f>
        <v>Prejuízo</v>
      </c>
      <c r="J65" s="26" t="str">
        <f>IFERROR(IF('1.DP 2012-2022 '!T65&lt;0,"Prejuízo",IF('1.DP 2012-2022 '!I65&lt;0,"IRPJ NEGATIVO",'1.DP 2012-2022 '!I65/'1.DP 2012-2022 '!T65)),"NA")</f>
        <v>Prejuízo</v>
      </c>
      <c r="K65" s="26" t="str">
        <f>IFERROR(IF('1.DP 2012-2022 '!U65&lt;0,"Prejuízo",IF('1.DP 2012-2022 '!J65&lt;0,"IRPJ NEGATIVO",'1.DP 2012-2022 '!J65/'1.DP 2012-2022 '!U65)),"NA")</f>
        <v>Prejuízo</v>
      </c>
      <c r="L65" s="26" t="str">
        <f>IFERROR(IF('1.DP 2012-2022 '!V65&lt;0,"Prejuízo",IF('1.DP 2012-2022 '!K65&lt;0,"IRPJ NEGATIVO",'1.DP 2012-2022 '!K65/'1.DP 2012-2022 '!V65)),"NA")</f>
        <v>Prejuízo</v>
      </c>
      <c r="M65" s="26" t="str">
        <f>IFERROR(IF('1.DP 2012-2022 '!W65&lt;0,"Prejuízo",IF('1.DP 2012-2022 '!L65&lt;0,"IRPJ NEGATIVO",'1.DP 2012-2022 '!L65/'1.DP 2012-2022 '!W65)),"NA")</f>
        <v>Prejuízo</v>
      </c>
      <c r="N65" s="26" t="str">
        <f>IFERROR(IF('1.DP 2012-2022 '!X65&lt;0,"Prejuízo",IF('1.DP 2012-2022 '!M65&lt;0,"IRPJ NEGATIVO",'1.DP 2012-2022 '!M65/'1.DP 2012-2022 '!X65)),"NA")</f>
        <v>Prejuízo</v>
      </c>
      <c r="O65" s="26" t="str">
        <f>IFERROR(IF('1.DP 2012-2022 '!Y65&lt;0,"Prejuízo",IF('1.DP 2012-2022 '!N65&lt;0,"IRPJ NEGATIVO",'1.DP 2012-2022 '!N65/'1.DP 2012-2022 '!Y65)),"NA")</f>
        <v>Prejuízo</v>
      </c>
      <c r="P65" s="26">
        <f>IFERROR(IF('1.DP 2012-2022 '!Z65&lt;0,"Prejuízo",IF('1.DP 2012-2022 '!O65&lt;0,"IRPJ NEGATIVO",'1.DP 2012-2022 '!O65/'1.DP 2012-2022 '!Z65)),"NA")</f>
        <v>0</v>
      </c>
      <c r="Q65" s="27">
        <f t="shared" si="1"/>
        <v>1</v>
      </c>
      <c r="R65" s="27">
        <f t="shared" si="2"/>
        <v>41</v>
      </c>
      <c r="S65" s="28">
        <f>IFERROR((SUMIF('1.DP 2012-2022 '!E65:O65,"&gt;=0",'1.DP 2012-2022 '!E65:O65))/(SUMIF('1.DP 2012-2022 '!P65:Z65,"&gt;=0",'1.DP 2012-2022 '!P65:Z65)),"NA")</f>
        <v>9.0695288365940643E-4</v>
      </c>
      <c r="T65" s="29">
        <f t="shared" si="3"/>
        <v>2.2120802040473327E-5</v>
      </c>
      <c r="U65" s="29">
        <f t="shared" si="4"/>
        <v>4.5415767834722404E-7</v>
      </c>
    </row>
    <row r="66" spans="1:21" ht="14.25" customHeight="1">
      <c r="A66" s="12" t="s">
        <v>188</v>
      </c>
      <c r="B66" s="12" t="s">
        <v>189</v>
      </c>
      <c r="C66" s="12" t="s">
        <v>58</v>
      </c>
      <c r="D66" s="13" t="s">
        <v>179</v>
      </c>
      <c r="E66" s="25">
        <f t="shared" si="0"/>
        <v>2.9399427374086188E-2</v>
      </c>
      <c r="F66" s="26">
        <f>IFERROR(IF('1.DP 2012-2022 '!P66&lt;0,"Prejuízo",IF('1.DP 2012-2022 '!E66&lt;0,"IRPJ NEGATIVO",'1.DP 2012-2022 '!E66/'1.DP 2012-2022 '!P66)),"NA")</f>
        <v>0.23315259922349307</v>
      </c>
      <c r="G66" s="26">
        <f>IFERROR(IF('1.DP 2012-2022 '!Q66&lt;0,"Prejuízo",IF('1.DP 2012-2022 '!F66&lt;0,"IRPJ NEGATIVO",'1.DP 2012-2022 '!F66/'1.DP 2012-2022 '!Q66)),"NA")</f>
        <v>1.4205988426364367E-2</v>
      </c>
      <c r="H66" s="26">
        <f>IFERROR(IF('1.DP 2012-2022 '!R66&lt;0,"Prejuízo",IF('1.DP 2012-2022 '!G66&lt;0,"IRPJ NEGATIVO",'1.DP 2012-2022 '!G66/'1.DP 2012-2022 '!R66)),"NA")</f>
        <v>1.0223802868234544E-2</v>
      </c>
      <c r="I66" s="26">
        <f>IFERROR(IF('1.DP 2012-2022 '!S66&lt;0,"Prejuízo",IF('1.DP 2012-2022 '!H66&lt;0,"IRPJ NEGATIVO",'1.DP 2012-2022 '!H66/'1.DP 2012-2022 '!S66)),"NA")</f>
        <v>1.5833207574570355E-2</v>
      </c>
      <c r="J66" s="26">
        <f>IFERROR(IF('1.DP 2012-2022 '!T66&lt;0,"Prejuízo",IF('1.DP 2012-2022 '!I66&lt;0,"IRPJ NEGATIVO",'1.DP 2012-2022 '!I66/'1.DP 2012-2022 '!T66)),"NA")</f>
        <v>7.3818287583212225E-2</v>
      </c>
      <c r="K66" s="26">
        <f>IFERROR(IF('1.DP 2012-2022 '!U66&lt;0,"Prejuízo",IF('1.DP 2012-2022 '!J66&lt;0,"IRPJ NEGATIVO",'1.DP 2012-2022 '!J66/'1.DP 2012-2022 '!U66)),"NA")</f>
        <v>0.10130884611912552</v>
      </c>
      <c r="L66" s="26">
        <f>IFERROR(IF('1.DP 2012-2022 '!V66&lt;0,"Prejuízo",IF('1.DP 2012-2022 '!K66&lt;0,"IRPJ NEGATIVO",'1.DP 2012-2022 '!K66/'1.DP 2012-2022 '!V66)),"NA")</f>
        <v>5.6100992419814991E-2</v>
      </c>
      <c r="M66" s="26">
        <f>IFERROR(IF('1.DP 2012-2022 '!W66&lt;0,"Prejuízo",IF('1.DP 2012-2022 '!L66&lt;0,"IRPJ NEGATIVO",'1.DP 2012-2022 '!L66/'1.DP 2012-2022 '!W66)),"NA")</f>
        <v>0.21384076681365594</v>
      </c>
      <c r="N66" s="26">
        <f>IFERROR(IF('1.DP 2012-2022 '!X66&lt;0,"Prejuízo",IF('1.DP 2012-2022 '!M66&lt;0,"IRPJ NEGATIVO",'1.DP 2012-2022 '!M66/'1.DP 2012-2022 '!X66)),"NA")</f>
        <v>0.11927158204777617</v>
      </c>
      <c r="O66" s="26">
        <f>IFERROR(IF('1.DP 2012-2022 '!Y66&lt;0,"Prejuízo",IF('1.DP 2012-2022 '!N66&lt;0,"IRPJ NEGATIVO",'1.DP 2012-2022 '!N66/'1.DP 2012-2022 '!Y66)),"NA")</f>
        <v>0.13231377902228472</v>
      </c>
      <c r="P66" s="26">
        <f>IFERROR(IF('1.DP 2012-2022 '!Z66&lt;0,"Prejuízo",IF('1.DP 2012-2022 '!O66&lt;0,"IRPJ NEGATIVO",'1.DP 2012-2022 '!O66/'1.DP 2012-2022 '!Z66)),"NA")</f>
        <v>0.23530667023900176</v>
      </c>
      <c r="Q66" s="27">
        <f t="shared" si="1"/>
        <v>11</v>
      </c>
      <c r="R66" s="27">
        <f t="shared" si="2"/>
        <v>41</v>
      </c>
      <c r="S66" s="28">
        <f>IFERROR((SUMIF('1.DP 2012-2022 '!E66:O66,"&gt;=0",'1.DP 2012-2022 '!E66:O66))/(SUMIF('1.DP 2012-2022 '!P66:Z66,"&gt;=0",'1.DP 2012-2022 '!P66:Z66)),"NA")</f>
        <v>0.1107254976800356</v>
      </c>
      <c r="T66" s="29">
        <f t="shared" si="3"/>
        <v>2.9706840840985165E-2</v>
      </c>
      <c r="U66" s="29">
        <f t="shared" si="4"/>
        <v>6.0990509488251959E-4</v>
      </c>
    </row>
    <row r="67" spans="1:21" ht="14.25" customHeight="1">
      <c r="A67" s="12" t="s">
        <v>190</v>
      </c>
      <c r="B67" s="12" t="s">
        <v>191</v>
      </c>
      <c r="C67" s="12" t="s">
        <v>58</v>
      </c>
      <c r="D67" s="13" t="s">
        <v>179</v>
      </c>
      <c r="E67" s="25">
        <f t="shared" si="0"/>
        <v>3.9757739980639029E-2</v>
      </c>
      <c r="F67" s="26">
        <f>IFERROR(IF('1.DP 2012-2022 '!P67&lt;0,"Prejuízo",IF('1.DP 2012-2022 '!E67&lt;0,"IRPJ NEGATIVO",'1.DP 2012-2022 '!E67/'1.DP 2012-2022 '!P67)),"NA")</f>
        <v>0.10209145404837909</v>
      </c>
      <c r="G67" s="26" t="str">
        <f>IFERROR(IF('1.DP 2012-2022 '!Q67&lt;0,"Prejuízo",IF('1.DP 2012-2022 '!F67&lt;0,"IRPJ NEGATIVO",'1.DP 2012-2022 '!F67/'1.DP 2012-2022 '!Q67)),"NA")</f>
        <v>IRPJ NEGATIVO</v>
      </c>
      <c r="H67" s="26">
        <f>IFERROR(IF('1.DP 2012-2022 '!R67&lt;0,"Prejuízo",IF('1.DP 2012-2022 '!G67&lt;0,"IRPJ NEGATIVO",'1.DP 2012-2022 '!G67/'1.DP 2012-2022 '!R67)),"NA")</f>
        <v>0.37473252176024296</v>
      </c>
      <c r="I67" s="26">
        <f>IFERROR(IF('1.DP 2012-2022 '!S67&lt;0,"Prejuízo",IF('1.DP 2012-2022 '!H67&lt;0,"IRPJ NEGATIVO",'1.DP 2012-2022 '!H67/'1.DP 2012-2022 '!S67)),"NA")</f>
        <v>1.3941152103556903E-2</v>
      </c>
      <c r="J67" s="26">
        <f>IFERROR(IF('1.DP 2012-2022 '!T67&lt;0,"Prejuízo",IF('1.DP 2012-2022 '!I67&lt;0,"IRPJ NEGATIVO",'1.DP 2012-2022 '!I67/'1.DP 2012-2022 '!T67)),"NA")</f>
        <v>0.10861774607578675</v>
      </c>
      <c r="K67" s="26">
        <f>IFERROR(IF('1.DP 2012-2022 '!U67&lt;0,"Prejuízo",IF('1.DP 2012-2022 '!J67&lt;0,"IRPJ NEGATIVO",'1.DP 2012-2022 '!J67/'1.DP 2012-2022 '!U67)),"NA")</f>
        <v>0.11744000066638745</v>
      </c>
      <c r="L67" s="26">
        <f>IFERROR(IF('1.DP 2012-2022 '!V67&lt;0,"Prejuízo",IF('1.DP 2012-2022 '!K67&lt;0,"IRPJ NEGATIVO",'1.DP 2012-2022 '!K67/'1.DP 2012-2022 '!V67)),"NA")</f>
        <v>0.29834523484775954</v>
      </c>
      <c r="M67" s="26">
        <f>IFERROR(IF('1.DP 2012-2022 '!W67&lt;0,"Prejuízo",IF('1.DP 2012-2022 '!L67&lt;0,"IRPJ NEGATIVO",'1.DP 2012-2022 '!L67/'1.DP 2012-2022 '!W67)),"NA")</f>
        <v>0.13235144583341416</v>
      </c>
      <c r="N67" s="26">
        <f>IFERROR(IF('1.DP 2012-2022 '!X67&lt;0,"Prejuízo",IF('1.DP 2012-2022 '!M67&lt;0,"IRPJ NEGATIVO",'1.DP 2012-2022 '!M67/'1.DP 2012-2022 '!X67)),"NA")</f>
        <v>0.1493841308178952</v>
      </c>
      <c r="O67" s="26">
        <f>IFERROR(IF('1.DP 2012-2022 '!Y67&lt;0,"Prejuízo",IF('1.DP 2012-2022 '!N67&lt;0,"IRPJ NEGATIVO",'1.DP 2012-2022 '!N67/'1.DP 2012-2022 '!Y67)),"NA")</f>
        <v>0.14204787765569105</v>
      </c>
      <c r="P67" s="26">
        <f>IFERROR(IF('1.DP 2012-2022 '!Z67&lt;0,"Prejuízo",IF('1.DP 2012-2022 '!O67&lt;0,"IRPJ NEGATIVO",'1.DP 2012-2022 '!O67/'1.DP 2012-2022 '!Z67)),"NA")</f>
        <v>0.1911157753970871</v>
      </c>
      <c r="Q67" s="27">
        <f t="shared" si="1"/>
        <v>10</v>
      </c>
      <c r="R67" s="27">
        <f t="shared" si="2"/>
        <v>41</v>
      </c>
      <c r="S67" s="28">
        <f>IFERROR((SUMIF('1.DP 2012-2022 '!E67:O67,"&gt;=0",'1.DP 2012-2022 '!E67:O67))/(SUMIF('1.DP 2012-2022 '!P67:Z67,"&gt;=0",'1.DP 2012-2022 '!P67:Z67)),"NA")</f>
        <v>0.12914780965423811</v>
      </c>
      <c r="T67" s="29">
        <f t="shared" si="3"/>
        <v>3.1499465769326371E-2</v>
      </c>
      <c r="U67" s="29">
        <f t="shared" si="4"/>
        <v>6.4670911193909924E-4</v>
      </c>
    </row>
    <row r="68" spans="1:21" ht="14.25" customHeight="1">
      <c r="A68" s="12" t="s">
        <v>192</v>
      </c>
      <c r="B68" s="12" t="s">
        <v>193</v>
      </c>
      <c r="C68" s="12" t="s">
        <v>58</v>
      </c>
      <c r="D68" s="13" t="s">
        <v>179</v>
      </c>
      <c r="E68" s="25">
        <f t="shared" si="0"/>
        <v>3.3012012232346101E-2</v>
      </c>
      <c r="F68" s="26">
        <f>IFERROR(IF('1.DP 2012-2022 '!P68&lt;0,"Prejuízo",IF('1.DP 2012-2022 '!E68&lt;0,"IRPJ NEGATIVO",'1.DP 2012-2022 '!E68/'1.DP 2012-2022 '!P68)),"NA")</f>
        <v>0.21251681351430327</v>
      </c>
      <c r="G68" s="26">
        <f>IFERROR(IF('1.DP 2012-2022 '!Q68&lt;0,"Prejuízo",IF('1.DP 2012-2022 '!F68&lt;0,"IRPJ NEGATIVO",'1.DP 2012-2022 '!F68/'1.DP 2012-2022 '!Q68)),"NA")</f>
        <v>0.17352164868391817</v>
      </c>
      <c r="H68" s="26">
        <f>IFERROR(IF('1.DP 2012-2022 '!R68&lt;0,"Prejuízo",IF('1.DP 2012-2022 '!G68&lt;0,"IRPJ NEGATIVO",'1.DP 2012-2022 '!G68/'1.DP 2012-2022 '!R68)),"NA")</f>
        <v>0.32276060771057247</v>
      </c>
      <c r="I68" s="26">
        <f>IFERROR(IF('1.DP 2012-2022 '!S68&lt;0,"Prejuízo",IF('1.DP 2012-2022 '!H68&lt;0,"IRPJ NEGATIVO",'1.DP 2012-2022 '!H68/'1.DP 2012-2022 '!S68)),"NA")</f>
        <v>0.2882770714802953</v>
      </c>
      <c r="J68" s="26">
        <f>IFERROR(IF('1.DP 2012-2022 '!T68&lt;0,"Prejuízo",IF('1.DP 2012-2022 '!I68&lt;0,"IRPJ NEGATIVO",'1.DP 2012-2022 '!I68/'1.DP 2012-2022 '!T68)),"NA")</f>
        <v>0.35641636013710076</v>
      </c>
      <c r="K68" s="26" t="str">
        <f>IFERROR(IF('1.DP 2012-2022 '!U68&lt;0,"Prejuízo",IF('1.DP 2012-2022 '!J68&lt;0,"IRPJ NEGATIVO",'1.DP 2012-2022 '!J68/'1.DP 2012-2022 '!U68)),"NA")</f>
        <v>NA</v>
      </c>
      <c r="L68" s="26" t="str">
        <f>IFERROR(IF('1.DP 2012-2022 '!V68&lt;0,"Prejuízo",IF('1.DP 2012-2022 '!K68&lt;0,"IRPJ NEGATIVO",'1.DP 2012-2022 '!K68/'1.DP 2012-2022 '!V68)),"NA")</f>
        <v>NA</v>
      </c>
      <c r="M68" s="26" t="str">
        <f>IFERROR(IF('1.DP 2012-2022 '!W68&lt;0,"Prejuízo",IF('1.DP 2012-2022 '!L68&lt;0,"IRPJ NEGATIVO",'1.DP 2012-2022 '!L68/'1.DP 2012-2022 '!W68)),"NA")</f>
        <v>NA</v>
      </c>
      <c r="N68" s="26" t="str">
        <f>IFERROR(IF('1.DP 2012-2022 '!X68&lt;0,"Prejuízo",IF('1.DP 2012-2022 '!M68&lt;0,"IRPJ NEGATIVO",'1.DP 2012-2022 '!M68/'1.DP 2012-2022 '!X68)),"NA")</f>
        <v>NA</v>
      </c>
      <c r="O68" s="26" t="str">
        <f>IFERROR(IF('1.DP 2012-2022 '!Y68&lt;0,"Prejuízo",IF('1.DP 2012-2022 '!N68&lt;0,"IRPJ NEGATIVO",'1.DP 2012-2022 '!N68/'1.DP 2012-2022 '!Y68)),"NA")</f>
        <v>NA</v>
      </c>
      <c r="P68" s="26" t="str">
        <f>IFERROR(IF('1.DP 2012-2022 '!Z68&lt;0,"Prejuízo",IF('1.DP 2012-2022 '!O68&lt;0,"IRPJ NEGATIVO",'1.DP 2012-2022 '!O68/'1.DP 2012-2022 '!Z68)),"NA")</f>
        <v>NA</v>
      </c>
      <c r="Q68" s="27">
        <f t="shared" si="1"/>
        <v>5</v>
      </c>
      <c r="R68" s="27">
        <f t="shared" si="2"/>
        <v>41</v>
      </c>
      <c r="S68" s="28">
        <f>IFERROR((SUMIF('1.DP 2012-2022 '!E68:O68,"&gt;=0",'1.DP 2012-2022 '!E68:O68))/(SUMIF('1.DP 2012-2022 '!P68:Z68,"&gt;=0",'1.DP 2012-2022 '!P68:Z68)),"NA")</f>
        <v>0.24811136677492907</v>
      </c>
      <c r="T68" s="29">
        <f t="shared" si="3"/>
        <v>3.0257483753040128E-2</v>
      </c>
      <c r="U68" s="29">
        <f t="shared" si="4"/>
        <v>6.2121023228575126E-4</v>
      </c>
    </row>
    <row r="69" spans="1:21" ht="14.25" customHeight="1">
      <c r="A69" s="12" t="s">
        <v>194</v>
      </c>
      <c r="B69" s="12" t="s">
        <v>195</v>
      </c>
      <c r="C69" s="12" t="s">
        <v>58</v>
      </c>
      <c r="D69" s="13" t="s">
        <v>196</v>
      </c>
      <c r="E69" s="25">
        <f t="shared" si="0"/>
        <v>3.7956143763196674E-4</v>
      </c>
      <c r="F69" s="26">
        <f>IFERROR(IF('1.DP 2012-2022 '!P69&lt;0,"Prejuízo",IF('1.DP 2012-2022 '!E69&lt;0,"IRPJ NEGATIVO",'1.DP 2012-2022 '!E69/'1.DP 2012-2022 '!P69)),"NA")</f>
        <v>3.3048694634667049E-3</v>
      </c>
      <c r="G69" s="26">
        <f>IFERROR(IF('1.DP 2012-2022 '!Q69&lt;0,"Prejuízo",IF('1.DP 2012-2022 '!F69&lt;0,"IRPJ NEGATIVO",'1.DP 2012-2022 '!F69/'1.DP 2012-2022 '!Q69)),"NA")</f>
        <v>7.8881801987098761E-4</v>
      </c>
      <c r="H69" s="26">
        <f>IFERROR(IF('1.DP 2012-2022 '!R69&lt;0,"Prejuízo",IF('1.DP 2012-2022 '!G69&lt;0,"IRPJ NEGATIVO",'1.DP 2012-2022 '!G69/'1.DP 2012-2022 '!R69)),"NA")</f>
        <v>5.6798086063031394E-3</v>
      </c>
      <c r="I69" s="26">
        <f>IFERROR(IF('1.DP 2012-2022 '!S69&lt;0,"Prejuízo",IF('1.DP 2012-2022 '!H69&lt;0,"IRPJ NEGATIVO",'1.DP 2012-2022 '!H69/'1.DP 2012-2022 '!S69)),"NA")</f>
        <v>4.468885623738908E-2</v>
      </c>
      <c r="J69" s="26">
        <f>IFERROR(IF('1.DP 2012-2022 '!T69&lt;0,"Prejuízo",IF('1.DP 2012-2022 '!I69&lt;0,"IRPJ NEGATIVO",'1.DP 2012-2022 '!I69/'1.DP 2012-2022 '!T69)),"NA")</f>
        <v>0.13417968217605755</v>
      </c>
      <c r="K69" s="26" t="str">
        <f>IFERROR(IF('1.DP 2012-2022 '!U69&lt;0,"Prejuízo",IF('1.DP 2012-2022 '!J69&lt;0,"IRPJ NEGATIVO",'1.DP 2012-2022 '!J69/'1.DP 2012-2022 '!U69)),"NA")</f>
        <v>IRPJ NEGATIVO</v>
      </c>
      <c r="L69" s="26" t="str">
        <f>IFERROR(IF('1.DP 2012-2022 '!V69&lt;0,"Prejuízo",IF('1.DP 2012-2022 '!K69&lt;0,"IRPJ NEGATIVO",'1.DP 2012-2022 '!K69/'1.DP 2012-2022 '!V69)),"NA")</f>
        <v>NA</v>
      </c>
      <c r="M69" s="26" t="str">
        <f>IFERROR(IF('1.DP 2012-2022 '!W69&lt;0,"Prejuízo",IF('1.DP 2012-2022 '!L69&lt;0,"IRPJ NEGATIVO",'1.DP 2012-2022 '!L69/'1.DP 2012-2022 '!W69)),"NA")</f>
        <v>NA</v>
      </c>
      <c r="N69" s="26" t="str">
        <f>IFERROR(IF('1.DP 2012-2022 '!X69&lt;0,"Prejuízo",IF('1.DP 2012-2022 '!M69&lt;0,"IRPJ NEGATIVO",'1.DP 2012-2022 '!M69/'1.DP 2012-2022 '!X69)),"NA")</f>
        <v>NA</v>
      </c>
      <c r="O69" s="26" t="str">
        <f>IFERROR(IF('1.DP 2012-2022 '!Y69&lt;0,"Prejuízo",IF('1.DP 2012-2022 '!N69&lt;0,"IRPJ NEGATIVO",'1.DP 2012-2022 '!N69/'1.DP 2012-2022 '!Y69)),"NA")</f>
        <v>NA</v>
      </c>
      <c r="P69" s="26" t="str">
        <f>IFERROR(IF('1.DP 2012-2022 '!Z69&lt;0,"Prejuízo",IF('1.DP 2012-2022 '!O69&lt;0,"IRPJ NEGATIVO",'1.DP 2012-2022 '!O69/'1.DP 2012-2022 '!Z69)),"NA")</f>
        <v>NA</v>
      </c>
      <c r="Q69" s="27">
        <f t="shared" si="1"/>
        <v>5</v>
      </c>
      <c r="R69" s="27">
        <f t="shared" si="2"/>
        <v>497</v>
      </c>
      <c r="S69" s="28">
        <f>IFERROR((SUMIF('1.DP 2012-2022 '!E69:O69,"&gt;=0",'1.DP 2012-2022 '!E69:O69))/(SUMIF('1.DP 2012-2022 '!P69:Z69,"&gt;=0",'1.DP 2012-2022 '!P69:Z69)),"NA")</f>
        <v>2.3406625361871932E-2</v>
      </c>
      <c r="T69" s="29">
        <f t="shared" si="3"/>
        <v>2.3547912838905365E-4</v>
      </c>
      <c r="U69" s="29">
        <f t="shared" si="4"/>
        <v>5.8604470109844597E-5</v>
      </c>
    </row>
    <row r="70" spans="1:21" ht="14.25" customHeight="1">
      <c r="A70" s="12" t="s">
        <v>197</v>
      </c>
      <c r="B70" s="12" t="s">
        <v>198</v>
      </c>
      <c r="C70" s="12" t="s">
        <v>58</v>
      </c>
      <c r="D70" s="13" t="s">
        <v>196</v>
      </c>
      <c r="E70" s="25">
        <f t="shared" si="0"/>
        <v>1.8240525362923554E-3</v>
      </c>
      <c r="F70" s="26">
        <f>IFERROR(IF('1.DP 2012-2022 '!P70&lt;0,"Prejuízo",IF('1.DP 2012-2022 '!E70&lt;0,"IRPJ NEGATIVO",'1.DP 2012-2022 '!E70/'1.DP 2012-2022 '!P70)),"NA")</f>
        <v>6.4613397307824658E-2</v>
      </c>
      <c r="G70" s="26" t="str">
        <f>IFERROR(IF('1.DP 2012-2022 '!Q70&lt;0,"Prejuízo",IF('1.DP 2012-2022 '!F70&lt;0,"IRPJ NEGATIVO",'1.DP 2012-2022 '!F70/'1.DP 2012-2022 '!Q70)),"NA")</f>
        <v>IRPJ NEGATIVO</v>
      </c>
      <c r="H70" s="26">
        <f>IFERROR(IF('1.DP 2012-2022 '!R70&lt;0,"Prejuízo",IF('1.DP 2012-2022 '!G70&lt;0,"IRPJ NEGATIVO",'1.DP 2012-2022 '!G70/'1.DP 2012-2022 '!R70)),"NA")</f>
        <v>6.1628185427591811E-2</v>
      </c>
      <c r="I70" s="26">
        <f>IFERROR(IF('1.DP 2012-2022 '!S70&lt;0,"Prejuízo",IF('1.DP 2012-2022 '!H70&lt;0,"IRPJ NEGATIVO",'1.DP 2012-2022 '!H70/'1.DP 2012-2022 '!S70)),"NA")</f>
        <v>0.20172494051536552</v>
      </c>
      <c r="J70" s="26">
        <f>IFERROR(IF('1.DP 2012-2022 '!T70&lt;0,"Prejuízo",IF('1.DP 2012-2022 '!I70&lt;0,"IRPJ NEGATIVO",'1.DP 2012-2022 '!I70/'1.DP 2012-2022 '!T70)),"NA")</f>
        <v>0.12210262119089686</v>
      </c>
      <c r="K70" s="26" t="str">
        <f>IFERROR(IF('1.DP 2012-2022 '!U70&lt;0,"Prejuízo",IF('1.DP 2012-2022 '!J70&lt;0,"IRPJ NEGATIVO",'1.DP 2012-2022 '!J70/'1.DP 2012-2022 '!U70)),"NA")</f>
        <v>IRPJ NEGATIVO</v>
      </c>
      <c r="L70" s="26">
        <f>IFERROR(IF('1.DP 2012-2022 '!V70&lt;0,"Prejuízo",IF('1.DP 2012-2022 '!K70&lt;0,"IRPJ NEGATIVO",'1.DP 2012-2022 '!K70/'1.DP 2012-2022 '!V70)),"NA")</f>
        <v>0.12339824698743093</v>
      </c>
      <c r="M70" s="26">
        <f>IFERROR(IF('1.DP 2012-2022 '!W70&lt;0,"Prejuízo",IF('1.DP 2012-2022 '!L70&lt;0,"IRPJ NEGATIVO",'1.DP 2012-2022 '!L70/'1.DP 2012-2022 '!W70)),"NA")</f>
        <v>7.1385620905326519E-2</v>
      </c>
      <c r="N70" s="26">
        <f>IFERROR(IF('1.DP 2012-2022 '!X70&lt;0,"Prejuízo",IF('1.DP 2012-2022 '!M70&lt;0,"IRPJ NEGATIVO",'1.DP 2012-2022 '!M70/'1.DP 2012-2022 '!X70)),"NA")</f>
        <v>5.0293519430771018E-2</v>
      </c>
      <c r="O70" s="26">
        <f>IFERROR(IF('1.DP 2012-2022 '!Y70&lt;0,"Prejuízo",IF('1.DP 2012-2022 '!N70&lt;0,"IRPJ NEGATIVO",'1.DP 2012-2022 '!N70/'1.DP 2012-2022 '!Y70)),"NA")</f>
        <v>0.12196041633447446</v>
      </c>
      <c r="P70" s="26">
        <f>IFERROR(IF('1.DP 2012-2022 '!Z70&lt;0,"Prejuízo",IF('1.DP 2012-2022 '!O70&lt;0,"IRPJ NEGATIVO",'1.DP 2012-2022 '!O70/'1.DP 2012-2022 '!Z70)),"NA")</f>
        <v>8.9447162437618882E-2</v>
      </c>
      <c r="Q70" s="27">
        <f t="shared" si="1"/>
        <v>9</v>
      </c>
      <c r="R70" s="27">
        <f t="shared" si="2"/>
        <v>497</v>
      </c>
      <c r="S70" s="28">
        <f>IFERROR((SUMIF('1.DP 2012-2022 '!E70:O70,"&gt;=0",'1.DP 2012-2022 '!E70:O70))/(SUMIF('1.DP 2012-2022 '!P70:Z70,"&gt;=0",'1.DP 2012-2022 '!P70:Z70)),"NA")</f>
        <v>8.342106245553188E-2</v>
      </c>
      <c r="T70" s="29">
        <f t="shared" si="3"/>
        <v>1.5106429820921266E-3</v>
      </c>
      <c r="U70" s="29">
        <f t="shared" si="4"/>
        <v>3.7595871912858629E-4</v>
      </c>
    </row>
    <row r="71" spans="1:21" ht="14.25" customHeight="1">
      <c r="A71" s="12" t="s">
        <v>199</v>
      </c>
      <c r="B71" s="12" t="s">
        <v>200</v>
      </c>
      <c r="C71" s="12" t="s">
        <v>58</v>
      </c>
      <c r="D71" s="13" t="s">
        <v>196</v>
      </c>
      <c r="E71" s="25" t="str">
        <f t="shared" si="0"/>
        <v>NA</v>
      </c>
      <c r="F71" s="26" t="str">
        <f>IFERROR(IF('1.DP 2012-2022 '!P71&lt;0,"Prejuízo",IF('1.DP 2012-2022 '!E71&lt;0,"IRPJ NEGATIVO",'1.DP 2012-2022 '!E71/'1.DP 2012-2022 '!P71)),"NA")</f>
        <v>Prejuízo</v>
      </c>
      <c r="G71" s="26" t="str">
        <f>IFERROR(IF('1.DP 2012-2022 '!Q71&lt;0,"Prejuízo",IF('1.DP 2012-2022 '!F71&lt;0,"IRPJ NEGATIVO",'1.DP 2012-2022 '!F71/'1.DP 2012-2022 '!Q71)),"NA")</f>
        <v>Prejuízo</v>
      </c>
      <c r="H71" s="26" t="str">
        <f>IFERROR(IF('1.DP 2012-2022 '!R71&lt;0,"Prejuízo",IF('1.DP 2012-2022 '!G71&lt;0,"IRPJ NEGATIVO",'1.DP 2012-2022 '!G71/'1.DP 2012-2022 '!R71)),"NA")</f>
        <v>Prejuízo</v>
      </c>
      <c r="I71" s="26" t="str">
        <f>IFERROR(IF('1.DP 2012-2022 '!S71&lt;0,"Prejuízo",IF('1.DP 2012-2022 '!H71&lt;0,"IRPJ NEGATIVO",'1.DP 2012-2022 '!H71/'1.DP 2012-2022 '!S71)),"NA")</f>
        <v>Prejuízo</v>
      </c>
      <c r="J71" s="26" t="str">
        <f>IFERROR(IF('1.DP 2012-2022 '!T71&lt;0,"Prejuízo",IF('1.DP 2012-2022 '!I71&lt;0,"IRPJ NEGATIVO",'1.DP 2012-2022 '!I71/'1.DP 2012-2022 '!T71)),"NA")</f>
        <v>Prejuízo</v>
      </c>
      <c r="K71" s="26" t="str">
        <f>IFERROR(IF('1.DP 2012-2022 '!U71&lt;0,"Prejuízo",IF('1.DP 2012-2022 '!J71&lt;0,"IRPJ NEGATIVO",'1.DP 2012-2022 '!J71/'1.DP 2012-2022 '!U71)),"NA")</f>
        <v>Prejuízo</v>
      </c>
      <c r="L71" s="26" t="str">
        <f>IFERROR(IF('1.DP 2012-2022 '!V71&lt;0,"Prejuízo",IF('1.DP 2012-2022 '!K71&lt;0,"IRPJ NEGATIVO",'1.DP 2012-2022 '!K71/'1.DP 2012-2022 '!V71)),"NA")</f>
        <v>NA</v>
      </c>
      <c r="M71" s="26" t="str">
        <f>IFERROR(IF('1.DP 2012-2022 '!W71&lt;0,"Prejuízo",IF('1.DP 2012-2022 '!L71&lt;0,"IRPJ NEGATIVO",'1.DP 2012-2022 '!L71/'1.DP 2012-2022 '!W71)),"NA")</f>
        <v>NA</v>
      </c>
      <c r="N71" s="26" t="str">
        <f>IFERROR(IF('1.DP 2012-2022 '!X71&lt;0,"Prejuízo",IF('1.DP 2012-2022 '!M71&lt;0,"IRPJ NEGATIVO",'1.DP 2012-2022 '!M71/'1.DP 2012-2022 '!X71)),"NA")</f>
        <v>NA</v>
      </c>
      <c r="O71" s="26" t="str">
        <f>IFERROR(IF('1.DP 2012-2022 '!Y71&lt;0,"Prejuízo",IF('1.DP 2012-2022 '!N71&lt;0,"IRPJ NEGATIVO",'1.DP 2012-2022 '!N71/'1.DP 2012-2022 '!Y71)),"NA")</f>
        <v>NA</v>
      </c>
      <c r="P71" s="26" t="str">
        <f>IFERROR(IF('1.DP 2012-2022 '!Z71&lt;0,"Prejuízo",IF('1.DP 2012-2022 '!O71&lt;0,"IRPJ NEGATIVO",'1.DP 2012-2022 '!O71/'1.DP 2012-2022 '!Z71)),"NA")</f>
        <v>NA</v>
      </c>
      <c r="Q71" s="27">
        <f t="shared" si="1"/>
        <v>0</v>
      </c>
      <c r="R71" s="27">
        <f t="shared" si="2"/>
        <v>497</v>
      </c>
      <c r="S71" s="28" t="str">
        <f>IFERROR((SUMIF('1.DP 2012-2022 '!E71:O71,"&gt;=0",'1.DP 2012-2022 '!E71:O71))/(SUMIF('1.DP 2012-2022 '!P71:Z71,"&gt;=0",'1.DP 2012-2022 '!P71:Z71)),"NA")</f>
        <v>NA</v>
      </c>
      <c r="T71" s="29" t="str">
        <f t="shared" si="3"/>
        <v>na</v>
      </c>
      <c r="U71" s="29" t="str">
        <f t="shared" si="4"/>
        <v>na</v>
      </c>
    </row>
    <row r="72" spans="1:21" ht="14.25" customHeight="1">
      <c r="A72" s="12" t="s">
        <v>201</v>
      </c>
      <c r="B72" s="12" t="s">
        <v>202</v>
      </c>
      <c r="C72" s="12" t="s">
        <v>58</v>
      </c>
      <c r="D72" s="13" t="s">
        <v>196</v>
      </c>
      <c r="E72" s="25" t="str">
        <f t="shared" si="0"/>
        <v>NA</v>
      </c>
      <c r="F72" s="26" t="str">
        <f>IFERROR(IF('1.DP 2012-2022 '!P72&lt;0,"Prejuízo",IF('1.DP 2012-2022 '!E72&lt;0,"IRPJ NEGATIVO",'1.DP 2012-2022 '!E72/'1.DP 2012-2022 '!P72)),"NA")</f>
        <v>NA</v>
      </c>
      <c r="G72" s="26" t="str">
        <f>IFERROR(IF('1.DP 2012-2022 '!Q72&lt;0,"Prejuízo",IF('1.DP 2012-2022 '!F72&lt;0,"IRPJ NEGATIVO",'1.DP 2012-2022 '!F72/'1.DP 2012-2022 '!Q72)),"NA")</f>
        <v>Prejuízo</v>
      </c>
      <c r="H72" s="26" t="str">
        <f>IFERROR(IF('1.DP 2012-2022 '!R72&lt;0,"Prejuízo",IF('1.DP 2012-2022 '!G72&lt;0,"IRPJ NEGATIVO",'1.DP 2012-2022 '!G72/'1.DP 2012-2022 '!R72)),"NA")</f>
        <v>Prejuízo</v>
      </c>
      <c r="I72" s="26" t="str">
        <f>IFERROR(IF('1.DP 2012-2022 '!S72&lt;0,"Prejuízo",IF('1.DP 2012-2022 '!H72&lt;0,"IRPJ NEGATIVO",'1.DP 2012-2022 '!H72/'1.DP 2012-2022 '!S72)),"NA")</f>
        <v>Prejuízo</v>
      </c>
      <c r="J72" s="26" t="str">
        <f>IFERROR(IF('1.DP 2012-2022 '!T72&lt;0,"Prejuízo",IF('1.DP 2012-2022 '!I72&lt;0,"IRPJ NEGATIVO",'1.DP 2012-2022 '!I72/'1.DP 2012-2022 '!T72)),"NA")</f>
        <v>Prejuízo</v>
      </c>
      <c r="K72" s="26" t="str">
        <f>IFERROR(IF('1.DP 2012-2022 '!U72&lt;0,"Prejuízo",IF('1.DP 2012-2022 '!J72&lt;0,"IRPJ NEGATIVO",'1.DP 2012-2022 '!J72/'1.DP 2012-2022 '!U72)),"NA")</f>
        <v>Prejuízo</v>
      </c>
      <c r="L72" s="26" t="str">
        <f>IFERROR(IF('1.DP 2012-2022 '!V72&lt;0,"Prejuízo",IF('1.DP 2012-2022 '!K72&lt;0,"IRPJ NEGATIVO",'1.DP 2012-2022 '!K72/'1.DP 2012-2022 '!V72)),"NA")</f>
        <v>Prejuízo</v>
      </c>
      <c r="M72" s="26" t="str">
        <f>IFERROR(IF('1.DP 2012-2022 '!W72&lt;0,"Prejuízo",IF('1.DP 2012-2022 '!L72&lt;0,"IRPJ NEGATIVO",'1.DP 2012-2022 '!L72/'1.DP 2012-2022 '!W72)),"NA")</f>
        <v>Prejuízo</v>
      </c>
      <c r="N72" s="26" t="str">
        <f>IFERROR(IF('1.DP 2012-2022 '!X72&lt;0,"Prejuízo",IF('1.DP 2012-2022 '!M72&lt;0,"IRPJ NEGATIVO",'1.DP 2012-2022 '!M72/'1.DP 2012-2022 '!X72)),"NA")</f>
        <v>Prejuízo</v>
      </c>
      <c r="O72" s="26" t="str">
        <f>IFERROR(IF('1.DP 2012-2022 '!Y72&lt;0,"Prejuízo",IF('1.DP 2012-2022 '!N72&lt;0,"IRPJ NEGATIVO",'1.DP 2012-2022 '!N72/'1.DP 2012-2022 '!Y72)),"NA")</f>
        <v>Prejuízo</v>
      </c>
      <c r="P72" s="26" t="str">
        <f>IFERROR(IF('1.DP 2012-2022 '!Z72&lt;0,"Prejuízo",IF('1.DP 2012-2022 '!O72&lt;0,"IRPJ NEGATIVO",'1.DP 2012-2022 '!O72/'1.DP 2012-2022 '!Z72)),"NA")</f>
        <v>Prejuízo</v>
      </c>
      <c r="Q72" s="27">
        <f t="shared" si="1"/>
        <v>0</v>
      </c>
      <c r="R72" s="27">
        <f t="shared" si="2"/>
        <v>497</v>
      </c>
      <c r="S72" s="28" t="str">
        <f>IFERROR((SUMIF('1.DP 2012-2022 '!E72:O72,"&gt;=0",'1.DP 2012-2022 '!E72:O72))/(SUMIF('1.DP 2012-2022 '!P72:Z72,"&gt;=0",'1.DP 2012-2022 '!P72:Z72)),"NA")</f>
        <v>NA</v>
      </c>
      <c r="T72" s="29" t="str">
        <f t="shared" si="3"/>
        <v>na</v>
      </c>
      <c r="U72" s="29" t="str">
        <f t="shared" si="4"/>
        <v>na</v>
      </c>
    </row>
    <row r="73" spans="1:21" ht="14.25" customHeight="1">
      <c r="A73" s="12" t="s">
        <v>203</v>
      </c>
      <c r="B73" s="12" t="s">
        <v>204</v>
      </c>
      <c r="C73" s="12" t="s">
        <v>58</v>
      </c>
      <c r="D73" s="13" t="s">
        <v>196</v>
      </c>
      <c r="E73" s="25">
        <f t="shared" si="0"/>
        <v>1.2568293175206557E-4</v>
      </c>
      <c r="F73" s="26" t="str">
        <f>IFERROR(IF('1.DP 2012-2022 '!P73&lt;0,"Prejuízo",IF('1.DP 2012-2022 '!E73&lt;0,"IRPJ NEGATIVO",'1.DP 2012-2022 '!E73/'1.DP 2012-2022 '!P73)),"NA")</f>
        <v>Prejuízo</v>
      </c>
      <c r="G73" s="26" t="str">
        <f>IFERROR(IF('1.DP 2012-2022 '!Q73&lt;0,"Prejuízo",IF('1.DP 2012-2022 '!F73&lt;0,"IRPJ NEGATIVO",'1.DP 2012-2022 '!F73/'1.DP 2012-2022 '!Q73)),"NA")</f>
        <v>Prejuízo</v>
      </c>
      <c r="H73" s="26" t="str">
        <f>IFERROR(IF('1.DP 2012-2022 '!R73&lt;0,"Prejuízo",IF('1.DP 2012-2022 '!G73&lt;0,"IRPJ NEGATIVO",'1.DP 2012-2022 '!G73/'1.DP 2012-2022 '!R73)),"NA")</f>
        <v>Prejuízo</v>
      </c>
      <c r="I73" s="26" t="str">
        <f>IFERROR(IF('1.DP 2012-2022 '!S73&lt;0,"Prejuízo",IF('1.DP 2012-2022 '!H73&lt;0,"IRPJ NEGATIVO",'1.DP 2012-2022 '!H73/'1.DP 2012-2022 '!S73)),"NA")</f>
        <v>Prejuízo</v>
      </c>
      <c r="J73" s="26">
        <f>IFERROR(IF('1.DP 2012-2022 '!T73&lt;0,"Prejuízo",IF('1.DP 2012-2022 '!I73&lt;0,"IRPJ NEGATIVO",'1.DP 2012-2022 '!I73/'1.DP 2012-2022 '!T73)),"NA")</f>
        <v>4.1068278885426544E-2</v>
      </c>
      <c r="K73" s="26">
        <f>IFERROR(IF('1.DP 2012-2022 '!U73&lt;0,"Prejuízo",IF('1.DP 2012-2022 '!J73&lt;0,"IRPJ NEGATIVO",'1.DP 2012-2022 '!J73/'1.DP 2012-2022 '!U73)),"NA")</f>
        <v>0</v>
      </c>
      <c r="L73" s="26">
        <f>IFERROR(IF('1.DP 2012-2022 '!V73&lt;0,"Prejuízo",IF('1.DP 2012-2022 '!K73&lt;0,"IRPJ NEGATIVO",'1.DP 2012-2022 '!K73/'1.DP 2012-2022 '!V73)),"NA")</f>
        <v>7.7647788344604252E-3</v>
      </c>
      <c r="M73" s="26" t="str">
        <f>IFERROR(IF('1.DP 2012-2022 '!W73&lt;0,"Prejuízo",IF('1.DP 2012-2022 '!L73&lt;0,"IRPJ NEGATIVO",'1.DP 2012-2022 '!L73/'1.DP 2012-2022 '!W73)),"NA")</f>
        <v>IRPJ NEGATIVO</v>
      </c>
      <c r="N73" s="26">
        <f>IFERROR(IF('1.DP 2012-2022 '!X73&lt;0,"Prejuízo",IF('1.DP 2012-2022 '!M73&lt;0,"IRPJ NEGATIVO",'1.DP 2012-2022 '!M73/'1.DP 2012-2022 '!X73)),"NA")</f>
        <v>1.3631359360889626E-2</v>
      </c>
      <c r="O73" s="26">
        <f>IFERROR(IF('1.DP 2012-2022 '!Y73&lt;0,"Prejuízo",IF('1.DP 2012-2022 '!N73&lt;0,"IRPJ NEGATIVO",'1.DP 2012-2022 '!N73/'1.DP 2012-2022 '!Y73)),"NA")</f>
        <v>0</v>
      </c>
      <c r="P73" s="26">
        <f>IFERROR(IF('1.DP 2012-2022 '!Z73&lt;0,"Prejuízo",IF('1.DP 2012-2022 '!O73&lt;0,"IRPJ NEGATIVO",'1.DP 2012-2022 '!O73/'1.DP 2012-2022 '!Z73)),"NA")</f>
        <v>0</v>
      </c>
      <c r="Q73" s="27">
        <f t="shared" si="1"/>
        <v>6</v>
      </c>
      <c r="R73" s="27">
        <f t="shared" si="2"/>
        <v>497</v>
      </c>
      <c r="S73" s="28">
        <f>IFERROR((SUMIF('1.DP 2012-2022 '!E73:O73,"&gt;=0",'1.DP 2012-2022 '!E73:O73))/(SUMIF('1.DP 2012-2022 '!P73:Z73,"&gt;=0",'1.DP 2012-2022 '!P73:Z73)),"NA")</f>
        <v>3.780069268496266E-2</v>
      </c>
      <c r="T73" s="29">
        <f t="shared" si="3"/>
        <v>4.5634639056292949E-4</v>
      </c>
      <c r="U73" s="29">
        <f t="shared" si="4"/>
        <v>1.135724367099529E-4</v>
      </c>
    </row>
    <row r="74" spans="1:21" ht="14.25" customHeight="1">
      <c r="A74" s="12" t="s">
        <v>205</v>
      </c>
      <c r="B74" s="12" t="s">
        <v>206</v>
      </c>
      <c r="C74" s="12" t="s">
        <v>58</v>
      </c>
      <c r="D74" s="13" t="s">
        <v>196</v>
      </c>
      <c r="E74" s="25">
        <f t="shared" si="0"/>
        <v>4.5964103389416798E-3</v>
      </c>
      <c r="F74" s="26">
        <f>IFERROR(IF('1.DP 2012-2022 '!P74&lt;0,"Prejuízo",IF('1.DP 2012-2022 '!E74&lt;0,"IRPJ NEGATIVO",'1.DP 2012-2022 '!E74/'1.DP 2012-2022 '!P74)),"NA")</f>
        <v>0.17213574104713505</v>
      </c>
      <c r="G74" s="26">
        <f>IFERROR(IF('1.DP 2012-2022 '!Q74&lt;0,"Prejuízo",IF('1.DP 2012-2022 '!F74&lt;0,"IRPJ NEGATIVO",'1.DP 2012-2022 '!F74/'1.DP 2012-2022 '!Q74)),"NA")</f>
        <v>0.15918128829545306</v>
      </c>
      <c r="H74" s="26">
        <f>IFERROR(IF('1.DP 2012-2022 '!R74&lt;0,"Prejuízo",IF('1.DP 2012-2022 '!G74&lt;0,"IRPJ NEGATIVO",'1.DP 2012-2022 '!G74/'1.DP 2012-2022 '!R74)),"NA")</f>
        <v>0.85406356535905958</v>
      </c>
      <c r="I74" s="26">
        <f>IFERROR(IF('1.DP 2012-2022 '!S74&lt;0,"Prejuízo",IF('1.DP 2012-2022 '!H74&lt;0,"IRPJ NEGATIVO",'1.DP 2012-2022 '!H74/'1.DP 2012-2022 '!S74)),"NA")</f>
        <v>0.20816782644603429</v>
      </c>
      <c r="J74" s="26">
        <f>IFERROR(IF('1.DP 2012-2022 '!T74&lt;0,"Prejuízo",IF('1.DP 2012-2022 '!I74&lt;0,"IRPJ NEGATIVO",'1.DP 2012-2022 '!I74/'1.DP 2012-2022 '!T74)),"NA")</f>
        <v>0.18606689489465181</v>
      </c>
      <c r="K74" s="26">
        <f>IFERROR(IF('1.DP 2012-2022 '!U74&lt;0,"Prejuízo",IF('1.DP 2012-2022 '!J74&lt;0,"IRPJ NEGATIVO",'1.DP 2012-2022 '!J74/'1.DP 2012-2022 '!U74)),"NA")</f>
        <v>0.17269164121392958</v>
      </c>
      <c r="L74" s="26">
        <f>IFERROR(IF('1.DP 2012-2022 '!V74&lt;0,"Prejuízo",IF('1.DP 2012-2022 '!K74&lt;0,"IRPJ NEGATIVO",'1.DP 2012-2022 '!K74/'1.DP 2012-2022 '!V74)),"NA")</f>
        <v>0.27370063694232522</v>
      </c>
      <c r="M74" s="26">
        <f>IFERROR(IF('1.DP 2012-2022 '!W74&lt;0,"Prejuízo",IF('1.DP 2012-2022 '!L74&lt;0,"IRPJ NEGATIVO",'1.DP 2012-2022 '!L74/'1.DP 2012-2022 '!W74)),"NA")</f>
        <v>0.28594954940925194</v>
      </c>
      <c r="N74" s="26">
        <f>IFERROR(IF('1.DP 2012-2022 '!X74&lt;0,"Prejuízo",IF('1.DP 2012-2022 '!M74&lt;0,"IRPJ NEGATIVO",'1.DP 2012-2022 '!M74/'1.DP 2012-2022 '!X74)),"NA")</f>
        <v>0.29318149447406561</v>
      </c>
      <c r="O74" s="26">
        <f>IFERROR(IF('1.DP 2012-2022 '!Y74&lt;0,"Prejuízo",IF('1.DP 2012-2022 '!N74&lt;0,"IRPJ NEGATIVO",'1.DP 2012-2022 '!N74/'1.DP 2012-2022 '!Y74)),"NA")</f>
        <v>0.28704112939463422</v>
      </c>
      <c r="P74" s="26">
        <f>IFERROR(IF('1.DP 2012-2022 '!Z74&lt;0,"Prejuízo",IF('1.DP 2012-2022 '!O74&lt;0,"IRPJ NEGATIVO",'1.DP 2012-2022 '!O74/'1.DP 2012-2022 '!Z74)),"NA")</f>
        <v>0.24629973633653385</v>
      </c>
      <c r="Q74" s="27">
        <f t="shared" si="1"/>
        <v>10</v>
      </c>
      <c r="R74" s="27">
        <f t="shared" si="2"/>
        <v>497</v>
      </c>
      <c r="S74" s="28">
        <f>IFERROR((SUMIF('1.DP 2012-2022 '!E74:O74,"&gt;=0",'1.DP 2012-2022 '!E74:O74))/(SUMIF('1.DP 2012-2022 '!P74:Z74,"&gt;=0",'1.DP 2012-2022 '!P74:Z74)),"NA")</f>
        <v>0.23387006615858877</v>
      </c>
      <c r="T74" s="29">
        <f t="shared" si="3"/>
        <v>4.7056351339756289E-3</v>
      </c>
      <c r="U74" s="29">
        <f t="shared" si="4"/>
        <v>1.1711069912798636E-3</v>
      </c>
    </row>
    <row r="75" spans="1:21" ht="14.25" customHeight="1">
      <c r="A75" s="12" t="s">
        <v>207</v>
      </c>
      <c r="B75" s="12" t="s">
        <v>208</v>
      </c>
      <c r="C75" s="12" t="s">
        <v>58</v>
      </c>
      <c r="D75" s="13" t="s">
        <v>196</v>
      </c>
      <c r="E75" s="25">
        <f t="shared" si="0"/>
        <v>2.0894598716128098E-4</v>
      </c>
      <c r="F75" s="26" t="str">
        <f>IFERROR(IF('1.DP 2012-2022 '!P75&lt;0,"Prejuízo",IF('1.DP 2012-2022 '!E75&lt;0,"IRPJ NEGATIVO",'1.DP 2012-2022 '!E75/'1.DP 2012-2022 '!P75)),"NA")</f>
        <v>Prejuízo</v>
      </c>
      <c r="G75" s="26" t="str">
        <f>IFERROR(IF('1.DP 2012-2022 '!Q75&lt;0,"Prejuízo",IF('1.DP 2012-2022 '!F75&lt;0,"IRPJ NEGATIVO",'1.DP 2012-2022 '!F75/'1.DP 2012-2022 '!Q75)),"NA")</f>
        <v>Prejuízo</v>
      </c>
      <c r="H75" s="26" t="str">
        <f>IFERROR(IF('1.DP 2012-2022 '!R75&lt;0,"Prejuízo",IF('1.DP 2012-2022 '!G75&lt;0,"IRPJ NEGATIVO",'1.DP 2012-2022 '!G75/'1.DP 2012-2022 '!R75)),"NA")</f>
        <v>Prejuízo</v>
      </c>
      <c r="I75" s="26" t="str">
        <f>IFERROR(IF('1.DP 2012-2022 '!S75&lt;0,"Prejuízo",IF('1.DP 2012-2022 '!H75&lt;0,"IRPJ NEGATIVO",'1.DP 2012-2022 '!H75/'1.DP 2012-2022 '!S75)),"NA")</f>
        <v>Prejuízo</v>
      </c>
      <c r="J75" s="26" t="str">
        <f>IFERROR(IF('1.DP 2012-2022 '!T75&lt;0,"Prejuízo",IF('1.DP 2012-2022 '!I75&lt;0,"IRPJ NEGATIVO",'1.DP 2012-2022 '!I75/'1.DP 2012-2022 '!T75)),"NA")</f>
        <v>Prejuízo</v>
      </c>
      <c r="K75" s="26" t="str">
        <f>IFERROR(IF('1.DP 2012-2022 '!U75&lt;0,"Prejuízo",IF('1.DP 2012-2022 '!J75&lt;0,"IRPJ NEGATIVO",'1.DP 2012-2022 '!J75/'1.DP 2012-2022 '!U75)),"NA")</f>
        <v>Prejuízo</v>
      </c>
      <c r="L75" s="26">
        <f>IFERROR(IF('1.DP 2012-2022 '!V75&lt;0,"Prejuízo",IF('1.DP 2012-2022 '!K75&lt;0,"IRPJ NEGATIVO",'1.DP 2012-2022 '!K75/'1.DP 2012-2022 '!V75)),"NA")</f>
        <v>0.10384615561915664</v>
      </c>
      <c r="M75" s="26" t="str">
        <f>IFERROR(IF('1.DP 2012-2022 '!W75&lt;0,"Prejuízo",IF('1.DP 2012-2022 '!L75&lt;0,"IRPJ NEGATIVO",'1.DP 2012-2022 '!L75/'1.DP 2012-2022 '!W75)),"NA")</f>
        <v>Prejuízo</v>
      </c>
      <c r="N75" s="26">
        <f>IFERROR(IF('1.DP 2012-2022 '!X75&lt;0,"Prejuízo",IF('1.DP 2012-2022 '!M75&lt;0,"IRPJ NEGATIVO",'1.DP 2012-2022 '!M75/'1.DP 2012-2022 '!X75)),"NA")</f>
        <v>8.8235277875890414</v>
      </c>
      <c r="O75" s="26" t="str">
        <f>IFERROR(IF('1.DP 2012-2022 '!Y75&lt;0,"Prejuízo",IF('1.DP 2012-2022 '!N75&lt;0,"IRPJ NEGATIVO",'1.DP 2012-2022 '!N75/'1.DP 2012-2022 '!Y75)),"NA")</f>
        <v>Prejuízo</v>
      </c>
      <c r="P75" s="26" t="str">
        <f>IFERROR(IF('1.DP 2012-2022 '!Z75&lt;0,"Prejuízo",IF('1.DP 2012-2022 '!O75&lt;0,"IRPJ NEGATIVO",'1.DP 2012-2022 '!O75/'1.DP 2012-2022 '!Z75)),"NA")</f>
        <v>Prejuízo</v>
      </c>
      <c r="Q75" s="27">
        <f t="shared" si="1"/>
        <v>1</v>
      </c>
      <c r="R75" s="27">
        <f t="shared" si="2"/>
        <v>497</v>
      </c>
      <c r="S75" s="28">
        <f>IFERROR((SUMIF('1.DP 2012-2022 '!E75:O75,"&gt;=0",'1.DP 2012-2022 '!E75:O75))/(SUMIF('1.DP 2012-2022 '!P75:Z75,"&gt;=0",'1.DP 2012-2022 '!P75:Z75)),"NA")</f>
        <v>11.527030736094025</v>
      </c>
      <c r="T75" s="29" t="str">
        <f t="shared" si="3"/>
        <v>na</v>
      </c>
      <c r="U75" s="29" t="str">
        <f t="shared" si="4"/>
        <v>na</v>
      </c>
    </row>
    <row r="76" spans="1:21" ht="14.25" customHeight="1">
      <c r="A76" s="12" t="s">
        <v>209</v>
      </c>
      <c r="B76" s="12" t="s">
        <v>210</v>
      </c>
      <c r="C76" s="12" t="s">
        <v>58</v>
      </c>
      <c r="D76" s="13" t="s">
        <v>196</v>
      </c>
      <c r="E76" s="25">
        <f t="shared" si="0"/>
        <v>6.7211815056577298E-3</v>
      </c>
      <c r="F76" s="26">
        <f>IFERROR(IF('1.DP 2012-2022 '!P76&lt;0,"Prejuízo",IF('1.DP 2012-2022 '!E76&lt;0,"IRPJ NEGATIVO",'1.DP 2012-2022 '!E76/'1.DP 2012-2022 '!P76)),"NA")</f>
        <v>0.15681488112593009</v>
      </c>
      <c r="G76" s="26">
        <f>IFERROR(IF('1.DP 2012-2022 '!Q76&lt;0,"Prejuízo",IF('1.DP 2012-2022 '!F76&lt;0,"IRPJ NEGATIVO",'1.DP 2012-2022 '!F76/'1.DP 2012-2022 '!Q76)),"NA")</f>
        <v>0.15056360748373282</v>
      </c>
      <c r="H76" s="26">
        <f>IFERROR(IF('1.DP 2012-2022 '!R76&lt;0,"Prejuízo",IF('1.DP 2012-2022 '!G76&lt;0,"IRPJ NEGATIVO",'1.DP 2012-2022 '!G76/'1.DP 2012-2022 '!R76)),"NA")</f>
        <v>0.31525037937048112</v>
      </c>
      <c r="I76" s="26">
        <f>IFERROR(IF('1.DP 2012-2022 '!S76&lt;0,"Prejuízo",IF('1.DP 2012-2022 '!H76&lt;0,"IRPJ NEGATIVO",'1.DP 2012-2022 '!H76/'1.DP 2012-2022 '!S76)),"NA")</f>
        <v>0.35146341398071929</v>
      </c>
      <c r="J76" s="26">
        <f>IFERROR(IF('1.DP 2012-2022 '!T76&lt;0,"Prejuízo",IF('1.DP 2012-2022 '!I76&lt;0,"IRPJ NEGATIVO",'1.DP 2012-2022 '!I76/'1.DP 2012-2022 '!T76)),"NA")</f>
        <v>0.39670239114125483</v>
      </c>
      <c r="K76" s="26">
        <f>IFERROR(IF('1.DP 2012-2022 '!U76&lt;0,"Prejuízo",IF('1.DP 2012-2022 '!J76&lt;0,"IRPJ NEGATIVO",'1.DP 2012-2022 '!J76/'1.DP 2012-2022 '!U76)),"NA")</f>
        <v>0.27132093614921771</v>
      </c>
      <c r="L76" s="26">
        <f>IFERROR(IF('1.DP 2012-2022 '!V76&lt;0,"Prejuízo",IF('1.DP 2012-2022 '!K76&lt;0,"IRPJ NEGATIVO",'1.DP 2012-2022 '!K76/'1.DP 2012-2022 '!V76)),"NA")</f>
        <v>0.32770439717714944</v>
      </c>
      <c r="M76" s="26">
        <f>IFERROR(IF('1.DP 2012-2022 '!W76&lt;0,"Prejuízo",IF('1.DP 2012-2022 '!L76&lt;0,"IRPJ NEGATIVO",'1.DP 2012-2022 '!L76/'1.DP 2012-2022 '!W76)),"NA")</f>
        <v>0.38414670912926108</v>
      </c>
      <c r="N76" s="26">
        <f>IFERROR(IF('1.DP 2012-2022 '!X76&lt;0,"Prejuízo",IF('1.DP 2012-2022 '!M76&lt;0,"IRPJ NEGATIVO",'1.DP 2012-2022 '!M76/'1.DP 2012-2022 '!X76)),"NA")</f>
        <v>0.34090653470259757</v>
      </c>
      <c r="O76" s="26">
        <f>IFERROR(IF('1.DP 2012-2022 '!Y76&lt;0,"Prejuízo",IF('1.DP 2012-2022 '!N76&lt;0,"IRPJ NEGATIVO",'1.DP 2012-2022 '!N76/'1.DP 2012-2022 '!Y76)),"NA")</f>
        <v>0.29989868301350381</v>
      </c>
      <c r="P76" s="26">
        <f>IFERROR(IF('1.DP 2012-2022 '!Z76&lt;0,"Prejuízo",IF('1.DP 2012-2022 '!O76&lt;0,"IRPJ NEGATIVO",'1.DP 2012-2022 '!O76/'1.DP 2012-2022 '!Z76)),"NA")</f>
        <v>0.34565527503804422</v>
      </c>
      <c r="Q76" s="27">
        <f t="shared" si="1"/>
        <v>11</v>
      </c>
      <c r="R76" s="27">
        <f t="shared" si="2"/>
        <v>497</v>
      </c>
      <c r="S76" s="28">
        <f>IFERROR((SUMIF('1.DP 2012-2022 '!E76:O76,"&gt;=0",'1.DP 2012-2022 '!E76:O76))/(SUMIF('1.DP 2012-2022 '!P76:Z76,"&gt;=0",'1.DP 2012-2022 '!P76:Z76)),"NA")</f>
        <v>0.29910729226559668</v>
      </c>
      <c r="T76" s="29">
        <f t="shared" si="3"/>
        <v>6.620080915335138E-3</v>
      </c>
      <c r="U76" s="29">
        <f t="shared" si="4"/>
        <v>1.6475614496352347E-3</v>
      </c>
    </row>
    <row r="77" spans="1:21" ht="14.25" customHeight="1">
      <c r="A77" s="12" t="s">
        <v>211</v>
      </c>
      <c r="B77" s="12" t="s">
        <v>212</v>
      </c>
      <c r="C77" s="12" t="s">
        <v>58</v>
      </c>
      <c r="D77" s="13" t="s">
        <v>196</v>
      </c>
      <c r="E77" s="25">
        <f t="shared" si="0"/>
        <v>7.0084900801083432E-4</v>
      </c>
      <c r="F77" s="26">
        <f>IFERROR(IF('1.DP 2012-2022 '!P77&lt;0,"Prejuízo",IF('1.DP 2012-2022 '!E77&lt;0,"IRPJ NEGATIVO",'1.DP 2012-2022 '!E77/'1.DP 2012-2022 '!P77)),"NA")</f>
        <v>5.183151410108109E-2</v>
      </c>
      <c r="G77" s="26" t="str">
        <f>IFERROR(IF('1.DP 2012-2022 '!Q77&lt;0,"Prejuízo",IF('1.DP 2012-2022 '!F77&lt;0,"IRPJ NEGATIVO",'1.DP 2012-2022 '!F77/'1.DP 2012-2022 '!Q77)),"NA")</f>
        <v>IRPJ NEGATIVO</v>
      </c>
      <c r="H77" s="26">
        <f>IFERROR(IF('1.DP 2012-2022 '!R77&lt;0,"Prejuízo",IF('1.DP 2012-2022 '!G77&lt;0,"IRPJ NEGATIVO",'1.DP 2012-2022 '!G77/'1.DP 2012-2022 '!R77)),"NA")</f>
        <v>0.29649044288030357</v>
      </c>
      <c r="I77" s="26">
        <f>IFERROR(IF('1.DP 2012-2022 '!S77&lt;0,"Prejuízo",IF('1.DP 2012-2022 '!H77&lt;0,"IRPJ NEGATIVO",'1.DP 2012-2022 '!H77/'1.DP 2012-2022 '!S77)),"NA")</f>
        <v>0</v>
      </c>
      <c r="J77" s="26">
        <f>IFERROR(IF('1.DP 2012-2022 '!T77&lt;0,"Prejuízo",IF('1.DP 2012-2022 '!I77&lt;0,"IRPJ NEGATIVO",'1.DP 2012-2022 '!I77/'1.DP 2012-2022 '!T77)),"NA")</f>
        <v>0</v>
      </c>
      <c r="K77" s="26">
        <f>IFERROR(IF('1.DP 2012-2022 '!U77&lt;0,"Prejuízo",IF('1.DP 2012-2022 '!J77&lt;0,"IRPJ NEGATIVO",'1.DP 2012-2022 '!J77/'1.DP 2012-2022 '!U77)),"NA")</f>
        <v>0</v>
      </c>
      <c r="L77" s="26" t="str">
        <f>IFERROR(IF('1.DP 2012-2022 '!V77&lt;0,"Prejuízo",IF('1.DP 2012-2022 '!K77&lt;0,"IRPJ NEGATIVO",'1.DP 2012-2022 '!K77/'1.DP 2012-2022 '!V77)),"NA")</f>
        <v>Prejuízo</v>
      </c>
      <c r="M77" s="26" t="str">
        <f>IFERROR(IF('1.DP 2012-2022 '!W77&lt;0,"Prejuízo",IF('1.DP 2012-2022 '!L77&lt;0,"IRPJ NEGATIVO",'1.DP 2012-2022 '!L77/'1.DP 2012-2022 '!W77)),"NA")</f>
        <v>Prejuízo</v>
      </c>
      <c r="N77" s="26">
        <f>IFERROR(IF('1.DP 2012-2022 '!X77&lt;0,"Prejuízo",IF('1.DP 2012-2022 '!M77&lt;0,"IRPJ NEGATIVO",'1.DP 2012-2022 '!M77/'1.DP 2012-2022 '!X77)),"NA")</f>
        <v>0</v>
      </c>
      <c r="O77" s="26">
        <f>IFERROR(IF('1.DP 2012-2022 '!Y77&lt;0,"Prejuízo",IF('1.DP 2012-2022 '!N77&lt;0,"IRPJ NEGATIVO",'1.DP 2012-2022 '!N77/'1.DP 2012-2022 '!Y77)),"NA")</f>
        <v>0</v>
      </c>
      <c r="P77" s="26" t="str">
        <f>IFERROR(IF('1.DP 2012-2022 '!Z77&lt;0,"Prejuízo",IF('1.DP 2012-2022 '!O77&lt;0,"IRPJ NEGATIVO",'1.DP 2012-2022 '!O77/'1.DP 2012-2022 '!Z77)),"NA")</f>
        <v>Prejuízo</v>
      </c>
      <c r="Q77" s="27">
        <f t="shared" si="1"/>
        <v>7</v>
      </c>
      <c r="R77" s="27">
        <f t="shared" si="2"/>
        <v>497</v>
      </c>
      <c r="S77" s="28">
        <f>IFERROR((SUMIF('1.DP 2012-2022 '!E77:O77,"&gt;=0",'1.DP 2012-2022 '!E77:O77))/(SUMIF('1.DP 2012-2022 '!P77:Z77,"&gt;=0",'1.DP 2012-2022 '!P77:Z77)),"NA")</f>
        <v>7.6937773573016621E-2</v>
      </c>
      <c r="T77" s="29">
        <f t="shared" si="3"/>
        <v>1.0836306137044596E-3</v>
      </c>
      <c r="U77" s="29">
        <f t="shared" si="4"/>
        <v>2.6968673761197616E-4</v>
      </c>
    </row>
    <row r="78" spans="1:21" ht="14.25" customHeight="1">
      <c r="A78" s="12" t="s">
        <v>213</v>
      </c>
      <c r="B78" s="12" t="s">
        <v>214</v>
      </c>
      <c r="C78" s="12" t="s">
        <v>58</v>
      </c>
      <c r="D78" s="13" t="s">
        <v>196</v>
      </c>
      <c r="E78" s="25">
        <f t="shared" si="0"/>
        <v>3.5079637737334634E-4</v>
      </c>
      <c r="F78" s="26" t="str">
        <f>IFERROR(IF('1.DP 2012-2022 '!P78&lt;0,"Prejuízo",IF('1.DP 2012-2022 '!E78&lt;0,"IRPJ NEGATIVO",'1.DP 2012-2022 '!E78/'1.DP 2012-2022 '!P78)),"NA")</f>
        <v>Prejuízo</v>
      </c>
      <c r="G78" s="26" t="str">
        <f>IFERROR(IF('1.DP 2012-2022 '!Q78&lt;0,"Prejuízo",IF('1.DP 2012-2022 '!F78&lt;0,"IRPJ NEGATIVO",'1.DP 2012-2022 '!F78/'1.DP 2012-2022 '!Q78)),"NA")</f>
        <v>IRPJ NEGATIVO</v>
      </c>
      <c r="H78" s="26" t="str">
        <f>IFERROR(IF('1.DP 2012-2022 '!R78&lt;0,"Prejuízo",IF('1.DP 2012-2022 '!G78&lt;0,"IRPJ NEGATIVO",'1.DP 2012-2022 '!G78/'1.DP 2012-2022 '!R78)),"NA")</f>
        <v>Prejuízo</v>
      </c>
      <c r="I78" s="26">
        <f>IFERROR(IF('1.DP 2012-2022 '!S78&lt;0,"Prejuízo",IF('1.DP 2012-2022 '!H78&lt;0,"IRPJ NEGATIVO",'1.DP 2012-2022 '!H78/'1.DP 2012-2022 '!S78)),"NA")</f>
        <v>2.1592432206421611E-2</v>
      </c>
      <c r="J78" s="26">
        <f>IFERROR(IF('1.DP 2012-2022 '!T78&lt;0,"Prejuízo",IF('1.DP 2012-2022 '!I78&lt;0,"IRPJ NEGATIVO",'1.DP 2012-2022 '!I78/'1.DP 2012-2022 '!T78)),"NA")</f>
        <v>0.11397472843260584</v>
      </c>
      <c r="K78" s="26">
        <f>IFERROR(IF('1.DP 2012-2022 '!U78&lt;0,"Prejuízo",IF('1.DP 2012-2022 '!J78&lt;0,"IRPJ NEGATIVO",'1.DP 2012-2022 '!J78/'1.DP 2012-2022 '!U78)),"NA")</f>
        <v>3.8778638915525653E-2</v>
      </c>
      <c r="L78" s="26" t="str">
        <f>IFERROR(IF('1.DP 2012-2022 '!V78&lt;0,"Prejuízo",IF('1.DP 2012-2022 '!K78&lt;0,"IRPJ NEGATIVO",'1.DP 2012-2022 '!K78/'1.DP 2012-2022 '!V78)),"NA")</f>
        <v>Prejuízo</v>
      </c>
      <c r="M78" s="26" t="str">
        <f>IFERROR(IF('1.DP 2012-2022 '!W78&lt;0,"Prejuízo",IF('1.DP 2012-2022 '!L78&lt;0,"IRPJ NEGATIVO",'1.DP 2012-2022 '!L78/'1.DP 2012-2022 '!W78)),"NA")</f>
        <v>NA</v>
      </c>
      <c r="N78" s="26" t="str">
        <f>IFERROR(IF('1.DP 2012-2022 '!X78&lt;0,"Prejuízo",IF('1.DP 2012-2022 '!M78&lt;0,"IRPJ NEGATIVO",'1.DP 2012-2022 '!M78/'1.DP 2012-2022 '!X78)),"NA")</f>
        <v>NA</v>
      </c>
      <c r="O78" s="26" t="str">
        <f>IFERROR(IF('1.DP 2012-2022 '!Y78&lt;0,"Prejuízo",IF('1.DP 2012-2022 '!N78&lt;0,"IRPJ NEGATIVO",'1.DP 2012-2022 '!N78/'1.DP 2012-2022 '!Y78)),"NA")</f>
        <v>NA</v>
      </c>
      <c r="P78" s="26" t="str">
        <f>IFERROR(IF('1.DP 2012-2022 '!Z78&lt;0,"Prejuízo",IF('1.DP 2012-2022 '!O78&lt;0,"IRPJ NEGATIVO",'1.DP 2012-2022 '!O78/'1.DP 2012-2022 '!Z78)),"NA")</f>
        <v>NA</v>
      </c>
      <c r="Q78" s="27">
        <f t="shared" si="1"/>
        <v>3</v>
      </c>
      <c r="R78" s="27">
        <f t="shared" si="2"/>
        <v>497</v>
      </c>
      <c r="S78" s="28">
        <f>IFERROR((SUMIF('1.DP 2012-2022 '!E78:O78,"&gt;=0",'1.DP 2012-2022 '!E78:O78))/(SUMIF('1.DP 2012-2022 '!P78:Z78,"&gt;=0",'1.DP 2012-2022 '!P78:Z78)),"NA")</f>
        <v>4.9965080126616199E-2</v>
      </c>
      <c r="T78" s="29">
        <f t="shared" si="3"/>
        <v>3.0160008124718022E-4</v>
      </c>
      <c r="U78" s="29">
        <f t="shared" si="4"/>
        <v>7.5060210505682821E-5</v>
      </c>
    </row>
    <row r="79" spans="1:21" ht="14.25" customHeight="1">
      <c r="A79" s="12" t="s">
        <v>215</v>
      </c>
      <c r="B79" s="12" t="s">
        <v>216</v>
      </c>
      <c r="C79" s="12" t="s">
        <v>58</v>
      </c>
      <c r="D79" s="13" t="s">
        <v>196</v>
      </c>
      <c r="E79" s="25">
        <f t="shared" si="0"/>
        <v>1.0714472880839474E-3</v>
      </c>
      <c r="F79" s="26" t="str">
        <f>IFERROR(IF('1.DP 2012-2022 '!P79&lt;0,"Prejuízo",IF('1.DP 2012-2022 '!E79&lt;0,"IRPJ NEGATIVO",'1.DP 2012-2022 '!E79/'1.DP 2012-2022 '!P79)),"NA")</f>
        <v>Prejuízo</v>
      </c>
      <c r="G79" s="26" t="str">
        <f>IFERROR(IF('1.DP 2012-2022 '!Q79&lt;0,"Prejuízo",IF('1.DP 2012-2022 '!F79&lt;0,"IRPJ NEGATIVO",'1.DP 2012-2022 '!F79/'1.DP 2012-2022 '!Q79)),"NA")</f>
        <v>Prejuízo</v>
      </c>
      <c r="H79" s="26" t="str">
        <f>IFERROR(IF('1.DP 2012-2022 '!R79&lt;0,"Prejuízo",IF('1.DP 2012-2022 '!G79&lt;0,"IRPJ NEGATIVO",'1.DP 2012-2022 '!G79/'1.DP 2012-2022 '!R79)),"NA")</f>
        <v>Prejuízo</v>
      </c>
      <c r="I79" s="26" t="str">
        <f>IFERROR(IF('1.DP 2012-2022 '!S79&lt;0,"Prejuízo",IF('1.DP 2012-2022 '!H79&lt;0,"IRPJ NEGATIVO",'1.DP 2012-2022 '!H79/'1.DP 2012-2022 '!S79)),"NA")</f>
        <v>Prejuízo</v>
      </c>
      <c r="J79" s="26">
        <f>IFERROR(IF('1.DP 2012-2022 '!T79&lt;0,"Prejuízo",IF('1.DP 2012-2022 '!I79&lt;0,"IRPJ NEGATIVO",'1.DP 2012-2022 '!I79/'1.DP 2012-2022 '!T79)),"NA")</f>
        <v>0.15477688515425098</v>
      </c>
      <c r="K79" s="26">
        <f>IFERROR(IF('1.DP 2012-2022 '!U79&lt;0,"Prejuízo",IF('1.DP 2012-2022 '!J79&lt;0,"IRPJ NEGATIVO",'1.DP 2012-2022 '!J79/'1.DP 2012-2022 '!U79)),"NA")</f>
        <v>5.6116441696691152E-2</v>
      </c>
      <c r="L79" s="26" t="str">
        <f>IFERROR(IF('1.DP 2012-2022 '!V79&lt;0,"Prejuízo",IF('1.DP 2012-2022 '!K79&lt;0,"IRPJ NEGATIVO",'1.DP 2012-2022 '!K79/'1.DP 2012-2022 '!V79)),"NA")</f>
        <v>Prejuízo</v>
      </c>
      <c r="M79" s="26" t="str">
        <f>IFERROR(IF('1.DP 2012-2022 '!W79&lt;0,"Prejuízo",IF('1.DP 2012-2022 '!L79&lt;0,"IRPJ NEGATIVO",'1.DP 2012-2022 '!L79/'1.DP 2012-2022 '!W79)),"NA")</f>
        <v>Prejuízo</v>
      </c>
      <c r="N79" s="26" t="str">
        <f>IFERROR(IF('1.DP 2012-2022 '!X79&lt;0,"Prejuízo",IF('1.DP 2012-2022 '!M79&lt;0,"IRPJ NEGATIVO",'1.DP 2012-2022 '!M79/'1.DP 2012-2022 '!X79)),"NA")</f>
        <v>Prejuízo</v>
      </c>
      <c r="O79" s="26">
        <f>IFERROR(IF('1.DP 2012-2022 '!Y79&lt;0,"Prejuízo",IF('1.DP 2012-2022 '!N79&lt;0,"IRPJ NEGATIVO",'1.DP 2012-2022 '!N79/'1.DP 2012-2022 '!Y79)),"NA")</f>
        <v>0.26667252045494799</v>
      </c>
      <c r="P79" s="26">
        <f>IFERROR(IF('1.DP 2012-2022 '!Z79&lt;0,"Prejuízo",IF('1.DP 2012-2022 '!O79&lt;0,"IRPJ NEGATIVO",'1.DP 2012-2022 '!O79/'1.DP 2012-2022 '!Z79)),"NA")</f>
        <v>5.4943454871831769E-2</v>
      </c>
      <c r="Q79" s="27">
        <f t="shared" si="1"/>
        <v>4</v>
      </c>
      <c r="R79" s="27">
        <f t="shared" si="2"/>
        <v>497</v>
      </c>
      <c r="S79" s="28">
        <f>IFERROR((SUMIF('1.DP 2012-2022 '!E79:O79,"&gt;=0",'1.DP 2012-2022 '!E79:O79))/(SUMIF('1.DP 2012-2022 '!P79:Z79,"&gt;=0",'1.DP 2012-2022 '!P79:Z79)),"NA")</f>
        <v>0.23154258701721403</v>
      </c>
      <c r="T79" s="29">
        <f t="shared" si="3"/>
        <v>1.8635218271003142E-3</v>
      </c>
      <c r="U79" s="29">
        <f t="shared" si="4"/>
        <v>4.6378084530238165E-4</v>
      </c>
    </row>
    <row r="80" spans="1:21" ht="14.25" customHeight="1">
      <c r="A80" s="12" t="s">
        <v>217</v>
      </c>
      <c r="B80" s="12" t="s">
        <v>218</v>
      </c>
      <c r="C80" s="12" t="s">
        <v>58</v>
      </c>
      <c r="D80" s="13" t="s">
        <v>196</v>
      </c>
      <c r="E80" s="25">
        <f t="shared" si="0"/>
        <v>1.7679248848261324E-3</v>
      </c>
      <c r="F80" s="26" t="str">
        <f>IFERROR(IF('1.DP 2012-2022 '!P80&lt;0,"Prejuízo",IF('1.DP 2012-2022 '!E80&lt;0,"IRPJ NEGATIVO",'1.DP 2012-2022 '!E80/'1.DP 2012-2022 '!P80)),"NA")</f>
        <v>Prejuízo</v>
      </c>
      <c r="G80" s="26" t="str">
        <f>IFERROR(IF('1.DP 2012-2022 '!Q80&lt;0,"Prejuízo",IF('1.DP 2012-2022 '!F80&lt;0,"IRPJ NEGATIVO",'1.DP 2012-2022 '!F80/'1.DP 2012-2022 '!Q80)),"NA")</f>
        <v>Prejuízo</v>
      </c>
      <c r="H80" s="26" t="str">
        <f>IFERROR(IF('1.DP 2012-2022 '!R80&lt;0,"Prejuízo",IF('1.DP 2012-2022 '!G80&lt;0,"IRPJ NEGATIVO",'1.DP 2012-2022 '!G80/'1.DP 2012-2022 '!R80)),"NA")</f>
        <v>Prejuízo</v>
      </c>
      <c r="I80" s="26">
        <f>IFERROR(IF('1.DP 2012-2022 '!S80&lt;0,"Prejuízo",IF('1.DP 2012-2022 '!H80&lt;0,"IRPJ NEGATIVO",'1.DP 2012-2022 '!H80/'1.DP 2012-2022 '!S80)),"NA")</f>
        <v>0.4924422970041476</v>
      </c>
      <c r="J80" s="26">
        <f>IFERROR(IF('1.DP 2012-2022 '!T80&lt;0,"Prejuízo",IF('1.DP 2012-2022 '!I80&lt;0,"IRPJ NEGATIVO",'1.DP 2012-2022 '!I80/'1.DP 2012-2022 '!T80)),"NA")</f>
        <v>8.875088897984576E-2</v>
      </c>
      <c r="K80" s="26">
        <f>IFERROR(IF('1.DP 2012-2022 '!U80&lt;0,"Prejuízo",IF('1.DP 2012-2022 '!J80&lt;0,"IRPJ NEGATIVO",'1.DP 2012-2022 '!J80/'1.DP 2012-2022 '!U80)),"NA")</f>
        <v>5.0505181984277212E-2</v>
      </c>
      <c r="L80" s="26">
        <f>IFERROR(IF('1.DP 2012-2022 '!V80&lt;0,"Prejuízo",IF('1.DP 2012-2022 '!K80&lt;0,"IRPJ NEGATIVO",'1.DP 2012-2022 '!K80/'1.DP 2012-2022 '!V80)),"NA")</f>
        <v>3.2229679303870024E-2</v>
      </c>
      <c r="M80" s="26">
        <f>IFERROR(IF('1.DP 2012-2022 '!W80&lt;0,"Prejuízo",IF('1.DP 2012-2022 '!L80&lt;0,"IRPJ NEGATIVO",'1.DP 2012-2022 '!L80/'1.DP 2012-2022 '!W80)),"NA")</f>
        <v>7.245942363600609E-2</v>
      </c>
      <c r="N80" s="26">
        <f>IFERROR(IF('1.DP 2012-2022 '!X80&lt;0,"Prejuízo",IF('1.DP 2012-2022 '!M80&lt;0,"IRPJ NEGATIVO",'1.DP 2012-2022 '!M80/'1.DP 2012-2022 '!X80)),"NA")</f>
        <v>2.8484772716403969E-2</v>
      </c>
      <c r="O80" s="26">
        <f>IFERROR(IF('1.DP 2012-2022 '!Y80&lt;0,"Prejuízo",IF('1.DP 2012-2022 '!N80&lt;0,"IRPJ NEGATIVO",'1.DP 2012-2022 '!N80/'1.DP 2012-2022 '!Y80)),"NA")</f>
        <v>3.5654308951470509E-2</v>
      </c>
      <c r="P80" s="26">
        <f>IFERROR(IF('1.DP 2012-2022 '!Z80&lt;0,"Prejuízo",IF('1.DP 2012-2022 '!O80&lt;0,"IRPJ NEGATIVO",'1.DP 2012-2022 '!O80/'1.DP 2012-2022 '!Z80)),"NA")</f>
        <v>7.8132115182566561E-2</v>
      </c>
      <c r="Q80" s="27">
        <f t="shared" si="1"/>
        <v>8</v>
      </c>
      <c r="R80" s="27">
        <f t="shared" si="2"/>
        <v>497</v>
      </c>
      <c r="S80" s="28">
        <f>IFERROR((SUMIF('1.DP 2012-2022 '!E80:O80,"&gt;=0",'1.DP 2012-2022 '!E80:O80))/(SUMIF('1.DP 2012-2022 '!P80:Z80,"&gt;=0",'1.DP 2012-2022 '!P80:Z80)),"NA")</f>
        <v>6.4615134322920723E-2</v>
      </c>
      <c r="T80" s="29">
        <f t="shared" si="3"/>
        <v>1.0400826450369532E-3</v>
      </c>
      <c r="U80" s="29">
        <f t="shared" si="4"/>
        <v>2.5884881050744404E-4</v>
      </c>
    </row>
    <row r="81" spans="1:21" ht="14.25" customHeight="1">
      <c r="A81" s="12" t="s">
        <v>219</v>
      </c>
      <c r="B81" s="12" t="s">
        <v>220</v>
      </c>
      <c r="C81" s="12" t="s">
        <v>58</v>
      </c>
      <c r="D81" s="13" t="s">
        <v>196</v>
      </c>
      <c r="E81" s="25">
        <f t="shared" si="0"/>
        <v>2.8824983329331227E-3</v>
      </c>
      <c r="F81" s="26">
        <f>IFERROR(IF('1.DP 2012-2022 '!P81&lt;0,"Prejuízo",IF('1.DP 2012-2022 '!E81&lt;0,"IRPJ NEGATIVO",'1.DP 2012-2022 '!E81/'1.DP 2012-2022 '!P81)),"NA")</f>
        <v>0.21548507466493105</v>
      </c>
      <c r="G81" s="26">
        <f>IFERROR(IF('1.DP 2012-2022 '!Q81&lt;0,"Prejuízo",IF('1.DP 2012-2022 '!F81&lt;0,"IRPJ NEGATIVO",'1.DP 2012-2022 '!F81/'1.DP 2012-2022 '!Q81)),"NA")</f>
        <v>0.14684747346567739</v>
      </c>
      <c r="H81" s="26">
        <f>IFERROR(IF('1.DP 2012-2022 '!R81&lt;0,"Prejuízo",IF('1.DP 2012-2022 '!G81&lt;0,"IRPJ NEGATIVO",'1.DP 2012-2022 '!G81/'1.DP 2012-2022 '!R81)),"NA")</f>
        <v>0.20618556756902662</v>
      </c>
      <c r="I81" s="26" t="str">
        <f>IFERROR(IF('1.DP 2012-2022 '!S81&lt;0,"Prejuízo",IF('1.DP 2012-2022 '!H81&lt;0,"IRPJ NEGATIVO",'1.DP 2012-2022 '!H81/'1.DP 2012-2022 '!S81)),"NA")</f>
        <v>Prejuízo</v>
      </c>
      <c r="J81" s="26">
        <f>IFERROR(IF('1.DP 2012-2022 '!T81&lt;0,"Prejuízo",IF('1.DP 2012-2022 '!I81&lt;0,"IRPJ NEGATIVO",'1.DP 2012-2022 '!I81/'1.DP 2012-2022 '!T81)),"NA")</f>
        <v>6.359300607611292E-3</v>
      </c>
      <c r="K81" s="26">
        <f>IFERROR(IF('1.DP 2012-2022 '!U81&lt;0,"Prejuízo",IF('1.DP 2012-2022 '!J81&lt;0,"IRPJ NEGATIVO",'1.DP 2012-2022 '!J81/'1.DP 2012-2022 '!U81)),"NA")</f>
        <v>2.166985353176358E-2</v>
      </c>
      <c r="L81" s="26">
        <f>IFERROR(IF('1.DP 2012-2022 '!V81&lt;0,"Prejuízo",IF('1.DP 2012-2022 '!K81&lt;0,"IRPJ NEGATIVO",'1.DP 2012-2022 '!K81/'1.DP 2012-2022 '!V81)),"NA")</f>
        <v>0.17534142661557231</v>
      </c>
      <c r="M81" s="26">
        <f>IFERROR(IF('1.DP 2012-2022 '!W81&lt;0,"Prejuízo",IF('1.DP 2012-2022 '!L81&lt;0,"IRPJ NEGATIVO",'1.DP 2012-2022 '!L81/'1.DP 2012-2022 '!W81)),"NA")</f>
        <v>0.10310181679679202</v>
      </c>
      <c r="N81" s="26">
        <f>IFERROR(IF('1.DP 2012-2022 '!X81&lt;0,"Prejuízo",IF('1.DP 2012-2022 '!M81&lt;0,"IRPJ NEGATIVO",'1.DP 2012-2022 '!M81/'1.DP 2012-2022 '!X81)),"NA")</f>
        <v>0.22173244463356245</v>
      </c>
      <c r="O81" s="26">
        <f>IFERROR(IF('1.DP 2012-2022 '!Y81&lt;0,"Prejuízo",IF('1.DP 2012-2022 '!N81&lt;0,"IRPJ NEGATIVO",'1.DP 2012-2022 '!N81/'1.DP 2012-2022 '!Y81)),"NA")</f>
        <v>0.11585812699809189</v>
      </c>
      <c r="P81" s="26">
        <f>IFERROR(IF('1.DP 2012-2022 '!Z81&lt;0,"Prejuízo",IF('1.DP 2012-2022 '!O81&lt;0,"IRPJ NEGATIVO",'1.DP 2012-2022 '!O81/'1.DP 2012-2022 '!Z81)),"NA")</f>
        <v>0.22002058658473347</v>
      </c>
      <c r="Q81" s="27">
        <f t="shared" si="1"/>
        <v>10</v>
      </c>
      <c r="R81" s="27">
        <f t="shared" si="2"/>
        <v>497</v>
      </c>
      <c r="S81" s="28">
        <f>IFERROR((SUMIF('1.DP 2012-2022 '!E81:O81,"&gt;=0",'1.DP 2012-2022 '!E81:O81))/(SUMIF('1.DP 2012-2022 '!P81:Z81,"&gt;=0",'1.DP 2012-2022 '!P81:Z81)),"NA")</f>
        <v>0.14637794478774074</v>
      </c>
      <c r="T81" s="29">
        <f t="shared" si="3"/>
        <v>2.9452302774193306E-3</v>
      </c>
      <c r="U81" s="29">
        <f t="shared" si="4"/>
        <v>7.3298920775032917E-4</v>
      </c>
    </row>
    <row r="82" spans="1:21" ht="14.25" customHeight="1">
      <c r="A82" s="12" t="s">
        <v>221</v>
      </c>
      <c r="B82" s="12" t="s">
        <v>222</v>
      </c>
      <c r="C82" s="12" t="s">
        <v>58</v>
      </c>
      <c r="D82" s="13" t="s">
        <v>196</v>
      </c>
      <c r="E82" s="25">
        <f t="shared" si="0"/>
        <v>3.7110740267687505E-4</v>
      </c>
      <c r="F82" s="26" t="str">
        <f>IFERROR(IF('1.DP 2012-2022 '!P82&lt;0,"Prejuízo",IF('1.DP 2012-2022 '!E82&lt;0,"IRPJ NEGATIVO",'1.DP 2012-2022 '!E82/'1.DP 2012-2022 '!P82)),"NA")</f>
        <v>NA</v>
      </c>
      <c r="G82" s="26" t="str">
        <f>IFERROR(IF('1.DP 2012-2022 '!Q82&lt;0,"Prejuízo",IF('1.DP 2012-2022 '!F82&lt;0,"IRPJ NEGATIVO",'1.DP 2012-2022 '!F82/'1.DP 2012-2022 '!Q82)),"NA")</f>
        <v>Prejuízo</v>
      </c>
      <c r="H82" s="26" t="str">
        <f>IFERROR(IF('1.DP 2012-2022 '!R82&lt;0,"Prejuízo",IF('1.DP 2012-2022 '!G82&lt;0,"IRPJ NEGATIVO",'1.DP 2012-2022 '!G82/'1.DP 2012-2022 '!R82)),"NA")</f>
        <v>Prejuízo</v>
      </c>
      <c r="I82" s="26" t="str">
        <f>IFERROR(IF('1.DP 2012-2022 '!S82&lt;0,"Prejuízo",IF('1.DP 2012-2022 '!H82&lt;0,"IRPJ NEGATIVO",'1.DP 2012-2022 '!H82/'1.DP 2012-2022 '!S82)),"NA")</f>
        <v>Prejuízo</v>
      </c>
      <c r="J82" s="26">
        <f>IFERROR(IF('1.DP 2012-2022 '!T82&lt;0,"Prejuízo",IF('1.DP 2012-2022 '!I82&lt;0,"IRPJ NEGATIVO",'1.DP 2012-2022 '!I82/'1.DP 2012-2022 '!T82)),"NA")</f>
        <v>9.9381348953681004E-2</v>
      </c>
      <c r="K82" s="26">
        <f>IFERROR(IF('1.DP 2012-2022 '!U82&lt;0,"Prejuízo",IF('1.DP 2012-2022 '!J82&lt;0,"IRPJ NEGATIVO",'1.DP 2012-2022 '!J82/'1.DP 2012-2022 '!U82)),"NA")</f>
        <v>8.5059030176725878E-2</v>
      </c>
      <c r="L82" s="26" t="str">
        <f>IFERROR(IF('1.DP 2012-2022 '!V82&lt;0,"Prejuízo",IF('1.DP 2012-2022 '!K82&lt;0,"IRPJ NEGATIVO",'1.DP 2012-2022 '!K82/'1.DP 2012-2022 '!V82)),"NA")</f>
        <v>Prejuízo</v>
      </c>
      <c r="M82" s="26" t="str">
        <f>IFERROR(IF('1.DP 2012-2022 '!W82&lt;0,"Prejuízo",IF('1.DP 2012-2022 '!L82&lt;0,"IRPJ NEGATIVO",'1.DP 2012-2022 '!L82/'1.DP 2012-2022 '!W82)),"NA")</f>
        <v>Prejuízo</v>
      </c>
      <c r="N82" s="26" t="str">
        <f>IFERROR(IF('1.DP 2012-2022 '!X82&lt;0,"Prejuízo",IF('1.DP 2012-2022 '!M82&lt;0,"IRPJ NEGATIVO",'1.DP 2012-2022 '!M82/'1.DP 2012-2022 '!X82)),"NA")</f>
        <v>Prejuízo</v>
      </c>
      <c r="O82" s="26" t="str">
        <f>IFERROR(IF('1.DP 2012-2022 '!Y82&lt;0,"Prejuízo",IF('1.DP 2012-2022 '!N82&lt;0,"IRPJ NEGATIVO",'1.DP 2012-2022 '!N82/'1.DP 2012-2022 '!Y82)),"NA")</f>
        <v>Prejuízo</v>
      </c>
      <c r="P82" s="26">
        <f>IFERROR(IF('1.DP 2012-2022 '!Z82&lt;0,"Prejuízo",IF('1.DP 2012-2022 '!O82&lt;0,"IRPJ NEGATIVO",'1.DP 2012-2022 '!O82/'1.DP 2012-2022 '!Z82)),"NA")</f>
        <v>1.1034239094685758</v>
      </c>
      <c r="Q82" s="27">
        <f t="shared" si="1"/>
        <v>2</v>
      </c>
      <c r="R82" s="27">
        <f t="shared" si="2"/>
        <v>497</v>
      </c>
      <c r="S82" s="28">
        <f>IFERROR((SUMIF('1.DP 2012-2022 '!E82:O82,"&gt;=0",'1.DP 2012-2022 '!E82:O82))/(SUMIF('1.DP 2012-2022 '!P82:Z82,"&gt;=0",'1.DP 2012-2022 '!P82:Z82)),"NA")</f>
        <v>0.29289371954412619</v>
      </c>
      <c r="T82" s="29">
        <f t="shared" si="3"/>
        <v>1.1786467587288781E-3</v>
      </c>
      <c r="U82" s="29">
        <f t="shared" si="4"/>
        <v>2.9333372012431267E-4</v>
      </c>
    </row>
    <row r="83" spans="1:21" ht="14.25" customHeight="1">
      <c r="A83" s="12" t="s">
        <v>223</v>
      </c>
      <c r="B83" s="12" t="s">
        <v>224</v>
      </c>
      <c r="C83" s="12" t="s">
        <v>58</v>
      </c>
      <c r="D83" s="13" t="s">
        <v>196</v>
      </c>
      <c r="E83" s="25">
        <f t="shared" si="0"/>
        <v>4.8327827344643191E-4</v>
      </c>
      <c r="F83" s="26">
        <f>IFERROR(IF('1.DP 2012-2022 '!P83&lt;0,"Prejuízo",IF('1.DP 2012-2022 '!E83&lt;0,"IRPJ NEGATIVO",'1.DP 2012-2022 '!E83/'1.DP 2012-2022 '!P83)),"NA")</f>
        <v>0.72151741279561854</v>
      </c>
      <c r="G83" s="26">
        <f>IFERROR(IF('1.DP 2012-2022 '!Q83&lt;0,"Prejuízo",IF('1.DP 2012-2022 '!F83&lt;0,"IRPJ NEGATIVO",'1.DP 2012-2022 '!F83/'1.DP 2012-2022 '!Q83)),"NA")</f>
        <v>0.11115581431039216</v>
      </c>
      <c r="H83" s="26" t="str">
        <f>IFERROR(IF('1.DP 2012-2022 '!R83&lt;0,"Prejuízo",IF('1.DP 2012-2022 '!G83&lt;0,"IRPJ NEGATIVO",'1.DP 2012-2022 '!G83/'1.DP 2012-2022 '!R83)),"NA")</f>
        <v>Prejuízo</v>
      </c>
      <c r="I83" s="26">
        <f>IFERROR(IF('1.DP 2012-2022 '!S83&lt;0,"Prejuízo",IF('1.DP 2012-2022 '!H83&lt;0,"IRPJ NEGATIVO",'1.DP 2012-2022 '!H83/'1.DP 2012-2022 '!S83)),"NA")</f>
        <v>3.1999751677847618E-2</v>
      </c>
      <c r="J83" s="26">
        <f>IFERROR(IF('1.DP 2012-2022 '!T83&lt;0,"Prejuízo",IF('1.DP 2012-2022 '!I83&lt;0,"IRPJ NEGATIVO",'1.DP 2012-2022 '!I83/'1.DP 2012-2022 '!T83)),"NA")</f>
        <v>2.3627246167016669E-2</v>
      </c>
      <c r="K83" s="26">
        <f>IFERROR(IF('1.DP 2012-2022 '!U83&lt;0,"Prejuízo",IF('1.DP 2012-2022 '!J83&lt;0,"IRPJ NEGATIVO",'1.DP 2012-2022 '!J83/'1.DP 2012-2022 '!U83)),"NA")</f>
        <v>7.3406489747620193E-2</v>
      </c>
      <c r="L83" s="26" t="str">
        <f>IFERROR(IF('1.DP 2012-2022 '!V83&lt;0,"Prejuízo",IF('1.DP 2012-2022 '!K83&lt;0,"IRPJ NEGATIVO",'1.DP 2012-2022 '!K83/'1.DP 2012-2022 '!V83)),"NA")</f>
        <v>NA</v>
      </c>
      <c r="M83" s="26" t="str">
        <f>IFERROR(IF('1.DP 2012-2022 '!W83&lt;0,"Prejuízo",IF('1.DP 2012-2022 '!L83&lt;0,"IRPJ NEGATIVO",'1.DP 2012-2022 '!L83/'1.DP 2012-2022 '!W83)),"NA")</f>
        <v>NA</v>
      </c>
      <c r="N83" s="26" t="str">
        <f>IFERROR(IF('1.DP 2012-2022 '!X83&lt;0,"Prejuízo",IF('1.DP 2012-2022 '!M83&lt;0,"IRPJ NEGATIVO",'1.DP 2012-2022 '!M83/'1.DP 2012-2022 '!X83)),"NA")</f>
        <v>NA</v>
      </c>
      <c r="O83" s="26" t="str">
        <f>IFERROR(IF('1.DP 2012-2022 '!Y83&lt;0,"Prejuízo",IF('1.DP 2012-2022 '!N83&lt;0,"IRPJ NEGATIVO",'1.DP 2012-2022 '!N83/'1.DP 2012-2022 '!Y83)),"NA")</f>
        <v>NA</v>
      </c>
      <c r="P83" s="26" t="str">
        <f>IFERROR(IF('1.DP 2012-2022 '!Z83&lt;0,"Prejuízo",IF('1.DP 2012-2022 '!O83&lt;0,"IRPJ NEGATIVO",'1.DP 2012-2022 '!O83/'1.DP 2012-2022 '!Z83)),"NA")</f>
        <v>NA</v>
      </c>
      <c r="Q83" s="27">
        <f t="shared" si="1"/>
        <v>4</v>
      </c>
      <c r="R83" s="27">
        <f t="shared" si="2"/>
        <v>497</v>
      </c>
      <c r="S83" s="28">
        <f>IFERROR((SUMIF('1.DP 2012-2022 '!E83:O83,"&gt;=0",'1.DP 2012-2022 '!E83:O83))/(SUMIF('1.DP 2012-2022 '!P83:Z83,"&gt;=0",'1.DP 2012-2022 '!P83:Z83)),"NA")</f>
        <v>7.2645573642115394E-2</v>
      </c>
      <c r="T83" s="29">
        <f t="shared" si="3"/>
        <v>5.8467262488624057E-4</v>
      </c>
      <c r="U83" s="29">
        <f t="shared" si="4"/>
        <v>1.4550941140133278E-4</v>
      </c>
    </row>
    <row r="84" spans="1:21" ht="14.25" customHeight="1">
      <c r="A84" s="12" t="s">
        <v>225</v>
      </c>
      <c r="B84" s="12" t="s">
        <v>226</v>
      </c>
      <c r="C84" s="12" t="s">
        <v>58</v>
      </c>
      <c r="D84" s="13" t="s">
        <v>196</v>
      </c>
      <c r="E84" s="25">
        <f t="shared" si="0"/>
        <v>1.226113284623758E-3</v>
      </c>
      <c r="F84" s="26">
        <f>IFERROR(IF('1.DP 2012-2022 '!P84&lt;0,"Prejuízo",IF('1.DP 2012-2022 '!E84&lt;0,"IRPJ NEGATIVO",'1.DP 2012-2022 '!E84/'1.DP 2012-2022 '!P84)),"NA")</f>
        <v>0.12532221903645382</v>
      </c>
      <c r="G84" s="26">
        <f>IFERROR(IF('1.DP 2012-2022 '!Q84&lt;0,"Prejuízo",IF('1.DP 2012-2022 '!F84&lt;0,"IRPJ NEGATIVO",'1.DP 2012-2022 '!F84/'1.DP 2012-2022 '!Q84)),"NA")</f>
        <v>9.0697614910084004E-2</v>
      </c>
      <c r="H84" s="26">
        <f>IFERROR(IF('1.DP 2012-2022 '!R84&lt;0,"Prejuízo",IF('1.DP 2012-2022 '!G84&lt;0,"IRPJ NEGATIVO",'1.DP 2012-2022 '!G84/'1.DP 2012-2022 '!R84)),"NA")</f>
        <v>0.11400847315992146</v>
      </c>
      <c r="I84" s="26">
        <f>IFERROR(IF('1.DP 2012-2022 '!S84&lt;0,"Prejuízo",IF('1.DP 2012-2022 '!H84&lt;0,"IRPJ NEGATIVO",'1.DP 2012-2022 '!H84/'1.DP 2012-2022 '!S84)),"NA")</f>
        <v>9.4132997191027107E-2</v>
      </c>
      <c r="J84" s="26">
        <f>IFERROR(IF('1.DP 2012-2022 '!T84&lt;0,"Prejuízo",IF('1.DP 2012-2022 '!I84&lt;0,"IRPJ NEGATIVO",'1.DP 2012-2022 '!I84/'1.DP 2012-2022 '!T84)),"NA")</f>
        <v>9.1252230536328804E-2</v>
      </c>
      <c r="K84" s="26">
        <f>IFERROR(IF('1.DP 2012-2022 '!U84&lt;0,"Prejuízo",IF('1.DP 2012-2022 '!J84&lt;0,"IRPJ NEGATIVO",'1.DP 2012-2022 '!J84/'1.DP 2012-2022 '!U84)),"NA")</f>
        <v>9.3964767624192494E-2</v>
      </c>
      <c r="L84" s="26" t="str">
        <f>IFERROR(IF('1.DP 2012-2022 '!V84&lt;0,"Prejuízo",IF('1.DP 2012-2022 '!K84&lt;0,"IRPJ NEGATIVO",'1.DP 2012-2022 '!K84/'1.DP 2012-2022 '!V84)),"NA")</f>
        <v>NA</v>
      </c>
      <c r="M84" s="26" t="str">
        <f>IFERROR(IF('1.DP 2012-2022 '!W84&lt;0,"Prejuízo",IF('1.DP 2012-2022 '!L84&lt;0,"IRPJ NEGATIVO",'1.DP 2012-2022 '!L84/'1.DP 2012-2022 '!W84)),"NA")</f>
        <v>NA</v>
      </c>
      <c r="N84" s="26" t="str">
        <f>IFERROR(IF('1.DP 2012-2022 '!X84&lt;0,"Prejuízo",IF('1.DP 2012-2022 '!M84&lt;0,"IRPJ NEGATIVO",'1.DP 2012-2022 '!M84/'1.DP 2012-2022 '!X84)),"NA")</f>
        <v>NA</v>
      </c>
      <c r="O84" s="26" t="str">
        <f>IFERROR(IF('1.DP 2012-2022 '!Y84&lt;0,"Prejuízo",IF('1.DP 2012-2022 '!N84&lt;0,"IRPJ NEGATIVO",'1.DP 2012-2022 '!N84/'1.DP 2012-2022 '!Y84)),"NA")</f>
        <v>NA</v>
      </c>
      <c r="P84" s="26" t="str">
        <f>IFERROR(IF('1.DP 2012-2022 '!Z84&lt;0,"Prejuízo",IF('1.DP 2012-2022 '!O84&lt;0,"IRPJ NEGATIVO",'1.DP 2012-2022 '!O84/'1.DP 2012-2022 '!Z84)),"NA")</f>
        <v>NA</v>
      </c>
      <c r="Q84" s="27">
        <f t="shared" si="1"/>
        <v>6</v>
      </c>
      <c r="R84" s="27">
        <f t="shared" si="2"/>
        <v>497</v>
      </c>
      <c r="S84" s="28">
        <f>IFERROR((SUMIF('1.DP 2012-2022 '!E84:O84,"&gt;=0",'1.DP 2012-2022 '!E84:O84))/(SUMIF('1.DP 2012-2022 '!P84:Z84,"&gt;=0",'1.DP 2012-2022 '!P84:Z84)),"NA")</f>
        <v>0.10311488371724439</v>
      </c>
      <c r="T84" s="29">
        <f t="shared" si="3"/>
        <v>1.2448476907514412E-3</v>
      </c>
      <c r="U84" s="29">
        <f t="shared" si="4"/>
        <v>3.0980936519953243E-4</v>
      </c>
    </row>
    <row r="85" spans="1:21" ht="14.25" customHeight="1">
      <c r="A85" s="12" t="s">
        <v>227</v>
      </c>
      <c r="B85" s="12" t="s">
        <v>228</v>
      </c>
      <c r="C85" s="12" t="s">
        <v>58</v>
      </c>
      <c r="D85" s="13" t="s">
        <v>196</v>
      </c>
      <c r="E85" s="25">
        <f t="shared" si="0"/>
        <v>3.05399627296886E-3</v>
      </c>
      <c r="F85" s="26" t="str">
        <f>IFERROR(IF('1.DP 2012-2022 '!P85&lt;0,"Prejuízo",IF('1.DP 2012-2022 '!E85&lt;0,"IRPJ NEGATIVO",'1.DP 2012-2022 '!E85/'1.DP 2012-2022 '!P85)),"NA")</f>
        <v>Prejuízo</v>
      </c>
      <c r="G85" s="26" t="str">
        <f>IFERROR(IF('1.DP 2012-2022 '!Q85&lt;0,"Prejuízo",IF('1.DP 2012-2022 '!F85&lt;0,"IRPJ NEGATIVO",'1.DP 2012-2022 '!F85/'1.DP 2012-2022 '!Q85)),"NA")</f>
        <v>Prejuízo</v>
      </c>
      <c r="H85" s="26" t="str">
        <f>IFERROR(IF('1.DP 2012-2022 '!R85&lt;0,"Prejuízo",IF('1.DP 2012-2022 '!G85&lt;0,"IRPJ NEGATIVO",'1.DP 2012-2022 '!G85/'1.DP 2012-2022 '!R85)),"NA")</f>
        <v>Prejuízo</v>
      </c>
      <c r="I85" s="26">
        <f>IFERROR(IF('1.DP 2012-2022 '!S85&lt;0,"Prejuízo",IF('1.DP 2012-2022 '!H85&lt;0,"IRPJ NEGATIVO",'1.DP 2012-2022 '!H85/'1.DP 2012-2022 '!S85)),"NA")</f>
        <v>1.4272213561821716</v>
      </c>
      <c r="J85" s="26">
        <f>IFERROR(IF('1.DP 2012-2022 '!T85&lt;0,"Prejuízo",IF('1.DP 2012-2022 '!I85&lt;0,"IRPJ NEGATIVO",'1.DP 2012-2022 '!I85/'1.DP 2012-2022 '!T85)),"NA")</f>
        <v>0.40013192365252548</v>
      </c>
      <c r="K85" s="26">
        <f>IFERROR(IF('1.DP 2012-2022 '!U85&lt;0,"Prejuízo",IF('1.DP 2012-2022 '!J85&lt;0,"IRPJ NEGATIVO",'1.DP 2012-2022 '!J85/'1.DP 2012-2022 '!U85)),"NA")</f>
        <v>0.36206487028175843</v>
      </c>
      <c r="L85" s="26">
        <f>IFERROR(IF('1.DP 2012-2022 '!V85&lt;0,"Prejuízo",IF('1.DP 2012-2022 '!K85&lt;0,"IRPJ NEGATIVO",'1.DP 2012-2022 '!K85/'1.DP 2012-2022 '!V85)),"NA")</f>
        <v>0.27499516016375719</v>
      </c>
      <c r="M85" s="26">
        <f>IFERROR(IF('1.DP 2012-2022 '!W85&lt;0,"Prejuízo",IF('1.DP 2012-2022 '!L85&lt;0,"IRPJ NEGATIVO",'1.DP 2012-2022 '!L85/'1.DP 2012-2022 '!W85)),"NA")</f>
        <v>0.12209543529009738</v>
      </c>
      <c r="N85" s="26">
        <f>IFERROR(IF('1.DP 2012-2022 '!X85&lt;0,"Prejuízo",IF('1.DP 2012-2022 '!M85&lt;0,"IRPJ NEGATIVO",'1.DP 2012-2022 '!M85/'1.DP 2012-2022 '!X85)),"NA")</f>
        <v>0.19607416551226289</v>
      </c>
      <c r="O85" s="26">
        <f>IFERROR(IF('1.DP 2012-2022 '!Y85&lt;0,"Prejuízo",IF('1.DP 2012-2022 '!N85&lt;0,"IRPJ NEGATIVO",'1.DP 2012-2022 '!N85/'1.DP 2012-2022 '!Y85)),"NA")</f>
        <v>0.16247459276512208</v>
      </c>
      <c r="P85" s="26">
        <f>IFERROR(IF('1.DP 2012-2022 '!Z85&lt;0,"Prejuízo",IF('1.DP 2012-2022 '!O85&lt;0,"IRPJ NEGATIVO",'1.DP 2012-2022 '!O85/'1.DP 2012-2022 '!Z85)),"NA")</f>
        <v>0.87018006971970807</v>
      </c>
      <c r="Q85" s="27">
        <f t="shared" si="1"/>
        <v>6</v>
      </c>
      <c r="R85" s="27">
        <f t="shared" si="2"/>
        <v>497</v>
      </c>
      <c r="S85" s="28">
        <f>IFERROR((SUMIF('1.DP 2012-2022 '!E85:O85,"&gt;=0",'1.DP 2012-2022 '!E85:O85))/(SUMIF('1.DP 2012-2022 '!P85:Z85,"&gt;=0",'1.DP 2012-2022 '!P85:Z85)),"NA")</f>
        <v>0.31880866849091194</v>
      </c>
      <c r="T85" s="29">
        <f t="shared" si="3"/>
        <v>3.8487968027071866E-3</v>
      </c>
      <c r="U85" s="29">
        <f t="shared" si="4"/>
        <v>9.5786279967224419E-4</v>
      </c>
    </row>
    <row r="86" spans="1:21" ht="14.25" customHeight="1">
      <c r="A86" s="12" t="s">
        <v>229</v>
      </c>
      <c r="B86" s="12" t="s">
        <v>230</v>
      </c>
      <c r="C86" s="12" t="s">
        <v>58</v>
      </c>
      <c r="D86" s="13" t="s">
        <v>196</v>
      </c>
      <c r="E86" s="25">
        <f t="shared" si="0"/>
        <v>2.7132606003541864E-3</v>
      </c>
      <c r="F86" s="26">
        <f>IFERROR(IF('1.DP 2012-2022 '!P86&lt;0,"Prejuízo",IF('1.DP 2012-2022 '!E86&lt;0,"IRPJ NEGATIVO",'1.DP 2012-2022 '!E86/'1.DP 2012-2022 '!P86)),"NA")</f>
        <v>0.12342708350056476</v>
      </c>
      <c r="G86" s="26">
        <f>IFERROR(IF('1.DP 2012-2022 '!Q86&lt;0,"Prejuízo",IF('1.DP 2012-2022 '!F86&lt;0,"IRPJ NEGATIVO",'1.DP 2012-2022 '!F86/'1.DP 2012-2022 '!Q86)),"NA")</f>
        <v>8.4108997460552642E-2</v>
      </c>
      <c r="H86" s="26">
        <f>IFERROR(IF('1.DP 2012-2022 '!R86&lt;0,"Prejuízo",IF('1.DP 2012-2022 '!G86&lt;0,"IRPJ NEGATIVO",'1.DP 2012-2022 '!G86/'1.DP 2012-2022 '!R86)),"NA")</f>
        <v>8.6285008415959666E-2</v>
      </c>
      <c r="I86" s="26">
        <f>IFERROR(IF('1.DP 2012-2022 '!S86&lt;0,"Prejuízo",IF('1.DP 2012-2022 '!H86&lt;0,"IRPJ NEGATIVO",'1.DP 2012-2022 '!H86/'1.DP 2012-2022 '!S86)),"NA")</f>
        <v>0.13411518979374007</v>
      </c>
      <c r="J86" s="26">
        <f>IFERROR(IF('1.DP 2012-2022 '!T86&lt;0,"Prejuízo",IF('1.DP 2012-2022 '!I86&lt;0,"IRPJ NEGATIVO",'1.DP 2012-2022 '!I86/'1.DP 2012-2022 '!T86)),"NA")</f>
        <v>0.90441255357520034</v>
      </c>
      <c r="K86" s="26">
        <f>IFERROR(IF('1.DP 2012-2022 '!U86&lt;0,"Prejuízo",IF('1.DP 2012-2022 '!J86&lt;0,"IRPJ NEGATIVO",'1.DP 2012-2022 '!J86/'1.DP 2012-2022 '!U86)),"NA")</f>
        <v>1.51499176276397</v>
      </c>
      <c r="L86" s="26">
        <f>IFERROR(IF('1.DP 2012-2022 '!V86&lt;0,"Prejuízo",IF('1.DP 2012-2022 '!K86&lt;0,"IRPJ NEGATIVO",'1.DP 2012-2022 '!K86/'1.DP 2012-2022 '!V86)),"NA")</f>
        <v>0.26124023458142859</v>
      </c>
      <c r="M86" s="26">
        <f>IFERROR(IF('1.DP 2012-2022 '!W86&lt;0,"Prejuízo",IF('1.DP 2012-2022 '!L86&lt;0,"IRPJ NEGATIVO",'1.DP 2012-2022 '!L86/'1.DP 2012-2022 '!W86)),"NA")</f>
        <v>0.17160097566918803</v>
      </c>
      <c r="N86" s="26">
        <f>IFERROR(IF('1.DP 2012-2022 '!X86&lt;0,"Prejuízo",IF('1.DP 2012-2022 '!M86&lt;0,"IRPJ NEGATIVO",'1.DP 2012-2022 '!M86/'1.DP 2012-2022 '!X86)),"NA")</f>
        <v>0.14257374230471556</v>
      </c>
      <c r="O86" s="26">
        <f>IFERROR(IF('1.DP 2012-2022 '!Y86&lt;0,"Prejuízo",IF('1.DP 2012-2022 '!N86&lt;0,"IRPJ NEGATIVO",'1.DP 2012-2022 '!N86/'1.DP 2012-2022 '!Y86)),"NA")</f>
        <v>0.1386895687856344</v>
      </c>
      <c r="P86" s="26">
        <f>IFERROR(IF('1.DP 2012-2022 '!Z86&lt;0,"Prejuízo",IF('1.DP 2012-2022 '!O86&lt;0,"IRPJ NEGATIVO",'1.DP 2012-2022 '!O86/'1.DP 2012-2022 '!Z86)),"NA")</f>
        <v>0.20644971786424698</v>
      </c>
      <c r="Q86" s="27">
        <f t="shared" si="1"/>
        <v>9</v>
      </c>
      <c r="R86" s="27">
        <f t="shared" si="2"/>
        <v>497</v>
      </c>
      <c r="S86" s="28">
        <f>IFERROR((SUMIF('1.DP 2012-2022 '!E86:O86,"&gt;=0",'1.DP 2012-2022 '!E86:O86))/(SUMIF('1.DP 2012-2022 '!P86:Z86,"&gt;=0",'1.DP 2012-2022 '!P86:Z86)),"NA")</f>
        <v>0.15148736299985516</v>
      </c>
      <c r="T86" s="29">
        <f t="shared" si="3"/>
        <v>2.7432319255506973E-3</v>
      </c>
      <c r="U86" s="29">
        <f t="shared" si="4"/>
        <v>6.827172093133182E-4</v>
      </c>
    </row>
    <row r="87" spans="1:21" ht="14.25" customHeight="1">
      <c r="A87" s="12" t="s">
        <v>231</v>
      </c>
      <c r="B87" s="12" t="s">
        <v>232</v>
      </c>
      <c r="C87" s="12" t="s">
        <v>58</v>
      </c>
      <c r="D87" s="13" t="s">
        <v>196</v>
      </c>
      <c r="E87" s="25">
        <f t="shared" si="0"/>
        <v>2.028677199915264E-3</v>
      </c>
      <c r="F87" s="26">
        <f>IFERROR(IF('1.DP 2012-2022 '!P87&lt;0,"Prejuízo",IF('1.DP 2012-2022 '!E87&lt;0,"IRPJ NEGATIVO",'1.DP 2012-2022 '!E87/'1.DP 2012-2022 '!P87)),"NA")</f>
        <v>0.13942991691266979</v>
      </c>
      <c r="G87" s="26">
        <f>IFERROR(IF('1.DP 2012-2022 '!Q87&lt;0,"Prejuízo",IF('1.DP 2012-2022 '!F87&lt;0,"IRPJ NEGATIVO",'1.DP 2012-2022 '!F87/'1.DP 2012-2022 '!Q87)),"NA")</f>
        <v>0.13827597075322129</v>
      </c>
      <c r="H87" s="26">
        <f>IFERROR(IF('1.DP 2012-2022 '!R87&lt;0,"Prejuízo",IF('1.DP 2012-2022 '!G87&lt;0,"IRPJ NEGATIVO",'1.DP 2012-2022 '!G87/'1.DP 2012-2022 '!R87)),"NA")</f>
        <v>0.17698890441733686</v>
      </c>
      <c r="I87" s="26">
        <f>IFERROR(IF('1.DP 2012-2022 '!S87&lt;0,"Prejuízo",IF('1.DP 2012-2022 '!H87&lt;0,"IRPJ NEGATIVO",'1.DP 2012-2022 '!H87/'1.DP 2012-2022 '!S87)),"NA")</f>
        <v>0.21964603842534064</v>
      </c>
      <c r="J87" s="26" t="str">
        <f>IFERROR(IF('1.DP 2012-2022 '!T87&lt;0,"Prejuízo",IF('1.DP 2012-2022 '!I87&lt;0,"IRPJ NEGATIVO",'1.DP 2012-2022 '!I87/'1.DP 2012-2022 '!T87)),"NA")</f>
        <v>Prejuízo</v>
      </c>
      <c r="K87" s="26" t="str">
        <f>IFERROR(IF('1.DP 2012-2022 '!U87&lt;0,"Prejuízo",IF('1.DP 2012-2022 '!J87&lt;0,"IRPJ NEGATIVO",'1.DP 2012-2022 '!J87/'1.DP 2012-2022 '!U87)),"NA")</f>
        <v>Prejuízo</v>
      </c>
      <c r="L87" s="26">
        <f>IFERROR(IF('1.DP 2012-2022 '!V87&lt;0,"Prejuízo",IF('1.DP 2012-2022 '!K87&lt;0,"IRPJ NEGATIVO",'1.DP 2012-2022 '!K87/'1.DP 2012-2022 '!V87)),"NA")</f>
        <v>0.9872784874752748</v>
      </c>
      <c r="M87" s="26">
        <f>IFERROR(IF('1.DP 2012-2022 '!W87&lt;0,"Prejuízo",IF('1.DP 2012-2022 '!L87&lt;0,"IRPJ NEGATIVO",'1.DP 2012-2022 '!L87/'1.DP 2012-2022 '!W87)),"NA")</f>
        <v>0.14201829546999131</v>
      </c>
      <c r="N87" s="26">
        <f>IFERROR(IF('1.DP 2012-2022 '!X87&lt;0,"Prejuízo",IF('1.DP 2012-2022 '!M87&lt;0,"IRPJ NEGATIVO",'1.DP 2012-2022 '!M87/'1.DP 2012-2022 '!X87)),"NA")</f>
        <v>0.1102818880118821</v>
      </c>
      <c r="O87" s="26">
        <f>IFERROR(IF('1.DP 2012-2022 '!Y87&lt;0,"Prejuízo",IF('1.DP 2012-2022 '!N87&lt;0,"IRPJ NEGATIVO",'1.DP 2012-2022 '!N87/'1.DP 2012-2022 '!Y87)),"NA")</f>
        <v>8.1611554367444356E-2</v>
      </c>
      <c r="P87" s="26">
        <f>IFERROR(IF('1.DP 2012-2022 '!Z87&lt;0,"Prejuízo",IF('1.DP 2012-2022 '!O87&lt;0,"IRPJ NEGATIVO",'1.DP 2012-2022 '!O87/'1.DP 2012-2022 '!Z87)),"NA")</f>
        <v>0</v>
      </c>
      <c r="Q87" s="27">
        <f t="shared" si="1"/>
        <v>8</v>
      </c>
      <c r="R87" s="27">
        <f t="shared" si="2"/>
        <v>497</v>
      </c>
      <c r="S87" s="28">
        <f>IFERROR((SUMIF('1.DP 2012-2022 '!E87:O87,"&gt;=0",'1.DP 2012-2022 '!E87:O87))/(SUMIF('1.DP 2012-2022 '!P87:Z87,"&gt;=0",'1.DP 2012-2022 '!P87:Z87)),"NA")</f>
        <v>0.14192106591111361</v>
      </c>
      <c r="T87" s="29">
        <f t="shared" si="3"/>
        <v>2.2844437168790923E-3</v>
      </c>
      <c r="U87" s="29">
        <f t="shared" si="4"/>
        <v>5.6853706924832694E-4</v>
      </c>
    </row>
    <row r="88" spans="1:21" ht="14.25" customHeight="1">
      <c r="A88" s="12" t="s">
        <v>233</v>
      </c>
      <c r="B88" s="12" t="s">
        <v>234</v>
      </c>
      <c r="C88" s="12" t="s">
        <v>58</v>
      </c>
      <c r="D88" s="13" t="s">
        <v>196</v>
      </c>
      <c r="E88" s="25">
        <f t="shared" si="0"/>
        <v>2.3203318318158247E-3</v>
      </c>
      <c r="F88" s="26">
        <f>IFERROR(IF('1.DP 2012-2022 '!P88&lt;0,"Prejuízo",IF('1.DP 2012-2022 '!E88&lt;0,"IRPJ NEGATIVO",'1.DP 2012-2022 '!E88/'1.DP 2012-2022 '!P88)),"NA")</f>
        <v>4.6120525456740044E-2</v>
      </c>
      <c r="G88" s="26">
        <f>IFERROR(IF('1.DP 2012-2022 '!Q88&lt;0,"Prejuízo",IF('1.DP 2012-2022 '!F88&lt;0,"IRPJ NEGATIVO",'1.DP 2012-2022 '!F88/'1.DP 2012-2022 '!Q88)),"NA")</f>
        <v>9.1867708728184533E-2</v>
      </c>
      <c r="H88" s="26">
        <f>IFERROR(IF('1.DP 2012-2022 '!R88&lt;0,"Prejuízo",IF('1.DP 2012-2022 '!G88&lt;0,"IRPJ NEGATIVO",'1.DP 2012-2022 '!G88/'1.DP 2012-2022 '!R88)),"NA")</f>
        <v>0.16376040310146914</v>
      </c>
      <c r="I88" s="26">
        <f>IFERROR(IF('1.DP 2012-2022 '!S88&lt;0,"Prejuízo",IF('1.DP 2012-2022 '!H88&lt;0,"IRPJ NEGATIVO",'1.DP 2012-2022 '!H88/'1.DP 2012-2022 '!S88)),"NA")</f>
        <v>0.26107423053502044</v>
      </c>
      <c r="J88" s="26">
        <f>IFERROR(IF('1.DP 2012-2022 '!T88&lt;0,"Prejuízo",IF('1.DP 2012-2022 '!I88&lt;0,"IRPJ NEGATIVO",'1.DP 2012-2022 '!I88/'1.DP 2012-2022 '!T88)),"NA")</f>
        <v>0.14781826958894798</v>
      </c>
      <c r="K88" s="26">
        <f>IFERROR(IF('1.DP 2012-2022 '!U88&lt;0,"Prejuízo",IF('1.DP 2012-2022 '!J88&lt;0,"IRPJ NEGATIVO",'1.DP 2012-2022 '!J88/'1.DP 2012-2022 '!U88)),"NA")</f>
        <v>4.9726373440473273E-2</v>
      </c>
      <c r="L88" s="26">
        <f>IFERROR(IF('1.DP 2012-2022 '!V88&lt;0,"Prejuízo",IF('1.DP 2012-2022 '!K88&lt;0,"IRPJ NEGATIVO",'1.DP 2012-2022 '!K88/'1.DP 2012-2022 '!V88)),"NA")</f>
        <v>8.6834881896466404E-2</v>
      </c>
      <c r="M88" s="26">
        <f>IFERROR(IF('1.DP 2012-2022 '!W88&lt;0,"Prejuízo",IF('1.DP 2012-2022 '!L88&lt;0,"IRPJ NEGATIVO",'1.DP 2012-2022 '!L88/'1.DP 2012-2022 '!W88)),"NA")</f>
        <v>5.7270070992768894E-2</v>
      </c>
      <c r="N88" s="26">
        <f>IFERROR(IF('1.DP 2012-2022 '!X88&lt;0,"Prejuízo",IF('1.DP 2012-2022 '!M88&lt;0,"IRPJ NEGATIVO",'1.DP 2012-2022 '!M88/'1.DP 2012-2022 '!X88)),"NA")</f>
        <v>6.5473337609837451E-2</v>
      </c>
      <c r="O88" s="26">
        <f>IFERROR(IF('1.DP 2012-2022 '!Y88&lt;0,"Prejuízo",IF('1.DP 2012-2022 '!N88&lt;0,"IRPJ NEGATIVO",'1.DP 2012-2022 '!N88/'1.DP 2012-2022 '!Y88)),"NA")</f>
        <v>0.1006439149481831</v>
      </c>
      <c r="P88" s="26">
        <f>IFERROR(IF('1.DP 2012-2022 '!Z88&lt;0,"Prejuízo",IF('1.DP 2012-2022 '!O88&lt;0,"IRPJ NEGATIVO",'1.DP 2012-2022 '!O88/'1.DP 2012-2022 '!Z88)),"NA")</f>
        <v>8.2615204114373814E-2</v>
      </c>
      <c r="Q88" s="27">
        <f t="shared" si="1"/>
        <v>11</v>
      </c>
      <c r="R88" s="27">
        <f t="shared" si="2"/>
        <v>497</v>
      </c>
      <c r="S88" s="28">
        <f>IFERROR((SUMIF('1.DP 2012-2022 '!E88:O88,"&gt;=0",'1.DP 2012-2022 '!E88:O88))/(SUMIF('1.DP 2012-2022 '!P88:Z88,"&gt;=0",'1.DP 2012-2022 '!P88:Z88)),"NA")</f>
        <v>0.10551987995405145</v>
      </c>
      <c r="T88" s="29">
        <f t="shared" si="3"/>
        <v>2.335450059345203E-3</v>
      </c>
      <c r="U88" s="29">
        <f t="shared" si="4"/>
        <v>5.812311865270735E-4</v>
      </c>
    </row>
    <row r="89" spans="1:21" ht="14.25" customHeight="1">
      <c r="A89" s="12" t="s">
        <v>235</v>
      </c>
      <c r="B89" s="12" t="s">
        <v>236</v>
      </c>
      <c r="C89" s="12" t="s">
        <v>58</v>
      </c>
      <c r="D89" s="13" t="s">
        <v>196</v>
      </c>
      <c r="E89" s="25" t="str">
        <f t="shared" si="0"/>
        <v>NA</v>
      </c>
      <c r="F89" s="26" t="str">
        <f>IFERROR(IF('1.DP 2012-2022 '!P89&lt;0,"Prejuízo",IF('1.DP 2012-2022 '!E89&lt;0,"IRPJ NEGATIVO",'1.DP 2012-2022 '!E89/'1.DP 2012-2022 '!P89)),"NA")</f>
        <v>Prejuízo</v>
      </c>
      <c r="G89" s="26" t="str">
        <f>IFERROR(IF('1.DP 2012-2022 '!Q89&lt;0,"Prejuízo",IF('1.DP 2012-2022 '!F89&lt;0,"IRPJ NEGATIVO",'1.DP 2012-2022 '!F89/'1.DP 2012-2022 '!Q89)),"NA")</f>
        <v>Prejuízo</v>
      </c>
      <c r="H89" s="26" t="str">
        <f>IFERROR(IF('1.DP 2012-2022 '!R89&lt;0,"Prejuízo",IF('1.DP 2012-2022 '!G89&lt;0,"IRPJ NEGATIVO",'1.DP 2012-2022 '!G89/'1.DP 2012-2022 '!R89)),"NA")</f>
        <v>Prejuízo</v>
      </c>
      <c r="I89" s="26" t="str">
        <f>IFERROR(IF('1.DP 2012-2022 '!S89&lt;0,"Prejuízo",IF('1.DP 2012-2022 '!H89&lt;0,"IRPJ NEGATIVO",'1.DP 2012-2022 '!H89/'1.DP 2012-2022 '!S89)),"NA")</f>
        <v>Prejuízo</v>
      </c>
      <c r="J89" s="26" t="str">
        <f>IFERROR(IF('1.DP 2012-2022 '!T89&lt;0,"Prejuízo",IF('1.DP 2012-2022 '!I89&lt;0,"IRPJ NEGATIVO",'1.DP 2012-2022 '!I89/'1.DP 2012-2022 '!T89)),"NA")</f>
        <v>NA</v>
      </c>
      <c r="K89" s="26" t="str">
        <f>IFERROR(IF('1.DP 2012-2022 '!U89&lt;0,"Prejuízo",IF('1.DP 2012-2022 '!J89&lt;0,"IRPJ NEGATIVO",'1.DP 2012-2022 '!J89/'1.DP 2012-2022 '!U89)),"NA")</f>
        <v>NA</v>
      </c>
      <c r="L89" s="26" t="str">
        <f>IFERROR(IF('1.DP 2012-2022 '!V89&lt;0,"Prejuízo",IF('1.DP 2012-2022 '!K89&lt;0,"IRPJ NEGATIVO",'1.DP 2012-2022 '!K89/'1.DP 2012-2022 '!V89)),"NA")</f>
        <v>NA</v>
      </c>
      <c r="M89" s="26" t="str">
        <f>IFERROR(IF('1.DP 2012-2022 '!W89&lt;0,"Prejuízo",IF('1.DP 2012-2022 '!L89&lt;0,"IRPJ NEGATIVO",'1.DP 2012-2022 '!L89/'1.DP 2012-2022 '!W89)),"NA")</f>
        <v>NA</v>
      </c>
      <c r="N89" s="26" t="str">
        <f>IFERROR(IF('1.DP 2012-2022 '!X89&lt;0,"Prejuízo",IF('1.DP 2012-2022 '!M89&lt;0,"IRPJ NEGATIVO",'1.DP 2012-2022 '!M89/'1.DP 2012-2022 '!X89)),"NA")</f>
        <v>NA</v>
      </c>
      <c r="O89" s="26" t="str">
        <f>IFERROR(IF('1.DP 2012-2022 '!Y89&lt;0,"Prejuízo",IF('1.DP 2012-2022 '!N89&lt;0,"IRPJ NEGATIVO",'1.DP 2012-2022 '!N89/'1.DP 2012-2022 '!Y89)),"NA")</f>
        <v>NA</v>
      </c>
      <c r="P89" s="26" t="str">
        <f>IFERROR(IF('1.DP 2012-2022 '!Z89&lt;0,"Prejuízo",IF('1.DP 2012-2022 '!O89&lt;0,"IRPJ NEGATIVO",'1.DP 2012-2022 '!O89/'1.DP 2012-2022 '!Z89)),"NA")</f>
        <v>NA</v>
      </c>
      <c r="Q89" s="27">
        <f t="shared" si="1"/>
        <v>0</v>
      </c>
      <c r="R89" s="27">
        <f t="shared" si="2"/>
        <v>497</v>
      </c>
      <c r="S89" s="28" t="str">
        <f>IFERROR((SUMIF('1.DP 2012-2022 '!E89:O89,"&gt;=0",'1.DP 2012-2022 '!E89:O89))/(SUMIF('1.DP 2012-2022 '!P89:Z89,"&gt;=0",'1.DP 2012-2022 '!P89:Z89)),"NA")</f>
        <v>NA</v>
      </c>
      <c r="T89" s="29" t="str">
        <f t="shared" si="3"/>
        <v>na</v>
      </c>
      <c r="U89" s="29" t="str">
        <f t="shared" si="4"/>
        <v>na</v>
      </c>
    </row>
    <row r="90" spans="1:21" ht="14.25" customHeight="1">
      <c r="A90" s="12" t="s">
        <v>237</v>
      </c>
      <c r="B90" s="12" t="s">
        <v>238</v>
      </c>
      <c r="C90" s="12" t="s">
        <v>58</v>
      </c>
      <c r="D90" s="13" t="s">
        <v>196</v>
      </c>
      <c r="E90" s="25">
        <f t="shared" si="0"/>
        <v>3.4078108717025524E-3</v>
      </c>
      <c r="F90" s="26" t="str">
        <f>IFERROR(IF('1.DP 2012-2022 '!P90&lt;0,"Prejuízo",IF('1.DP 2012-2022 '!E90&lt;0,"IRPJ NEGATIVO",'1.DP 2012-2022 '!E90/'1.DP 2012-2022 '!P90)),"NA")</f>
        <v>Prejuízo</v>
      </c>
      <c r="G90" s="26">
        <f>IFERROR(IF('1.DP 2012-2022 '!Q90&lt;0,"Prejuízo",IF('1.DP 2012-2022 '!F90&lt;0,"IRPJ NEGATIVO",'1.DP 2012-2022 '!F90/'1.DP 2012-2022 '!Q90)),"NA")</f>
        <v>0.26624563009220376</v>
      </c>
      <c r="H90" s="26">
        <f>IFERROR(IF('1.DP 2012-2022 '!R90&lt;0,"Prejuízo",IF('1.DP 2012-2022 '!G90&lt;0,"IRPJ NEGATIVO",'1.DP 2012-2022 '!G90/'1.DP 2012-2022 '!R90)),"NA")</f>
        <v>0.34435237980517208</v>
      </c>
      <c r="I90" s="26">
        <f>IFERROR(IF('1.DP 2012-2022 '!S90&lt;0,"Prejuízo",IF('1.DP 2012-2022 '!H90&lt;0,"IRPJ NEGATIVO",'1.DP 2012-2022 '!H90/'1.DP 2012-2022 '!S90)),"NA")</f>
        <v>0.460661741788851</v>
      </c>
      <c r="J90" s="26">
        <f>IFERROR(IF('1.DP 2012-2022 '!T90&lt;0,"Prejuízo",IF('1.DP 2012-2022 '!I90&lt;0,"IRPJ NEGATIVO",'1.DP 2012-2022 '!I90/'1.DP 2012-2022 '!T90)),"NA")</f>
        <v>0.34989167440610441</v>
      </c>
      <c r="K90" s="26">
        <f>IFERROR(IF('1.DP 2012-2022 '!U90&lt;0,"Prejuízo",IF('1.DP 2012-2022 '!J90&lt;0,"IRPJ NEGATIVO",'1.DP 2012-2022 '!J90/'1.DP 2012-2022 '!U90)),"NA")</f>
        <v>0.27253057714383744</v>
      </c>
      <c r="L90" s="26" t="str">
        <f>IFERROR(IF('1.DP 2012-2022 '!V90&lt;0,"Prejuízo",IF('1.DP 2012-2022 '!K90&lt;0,"IRPJ NEGATIVO",'1.DP 2012-2022 '!K90/'1.DP 2012-2022 '!V90)),"NA")</f>
        <v>NA</v>
      </c>
      <c r="M90" s="26" t="str">
        <f>IFERROR(IF('1.DP 2012-2022 '!W90&lt;0,"Prejuízo",IF('1.DP 2012-2022 '!L90&lt;0,"IRPJ NEGATIVO",'1.DP 2012-2022 '!L90/'1.DP 2012-2022 '!W90)),"NA")</f>
        <v>NA</v>
      </c>
      <c r="N90" s="26" t="str">
        <f>IFERROR(IF('1.DP 2012-2022 '!X90&lt;0,"Prejuízo",IF('1.DP 2012-2022 '!M90&lt;0,"IRPJ NEGATIVO",'1.DP 2012-2022 '!M90/'1.DP 2012-2022 '!X90)),"NA")</f>
        <v>NA</v>
      </c>
      <c r="O90" s="26" t="str">
        <f>IFERROR(IF('1.DP 2012-2022 '!Y90&lt;0,"Prejuízo",IF('1.DP 2012-2022 '!N90&lt;0,"IRPJ NEGATIVO",'1.DP 2012-2022 '!N90/'1.DP 2012-2022 '!Y90)),"NA")</f>
        <v>NA</v>
      </c>
      <c r="P90" s="26" t="str">
        <f>IFERROR(IF('1.DP 2012-2022 '!Z90&lt;0,"Prejuízo",IF('1.DP 2012-2022 '!O90&lt;0,"IRPJ NEGATIVO",'1.DP 2012-2022 '!O90/'1.DP 2012-2022 '!Z90)),"NA")</f>
        <v>NA</v>
      </c>
      <c r="Q90" s="27">
        <f t="shared" si="1"/>
        <v>5</v>
      </c>
      <c r="R90" s="27">
        <f t="shared" si="2"/>
        <v>497</v>
      </c>
      <c r="S90" s="28">
        <f>IFERROR((SUMIF('1.DP 2012-2022 '!E90:O90,"&gt;=0",'1.DP 2012-2022 '!E90:O90))/(SUMIF('1.DP 2012-2022 '!P90:Z90,"&gt;=0",'1.DP 2012-2022 '!P90:Z90)),"NA")</f>
        <v>0.35531816719732889</v>
      </c>
      <c r="T90" s="29">
        <f t="shared" si="3"/>
        <v>3.5746294486652804E-3</v>
      </c>
      <c r="U90" s="29">
        <f t="shared" si="4"/>
        <v>8.8962986278750351E-4</v>
      </c>
    </row>
    <row r="91" spans="1:21" ht="14.25" customHeight="1">
      <c r="A91" s="12" t="s">
        <v>239</v>
      </c>
      <c r="B91" s="12" t="s">
        <v>240</v>
      </c>
      <c r="C91" s="12" t="s">
        <v>58</v>
      </c>
      <c r="D91" s="13" t="s">
        <v>196</v>
      </c>
      <c r="E91" s="25">
        <f t="shared" si="0"/>
        <v>0</v>
      </c>
      <c r="F91" s="26" t="str">
        <f>IFERROR(IF('1.DP 2012-2022 '!P91&lt;0,"Prejuízo",IF('1.DP 2012-2022 '!E91&lt;0,"IRPJ NEGATIVO",'1.DP 2012-2022 '!E91/'1.DP 2012-2022 '!P91)),"NA")</f>
        <v>Prejuízo</v>
      </c>
      <c r="G91" s="26">
        <f>IFERROR(IF('1.DP 2012-2022 '!Q91&lt;0,"Prejuízo",IF('1.DP 2012-2022 '!F91&lt;0,"IRPJ NEGATIVO",'1.DP 2012-2022 '!F91/'1.DP 2012-2022 '!Q91)),"NA")</f>
        <v>0</v>
      </c>
      <c r="H91" s="26" t="str">
        <f>IFERROR(IF('1.DP 2012-2022 '!R91&lt;0,"Prejuízo",IF('1.DP 2012-2022 '!G91&lt;0,"IRPJ NEGATIVO",'1.DP 2012-2022 '!G91/'1.DP 2012-2022 '!R91)),"NA")</f>
        <v>Prejuízo</v>
      </c>
      <c r="I91" s="26" t="str">
        <f>IFERROR(IF('1.DP 2012-2022 '!S91&lt;0,"Prejuízo",IF('1.DP 2012-2022 '!H91&lt;0,"IRPJ NEGATIVO",'1.DP 2012-2022 '!H91/'1.DP 2012-2022 '!S91)),"NA")</f>
        <v>Prejuízo</v>
      </c>
      <c r="J91" s="26" t="str">
        <f>IFERROR(IF('1.DP 2012-2022 '!T91&lt;0,"Prejuízo",IF('1.DP 2012-2022 '!I91&lt;0,"IRPJ NEGATIVO",'1.DP 2012-2022 '!I91/'1.DP 2012-2022 '!T91)),"NA")</f>
        <v>Prejuízo</v>
      </c>
      <c r="K91" s="26" t="str">
        <f>IFERROR(IF('1.DP 2012-2022 '!U91&lt;0,"Prejuízo",IF('1.DP 2012-2022 '!J91&lt;0,"IRPJ NEGATIVO",'1.DP 2012-2022 '!J91/'1.DP 2012-2022 '!U91)),"NA")</f>
        <v>Prejuízo</v>
      </c>
      <c r="L91" s="26" t="str">
        <f>IFERROR(IF('1.DP 2012-2022 '!V91&lt;0,"Prejuízo",IF('1.DP 2012-2022 '!K91&lt;0,"IRPJ NEGATIVO",'1.DP 2012-2022 '!K91/'1.DP 2012-2022 '!V91)),"NA")</f>
        <v>Prejuízo</v>
      </c>
      <c r="M91" s="26" t="str">
        <f>IFERROR(IF('1.DP 2012-2022 '!W91&lt;0,"Prejuízo",IF('1.DP 2012-2022 '!L91&lt;0,"IRPJ NEGATIVO",'1.DP 2012-2022 '!L91/'1.DP 2012-2022 '!W91)),"NA")</f>
        <v>Prejuízo</v>
      </c>
      <c r="N91" s="26" t="str">
        <f>IFERROR(IF('1.DP 2012-2022 '!X91&lt;0,"Prejuízo",IF('1.DP 2012-2022 '!M91&lt;0,"IRPJ NEGATIVO",'1.DP 2012-2022 '!M91/'1.DP 2012-2022 '!X91)),"NA")</f>
        <v>Prejuízo</v>
      </c>
      <c r="O91" s="26" t="str">
        <f>IFERROR(IF('1.DP 2012-2022 '!Y91&lt;0,"Prejuízo",IF('1.DP 2012-2022 '!N91&lt;0,"IRPJ NEGATIVO",'1.DP 2012-2022 '!N91/'1.DP 2012-2022 '!Y91)),"NA")</f>
        <v>Prejuízo</v>
      </c>
      <c r="P91" s="26" t="str">
        <f>IFERROR(IF('1.DP 2012-2022 '!Z91&lt;0,"Prejuízo",IF('1.DP 2012-2022 '!O91&lt;0,"IRPJ NEGATIVO",'1.DP 2012-2022 '!O91/'1.DP 2012-2022 '!Z91)),"NA")</f>
        <v>Prejuízo</v>
      </c>
      <c r="Q91" s="27">
        <f t="shared" si="1"/>
        <v>1</v>
      </c>
      <c r="R91" s="27">
        <f t="shared" si="2"/>
        <v>497</v>
      </c>
      <c r="S91" s="28">
        <f>IFERROR((SUMIF('1.DP 2012-2022 '!E91:O91,"&gt;=0",'1.DP 2012-2022 '!E91:O91))/(SUMIF('1.DP 2012-2022 '!P91:Z91,"&gt;=0",'1.DP 2012-2022 '!P91:Z91)),"NA")</f>
        <v>41.809512615279779</v>
      </c>
      <c r="T91" s="29" t="str">
        <f t="shared" si="3"/>
        <v>na</v>
      </c>
      <c r="U91" s="29" t="str">
        <f t="shared" si="4"/>
        <v>na</v>
      </c>
    </row>
    <row r="92" spans="1:21" ht="14.25" customHeight="1">
      <c r="A92" s="12" t="s">
        <v>241</v>
      </c>
      <c r="B92" s="12" t="s">
        <v>242</v>
      </c>
      <c r="C92" s="12" t="s">
        <v>58</v>
      </c>
      <c r="D92" s="13" t="s">
        <v>196</v>
      </c>
      <c r="E92" s="25">
        <f t="shared" si="0"/>
        <v>3.9323936607811531E-3</v>
      </c>
      <c r="F92" s="26">
        <f>IFERROR(IF('1.DP 2012-2022 '!P92&lt;0,"Prejuízo",IF('1.DP 2012-2022 '!E92&lt;0,"IRPJ NEGATIVO",'1.DP 2012-2022 '!E92/'1.DP 2012-2022 '!P92)),"NA")</f>
        <v>0.2234367528464338</v>
      </c>
      <c r="G92" s="26">
        <f>IFERROR(IF('1.DP 2012-2022 '!Q92&lt;0,"Prejuízo",IF('1.DP 2012-2022 '!F92&lt;0,"IRPJ NEGATIVO",'1.DP 2012-2022 '!F92/'1.DP 2012-2022 '!Q92)),"NA")</f>
        <v>0.12927205643205952</v>
      </c>
      <c r="H92" s="26">
        <f>IFERROR(IF('1.DP 2012-2022 '!R92&lt;0,"Prejuízo",IF('1.DP 2012-2022 '!G92&lt;0,"IRPJ NEGATIVO",'1.DP 2012-2022 '!G92/'1.DP 2012-2022 '!R92)),"NA")</f>
        <v>0.12681050460464457</v>
      </c>
      <c r="I92" s="26">
        <f>IFERROR(IF('1.DP 2012-2022 '!S92&lt;0,"Prejuízo",IF('1.DP 2012-2022 '!H92&lt;0,"IRPJ NEGATIVO",'1.DP 2012-2022 '!H92/'1.DP 2012-2022 '!S92)),"NA")</f>
        <v>0.21518350103955655</v>
      </c>
      <c r="J92" s="26" t="str">
        <f>IFERROR(IF('1.DP 2012-2022 '!T92&lt;0,"Prejuízo",IF('1.DP 2012-2022 '!I92&lt;0,"IRPJ NEGATIVO",'1.DP 2012-2022 '!I92/'1.DP 2012-2022 '!T92)),"NA")</f>
        <v>Prejuízo</v>
      </c>
      <c r="K92" s="26" t="str">
        <f>IFERROR(IF('1.DP 2012-2022 '!U92&lt;0,"Prejuízo",IF('1.DP 2012-2022 '!J92&lt;0,"IRPJ NEGATIVO",'1.DP 2012-2022 '!J92/'1.DP 2012-2022 '!U92)),"NA")</f>
        <v>Prejuízo</v>
      </c>
      <c r="L92" s="26">
        <f>IFERROR(IF('1.DP 2012-2022 '!V92&lt;0,"Prejuízo",IF('1.DP 2012-2022 '!K92&lt;0,"IRPJ NEGATIVO",'1.DP 2012-2022 '!K92/'1.DP 2012-2022 '!V92)),"NA")</f>
        <v>0.51512768210087645</v>
      </c>
      <c r="M92" s="26">
        <f>IFERROR(IF('1.DP 2012-2022 '!W92&lt;0,"Prejuízo",IF('1.DP 2012-2022 '!L92&lt;0,"IRPJ NEGATIVO",'1.DP 2012-2022 '!L92/'1.DP 2012-2022 '!W92)),"NA")</f>
        <v>0.2356527447812074</v>
      </c>
      <c r="N92" s="26">
        <f>IFERROR(IF('1.DP 2012-2022 '!X92&lt;0,"Prejuízo",IF('1.DP 2012-2022 '!M92&lt;0,"IRPJ NEGATIVO",'1.DP 2012-2022 '!M92/'1.DP 2012-2022 '!X92)),"NA")</f>
        <v>0.17462041058591327</v>
      </c>
      <c r="O92" s="26">
        <f>IFERROR(IF('1.DP 2012-2022 '!Y92&lt;0,"Prejuízo",IF('1.DP 2012-2022 '!N92&lt;0,"IRPJ NEGATIVO",'1.DP 2012-2022 '!N92/'1.DP 2012-2022 '!Y92)),"NA")</f>
        <v>0.14159577704434223</v>
      </c>
      <c r="P92" s="26">
        <f>IFERROR(IF('1.DP 2012-2022 '!Z92&lt;0,"Prejuízo",IF('1.DP 2012-2022 '!O92&lt;0,"IRPJ NEGATIVO",'1.DP 2012-2022 '!O92/'1.DP 2012-2022 '!Z92)),"NA")</f>
        <v>0.19270021997319914</v>
      </c>
      <c r="Q92" s="27">
        <f t="shared" si="1"/>
        <v>9</v>
      </c>
      <c r="R92" s="27">
        <f t="shared" si="2"/>
        <v>497</v>
      </c>
      <c r="S92" s="28">
        <f>IFERROR((SUMIF('1.DP 2012-2022 '!E92:O92,"&gt;=0",'1.DP 2012-2022 '!E92:O92))/(SUMIF('1.DP 2012-2022 '!P92:Z92,"&gt;=0",'1.DP 2012-2022 '!P92:Z92)),"NA")</f>
        <v>0.21518916489184983</v>
      </c>
      <c r="T92" s="29">
        <f t="shared" si="3"/>
        <v>3.896785682146174E-3</v>
      </c>
      <c r="U92" s="29">
        <f t="shared" si="4"/>
        <v>9.6980595093973387E-4</v>
      </c>
    </row>
    <row r="93" spans="1:21" ht="14.25" customHeight="1">
      <c r="A93" s="12" t="s">
        <v>243</v>
      </c>
      <c r="B93" s="12" t="s">
        <v>244</v>
      </c>
      <c r="C93" s="12" t="s">
        <v>58</v>
      </c>
      <c r="D93" s="13" t="s">
        <v>196</v>
      </c>
      <c r="E93" s="25">
        <f t="shared" si="0"/>
        <v>1.4539483011280336E-3</v>
      </c>
      <c r="F93" s="26">
        <f>IFERROR(IF('1.DP 2012-2022 '!P93&lt;0,"Prejuízo",IF('1.DP 2012-2022 '!E93&lt;0,"IRPJ NEGATIVO",'1.DP 2012-2022 '!E93/'1.DP 2012-2022 '!P93)),"NA")</f>
        <v>9.3970050037070207E-2</v>
      </c>
      <c r="G93" s="26">
        <f>IFERROR(IF('1.DP 2012-2022 '!Q93&lt;0,"Prejuízo",IF('1.DP 2012-2022 '!F93&lt;0,"IRPJ NEGATIVO",'1.DP 2012-2022 '!F93/'1.DP 2012-2022 '!Q93)),"NA")</f>
        <v>6.0835508046777537E-2</v>
      </c>
      <c r="H93" s="26">
        <f>IFERROR(IF('1.DP 2012-2022 '!R93&lt;0,"Prejuízo",IF('1.DP 2012-2022 '!G93&lt;0,"IRPJ NEGATIVO",'1.DP 2012-2022 '!G93/'1.DP 2012-2022 '!R93)),"NA")</f>
        <v>4.6729467036573186E-2</v>
      </c>
      <c r="I93" s="26">
        <f>IFERROR(IF('1.DP 2012-2022 '!S93&lt;0,"Prejuízo",IF('1.DP 2012-2022 '!H93&lt;0,"IRPJ NEGATIVO",'1.DP 2012-2022 '!H93/'1.DP 2012-2022 '!S93)),"NA")</f>
        <v>5.5398920124899532E-2</v>
      </c>
      <c r="J93" s="26">
        <f>IFERROR(IF('1.DP 2012-2022 '!T93&lt;0,"Prejuízo",IF('1.DP 2012-2022 '!I93&lt;0,"IRPJ NEGATIVO",'1.DP 2012-2022 '!I93/'1.DP 2012-2022 '!T93)),"NA")</f>
        <v>0.12827052385063242</v>
      </c>
      <c r="K93" s="26">
        <f>IFERROR(IF('1.DP 2012-2022 '!U93&lt;0,"Prejuízo",IF('1.DP 2012-2022 '!J93&lt;0,"IRPJ NEGATIVO",'1.DP 2012-2022 '!J93/'1.DP 2012-2022 '!U93)),"NA")</f>
        <v>7.2056408272618958E-2</v>
      </c>
      <c r="L93" s="26">
        <f>IFERROR(IF('1.DP 2012-2022 '!V93&lt;0,"Prejuízo",IF('1.DP 2012-2022 '!K93&lt;0,"IRPJ NEGATIVO",'1.DP 2012-2022 '!K93/'1.DP 2012-2022 '!V93)),"NA")</f>
        <v>6.9721107535105964E-2</v>
      </c>
      <c r="M93" s="26">
        <f>IFERROR(IF('1.DP 2012-2022 '!W93&lt;0,"Prejuízo",IF('1.DP 2012-2022 '!L93&lt;0,"IRPJ NEGATIVO",'1.DP 2012-2022 '!L93/'1.DP 2012-2022 '!W93)),"NA")</f>
        <v>6.7268989332585682E-2</v>
      </c>
      <c r="N93" s="26">
        <f>IFERROR(IF('1.DP 2012-2022 '!X93&lt;0,"Prejuízo",IF('1.DP 2012-2022 '!M93&lt;0,"IRPJ NEGATIVO",'1.DP 2012-2022 '!M93/'1.DP 2012-2022 '!X93)),"NA")</f>
        <v>4.337749810541363E-2</v>
      </c>
      <c r="O93" s="26">
        <f>IFERROR(IF('1.DP 2012-2022 '!Y93&lt;0,"Prejuízo",IF('1.DP 2012-2022 '!N93&lt;0,"IRPJ NEGATIVO",'1.DP 2012-2022 '!N93/'1.DP 2012-2022 '!Y93)),"NA")</f>
        <v>3.2583246623561865E-2</v>
      </c>
      <c r="P93" s="26">
        <f>IFERROR(IF('1.DP 2012-2022 '!Z93&lt;0,"Prejuízo",IF('1.DP 2012-2022 '!O93&lt;0,"IRPJ NEGATIVO",'1.DP 2012-2022 '!O93/'1.DP 2012-2022 '!Z93)),"NA")</f>
        <v>5.2400586695393665E-2</v>
      </c>
      <c r="Q93" s="27">
        <f t="shared" si="1"/>
        <v>11</v>
      </c>
      <c r="R93" s="27">
        <f t="shared" si="2"/>
        <v>497</v>
      </c>
      <c r="S93" s="28">
        <f>IFERROR((SUMIF('1.DP 2012-2022 '!E93:O93,"&gt;=0",'1.DP 2012-2022 '!E93:O93))/(SUMIF('1.DP 2012-2022 '!P93:Z93,"&gt;=0",'1.DP 2012-2022 '!P93:Z93)),"NA")</f>
        <v>5.6992061759420072E-2</v>
      </c>
      <c r="T93" s="29">
        <f t="shared" si="3"/>
        <v>1.2613937210334423E-3</v>
      </c>
      <c r="U93" s="29">
        <f t="shared" si="4"/>
        <v>3.1392723052259432E-4</v>
      </c>
    </row>
    <row r="94" spans="1:21" ht="14.25" customHeight="1">
      <c r="A94" s="12" t="s">
        <v>245</v>
      </c>
      <c r="B94" s="12" t="s">
        <v>246</v>
      </c>
      <c r="C94" s="12" t="s">
        <v>58</v>
      </c>
      <c r="D94" s="13" t="s">
        <v>196</v>
      </c>
      <c r="E94" s="25" t="str">
        <f t="shared" si="0"/>
        <v>NA</v>
      </c>
      <c r="F94" s="26" t="str">
        <f>IFERROR(IF('1.DP 2012-2022 '!P94&lt;0,"Prejuízo",IF('1.DP 2012-2022 '!E94&lt;0,"IRPJ NEGATIVO",'1.DP 2012-2022 '!E94/'1.DP 2012-2022 '!P94)),"NA")</f>
        <v>Prejuízo</v>
      </c>
      <c r="G94" s="26" t="str">
        <f>IFERROR(IF('1.DP 2012-2022 '!Q94&lt;0,"Prejuízo",IF('1.DP 2012-2022 '!F94&lt;0,"IRPJ NEGATIVO",'1.DP 2012-2022 '!F94/'1.DP 2012-2022 '!Q94)),"NA")</f>
        <v>Prejuízo</v>
      </c>
      <c r="H94" s="26" t="str">
        <f>IFERROR(IF('1.DP 2012-2022 '!R94&lt;0,"Prejuízo",IF('1.DP 2012-2022 '!G94&lt;0,"IRPJ NEGATIVO",'1.DP 2012-2022 '!G94/'1.DP 2012-2022 '!R94)),"NA")</f>
        <v>Prejuízo</v>
      </c>
      <c r="I94" s="26" t="str">
        <f>IFERROR(IF('1.DP 2012-2022 '!S94&lt;0,"Prejuízo",IF('1.DP 2012-2022 '!H94&lt;0,"IRPJ NEGATIVO",'1.DP 2012-2022 '!H94/'1.DP 2012-2022 '!S94)),"NA")</f>
        <v>Prejuízo</v>
      </c>
      <c r="J94" s="26" t="str">
        <f>IFERROR(IF('1.DP 2012-2022 '!T94&lt;0,"Prejuízo",IF('1.DP 2012-2022 '!I94&lt;0,"IRPJ NEGATIVO",'1.DP 2012-2022 '!I94/'1.DP 2012-2022 '!T94)),"NA")</f>
        <v>Prejuízo</v>
      </c>
      <c r="K94" s="26" t="str">
        <f>IFERROR(IF('1.DP 2012-2022 '!U94&lt;0,"Prejuízo",IF('1.DP 2012-2022 '!J94&lt;0,"IRPJ NEGATIVO",'1.DP 2012-2022 '!J94/'1.DP 2012-2022 '!U94)),"NA")</f>
        <v>Prejuízo</v>
      </c>
      <c r="L94" s="26" t="str">
        <f>IFERROR(IF('1.DP 2012-2022 '!V94&lt;0,"Prejuízo",IF('1.DP 2012-2022 '!K94&lt;0,"IRPJ NEGATIVO",'1.DP 2012-2022 '!K94/'1.DP 2012-2022 '!V94)),"NA")</f>
        <v>Prejuízo</v>
      </c>
      <c r="M94" s="26" t="str">
        <f>IFERROR(IF('1.DP 2012-2022 '!W94&lt;0,"Prejuízo",IF('1.DP 2012-2022 '!L94&lt;0,"IRPJ NEGATIVO",'1.DP 2012-2022 '!L94/'1.DP 2012-2022 '!W94)),"NA")</f>
        <v>Prejuízo</v>
      </c>
      <c r="N94" s="26" t="str">
        <f>IFERROR(IF('1.DP 2012-2022 '!X94&lt;0,"Prejuízo",IF('1.DP 2012-2022 '!M94&lt;0,"IRPJ NEGATIVO",'1.DP 2012-2022 '!M94/'1.DP 2012-2022 '!X94)),"NA")</f>
        <v>Prejuízo</v>
      </c>
      <c r="O94" s="26" t="str">
        <f>IFERROR(IF('1.DP 2012-2022 '!Y94&lt;0,"Prejuízo",IF('1.DP 2012-2022 '!N94&lt;0,"IRPJ NEGATIVO",'1.DP 2012-2022 '!N94/'1.DP 2012-2022 '!Y94)),"NA")</f>
        <v>Prejuízo</v>
      </c>
      <c r="P94" s="26" t="str">
        <f>IFERROR(IF('1.DP 2012-2022 '!Z94&lt;0,"Prejuízo",IF('1.DP 2012-2022 '!O94&lt;0,"IRPJ NEGATIVO",'1.DP 2012-2022 '!O94/'1.DP 2012-2022 '!Z94)),"NA")</f>
        <v>Prejuízo</v>
      </c>
      <c r="Q94" s="27">
        <f t="shared" si="1"/>
        <v>0</v>
      </c>
      <c r="R94" s="27">
        <f t="shared" si="2"/>
        <v>497</v>
      </c>
      <c r="S94" s="28" t="str">
        <f>IFERROR((SUMIF('1.DP 2012-2022 '!E94:O94,"&gt;=0",'1.DP 2012-2022 '!E94:O94))/(SUMIF('1.DP 2012-2022 '!P94:Z94,"&gt;=0",'1.DP 2012-2022 '!P94:Z94)),"NA")</f>
        <v>NA</v>
      </c>
      <c r="T94" s="29" t="str">
        <f t="shared" si="3"/>
        <v>na</v>
      </c>
      <c r="U94" s="29" t="str">
        <f t="shared" si="4"/>
        <v>na</v>
      </c>
    </row>
    <row r="95" spans="1:21" ht="14.25" customHeight="1">
      <c r="A95" s="12" t="s">
        <v>247</v>
      </c>
      <c r="B95" s="12" t="s">
        <v>248</v>
      </c>
      <c r="C95" s="12" t="s">
        <v>58</v>
      </c>
      <c r="D95" s="13" t="s">
        <v>196</v>
      </c>
      <c r="E95" s="25">
        <f t="shared" si="0"/>
        <v>9.9811695554520401E-4</v>
      </c>
      <c r="F95" s="26" t="str">
        <f>IFERROR(IF('1.DP 2012-2022 '!P95&lt;0,"Prejuízo",IF('1.DP 2012-2022 '!E95&lt;0,"IRPJ NEGATIVO",'1.DP 2012-2022 '!E95/'1.DP 2012-2022 '!P95)),"NA")</f>
        <v>Prejuízo</v>
      </c>
      <c r="G95" s="26">
        <f>IFERROR(IF('1.DP 2012-2022 '!Q95&lt;0,"Prejuízo",IF('1.DP 2012-2022 '!F95&lt;0,"IRPJ NEGATIVO",'1.DP 2012-2022 '!F95/'1.DP 2012-2022 '!Q95)),"NA")</f>
        <v>8.2377740324251034E-2</v>
      </c>
      <c r="H95" s="26" t="str">
        <f>IFERROR(IF('1.DP 2012-2022 '!R95&lt;0,"Prejuízo",IF('1.DP 2012-2022 '!G95&lt;0,"IRPJ NEGATIVO",'1.DP 2012-2022 '!G95/'1.DP 2012-2022 '!R95)),"NA")</f>
        <v>Prejuízo</v>
      </c>
      <c r="I95" s="26" t="str">
        <f>IFERROR(IF('1.DP 2012-2022 '!S95&lt;0,"Prejuízo",IF('1.DP 2012-2022 '!H95&lt;0,"IRPJ NEGATIVO",'1.DP 2012-2022 '!H95/'1.DP 2012-2022 '!S95)),"NA")</f>
        <v>Prejuízo</v>
      </c>
      <c r="J95" s="26" t="str">
        <f>IFERROR(IF('1.DP 2012-2022 '!T95&lt;0,"Prejuízo",IF('1.DP 2012-2022 '!I95&lt;0,"IRPJ NEGATIVO",'1.DP 2012-2022 '!I95/'1.DP 2012-2022 '!T95)),"NA")</f>
        <v>Prejuízo</v>
      </c>
      <c r="K95" s="26" t="str">
        <f>IFERROR(IF('1.DP 2012-2022 '!U95&lt;0,"Prejuízo",IF('1.DP 2012-2022 '!J95&lt;0,"IRPJ NEGATIVO",'1.DP 2012-2022 '!J95/'1.DP 2012-2022 '!U95)),"NA")</f>
        <v>Prejuízo</v>
      </c>
      <c r="L95" s="26" t="str">
        <f>IFERROR(IF('1.DP 2012-2022 '!V95&lt;0,"Prejuízo",IF('1.DP 2012-2022 '!K95&lt;0,"IRPJ NEGATIVO",'1.DP 2012-2022 '!K95/'1.DP 2012-2022 '!V95)),"NA")</f>
        <v>Prejuízo</v>
      </c>
      <c r="M95" s="26">
        <f>IFERROR(IF('1.DP 2012-2022 '!W95&lt;0,"Prejuízo",IF('1.DP 2012-2022 '!L95&lt;0,"IRPJ NEGATIVO",'1.DP 2012-2022 '!L95/'1.DP 2012-2022 '!W95)),"NA")</f>
        <v>0.31471743500434196</v>
      </c>
      <c r="N95" s="26" t="str">
        <f>IFERROR(IF('1.DP 2012-2022 '!X95&lt;0,"Prejuízo",IF('1.DP 2012-2022 '!M95&lt;0,"IRPJ NEGATIVO",'1.DP 2012-2022 '!M95/'1.DP 2012-2022 '!X95)),"NA")</f>
        <v>Prejuízo</v>
      </c>
      <c r="O95" s="26">
        <f>IFERROR(IF('1.DP 2012-2022 '!Y95&lt;0,"Prejuízo",IF('1.DP 2012-2022 '!N95&lt;0,"IRPJ NEGATIVO",'1.DP 2012-2022 '!N95/'1.DP 2012-2022 '!Y95)),"NA")</f>
        <v>9.8968951577373468E-2</v>
      </c>
      <c r="P95" s="26" t="str">
        <f>IFERROR(IF('1.DP 2012-2022 '!Z95&lt;0,"Prejuízo",IF('1.DP 2012-2022 '!O95&lt;0,"IRPJ NEGATIVO",'1.DP 2012-2022 '!O95/'1.DP 2012-2022 '!Z95)),"NA")</f>
        <v>Prejuízo</v>
      </c>
      <c r="Q95" s="27">
        <f t="shared" si="1"/>
        <v>3</v>
      </c>
      <c r="R95" s="27">
        <f t="shared" si="2"/>
        <v>497</v>
      </c>
      <c r="S95" s="28">
        <f>IFERROR((SUMIF('1.DP 2012-2022 '!E95:O95,"&gt;=0",'1.DP 2012-2022 '!E95:O95))/(SUMIF('1.DP 2012-2022 '!P95:Z95,"&gt;=0",'1.DP 2012-2022 '!P95:Z95)),"NA")</f>
        <v>0.40353462748363172</v>
      </c>
      <c r="T95" s="29">
        <f t="shared" si="3"/>
        <v>2.4358227011084411E-3</v>
      </c>
      <c r="U95" s="29">
        <f t="shared" si="4"/>
        <v>6.0621125811261651E-4</v>
      </c>
    </row>
    <row r="96" spans="1:21" ht="14.25" customHeight="1">
      <c r="A96" s="12" t="s">
        <v>249</v>
      </c>
      <c r="B96" s="12" t="s">
        <v>250</v>
      </c>
      <c r="C96" s="12" t="s">
        <v>58</v>
      </c>
      <c r="D96" s="13" t="s">
        <v>196</v>
      </c>
      <c r="E96" s="25">
        <f t="shared" si="0"/>
        <v>5.3882205362725489E-3</v>
      </c>
      <c r="F96" s="26">
        <f>IFERROR(IF('1.DP 2012-2022 '!P96&lt;0,"Prejuízo",IF('1.DP 2012-2022 '!E96&lt;0,"IRPJ NEGATIVO",'1.DP 2012-2022 '!E96/'1.DP 2012-2022 '!P96)),"NA")</f>
        <v>0.17360403840326089</v>
      </c>
      <c r="G96" s="26">
        <f>IFERROR(IF('1.DP 2012-2022 '!Q96&lt;0,"Prejuízo",IF('1.DP 2012-2022 '!F96&lt;0,"IRPJ NEGATIVO",'1.DP 2012-2022 '!F96/'1.DP 2012-2022 '!Q96)),"NA")</f>
        <v>0.24260411810195584</v>
      </c>
      <c r="H96" s="26">
        <f>IFERROR(IF('1.DP 2012-2022 '!R96&lt;0,"Prejuízo",IF('1.DP 2012-2022 '!G96&lt;0,"IRPJ NEGATIVO",'1.DP 2012-2022 '!G96/'1.DP 2012-2022 '!R96)),"NA")</f>
        <v>0.18439821936074191</v>
      </c>
      <c r="I96" s="26">
        <f>IFERROR(IF('1.DP 2012-2022 '!S96&lt;0,"Prejuízo",IF('1.DP 2012-2022 '!H96&lt;0,"IRPJ NEGATIVO",'1.DP 2012-2022 '!H96/'1.DP 2012-2022 '!S96)),"NA")</f>
        <v>0.18383957536828341</v>
      </c>
      <c r="J96" s="26">
        <f>IFERROR(IF('1.DP 2012-2022 '!T96&lt;0,"Prejuízo",IF('1.DP 2012-2022 '!I96&lt;0,"IRPJ NEGATIVO",'1.DP 2012-2022 '!I96/'1.DP 2012-2022 '!T96)),"NA")</f>
        <v>0.2975808791718671</v>
      </c>
      <c r="K96" s="26">
        <f>IFERROR(IF('1.DP 2012-2022 '!U96&lt;0,"Prejuízo",IF('1.DP 2012-2022 '!J96&lt;0,"IRPJ NEGATIVO",'1.DP 2012-2022 '!J96/'1.DP 2012-2022 '!U96)),"NA")</f>
        <v>0.23939785467520736</v>
      </c>
      <c r="L96" s="26">
        <f>IFERROR(IF('1.DP 2012-2022 '!V96&lt;0,"Prejuízo",IF('1.DP 2012-2022 '!K96&lt;0,"IRPJ NEGATIVO",'1.DP 2012-2022 '!K96/'1.DP 2012-2022 '!V96)),"NA")</f>
        <v>0.2259304469703764</v>
      </c>
      <c r="M96" s="26">
        <f>IFERROR(IF('1.DP 2012-2022 '!W96&lt;0,"Prejuízo",IF('1.DP 2012-2022 '!L96&lt;0,"IRPJ NEGATIVO",'1.DP 2012-2022 '!L96/'1.DP 2012-2022 '!W96)),"NA")</f>
        <v>0.25797751168259031</v>
      </c>
      <c r="N96" s="26">
        <f>IFERROR(IF('1.DP 2012-2022 '!X96&lt;0,"Prejuízo",IF('1.DP 2012-2022 '!M96&lt;0,"IRPJ NEGATIVO",'1.DP 2012-2022 '!M96/'1.DP 2012-2022 '!X96)),"NA")</f>
        <v>0.28102518338461102</v>
      </c>
      <c r="O96" s="26">
        <f>IFERROR(IF('1.DP 2012-2022 '!Y96&lt;0,"Prejuízo",IF('1.DP 2012-2022 '!N96&lt;0,"IRPJ NEGATIVO",'1.DP 2012-2022 '!N96/'1.DP 2012-2022 '!Y96)),"NA")</f>
        <v>0.29307142449373808</v>
      </c>
      <c r="P96" s="26">
        <f>IFERROR(IF('1.DP 2012-2022 '!Z96&lt;0,"Prejuízo",IF('1.DP 2012-2022 '!O96&lt;0,"IRPJ NEGATIVO",'1.DP 2012-2022 '!O96/'1.DP 2012-2022 '!Z96)),"NA")</f>
        <v>0.29851635491482437</v>
      </c>
      <c r="Q96" s="27">
        <f t="shared" si="1"/>
        <v>11</v>
      </c>
      <c r="R96" s="27">
        <f t="shared" si="2"/>
        <v>497</v>
      </c>
      <c r="S96" s="28">
        <f>IFERROR((SUMIF('1.DP 2012-2022 '!E96:O96,"&gt;=0",'1.DP 2012-2022 '!E96:O96))/(SUMIF('1.DP 2012-2022 '!P96:Z96,"&gt;=0",'1.DP 2012-2022 '!P96:Z96)),"NA")</f>
        <v>0.23858009540166006</v>
      </c>
      <c r="T96" s="29">
        <f t="shared" si="3"/>
        <v>5.2804447674411684E-3</v>
      </c>
      <c r="U96" s="29">
        <f t="shared" si="4"/>
        <v>1.3141617673601705E-3</v>
      </c>
    </row>
    <row r="97" spans="1:21" ht="14.25" customHeight="1">
      <c r="A97" s="12" t="s">
        <v>251</v>
      </c>
      <c r="B97" s="12" t="s">
        <v>252</v>
      </c>
      <c r="C97" s="12" t="s">
        <v>58</v>
      </c>
      <c r="D97" s="13" t="s">
        <v>196</v>
      </c>
      <c r="E97" s="25">
        <f t="shared" si="0"/>
        <v>1.5545705541226797E-3</v>
      </c>
      <c r="F97" s="26">
        <f>IFERROR(IF('1.DP 2012-2022 '!P97&lt;0,"Prejuízo",IF('1.DP 2012-2022 '!E97&lt;0,"IRPJ NEGATIVO",'1.DP 2012-2022 '!E97/'1.DP 2012-2022 '!P97)),"NA")</f>
        <v>4.4043544696788575E-2</v>
      </c>
      <c r="G97" s="26" t="str">
        <f>IFERROR(IF('1.DP 2012-2022 '!Q97&lt;0,"Prejuízo",IF('1.DP 2012-2022 '!F97&lt;0,"IRPJ NEGATIVO",'1.DP 2012-2022 '!F97/'1.DP 2012-2022 '!Q97)),"NA")</f>
        <v>IRPJ NEGATIVO</v>
      </c>
      <c r="H97" s="26">
        <f>IFERROR(IF('1.DP 2012-2022 '!R97&lt;0,"Prejuízo",IF('1.DP 2012-2022 '!G97&lt;0,"IRPJ NEGATIVO",'1.DP 2012-2022 '!G97/'1.DP 2012-2022 '!R97)),"NA")</f>
        <v>3.574685600094852E-2</v>
      </c>
      <c r="I97" s="26">
        <f>IFERROR(IF('1.DP 2012-2022 '!S97&lt;0,"Prejuízo",IF('1.DP 2012-2022 '!H97&lt;0,"IRPJ NEGATIVO",'1.DP 2012-2022 '!H97/'1.DP 2012-2022 '!S97)),"NA")</f>
        <v>5.8378480063357448E-2</v>
      </c>
      <c r="J97" s="26">
        <f>IFERROR(IF('1.DP 2012-2022 '!T97&lt;0,"Prejuízo",IF('1.DP 2012-2022 '!I97&lt;0,"IRPJ NEGATIVO",'1.DP 2012-2022 '!I97/'1.DP 2012-2022 '!T97)),"NA")</f>
        <v>4.9660545504010542E-2</v>
      </c>
      <c r="K97" s="26">
        <f>IFERROR(IF('1.DP 2012-2022 '!U97&lt;0,"Prejuízo",IF('1.DP 2012-2022 '!J97&lt;0,"IRPJ NEGATIVO",'1.DP 2012-2022 '!J97/'1.DP 2012-2022 '!U97)),"NA")</f>
        <v>6.2642381962706356E-2</v>
      </c>
      <c r="L97" s="26">
        <f>IFERROR(IF('1.DP 2012-2022 '!V97&lt;0,"Prejuízo",IF('1.DP 2012-2022 '!K97&lt;0,"IRPJ NEGATIVO",'1.DP 2012-2022 '!K97/'1.DP 2012-2022 '!V97)),"NA")</f>
        <v>6.6924407888988874E-2</v>
      </c>
      <c r="M97" s="26">
        <f>IFERROR(IF('1.DP 2012-2022 '!W97&lt;0,"Prejuízo",IF('1.DP 2012-2022 '!L97&lt;0,"IRPJ NEGATIVO",'1.DP 2012-2022 '!L97/'1.DP 2012-2022 '!W97)),"NA")</f>
        <v>0.1280358236190493</v>
      </c>
      <c r="N97" s="26">
        <f>IFERROR(IF('1.DP 2012-2022 '!X97&lt;0,"Prejuízo",IF('1.DP 2012-2022 '!M97&lt;0,"IRPJ NEGATIVO",'1.DP 2012-2022 '!M97/'1.DP 2012-2022 '!X97)),"NA")</f>
        <v>7.7864581841041586E-2</v>
      </c>
      <c r="O97" s="26">
        <f>IFERROR(IF('1.DP 2012-2022 '!Y97&lt;0,"Prejuízo",IF('1.DP 2012-2022 '!N97&lt;0,"IRPJ NEGATIVO",'1.DP 2012-2022 '!N97/'1.DP 2012-2022 '!Y97)),"NA")</f>
        <v>0.11247986316858992</v>
      </c>
      <c r="P97" s="26">
        <f>IFERROR(IF('1.DP 2012-2022 '!Z97&lt;0,"Prejuízo",IF('1.DP 2012-2022 '!O97&lt;0,"IRPJ NEGATIVO",'1.DP 2012-2022 '!O97/'1.DP 2012-2022 '!Z97)),"NA")</f>
        <v>0.13684508065349069</v>
      </c>
      <c r="Q97" s="27">
        <f t="shared" si="1"/>
        <v>10</v>
      </c>
      <c r="R97" s="27">
        <f t="shared" si="2"/>
        <v>497</v>
      </c>
      <c r="S97" s="28">
        <f>IFERROR((SUMIF('1.DP 2012-2022 '!E97:O97,"&gt;=0",'1.DP 2012-2022 '!E97:O97))/(SUMIF('1.DP 2012-2022 '!P97:Z97,"&gt;=0",'1.DP 2012-2022 '!P97:Z97)),"NA")</f>
        <v>7.5352267859987249E-2</v>
      </c>
      <c r="T97" s="29">
        <f t="shared" si="3"/>
        <v>1.5161422104625203E-3</v>
      </c>
      <c r="U97" s="29">
        <f t="shared" si="4"/>
        <v>3.7732733029537932E-4</v>
      </c>
    </row>
    <row r="98" spans="1:21" ht="14.25" customHeight="1">
      <c r="A98" s="12" t="s">
        <v>253</v>
      </c>
      <c r="B98" s="12" t="s">
        <v>254</v>
      </c>
      <c r="C98" s="12" t="s">
        <v>58</v>
      </c>
      <c r="D98" s="13" t="s">
        <v>196</v>
      </c>
      <c r="E98" s="25">
        <f t="shared" si="0"/>
        <v>2.0266020613358077E-3</v>
      </c>
      <c r="F98" s="26">
        <f>IFERROR(IF('1.DP 2012-2022 '!P98&lt;0,"Prejuízo",IF('1.DP 2012-2022 '!E98&lt;0,"IRPJ NEGATIVO",'1.DP 2012-2022 '!E98/'1.DP 2012-2022 '!P98)),"NA")</f>
        <v>0.5826417307442584</v>
      </c>
      <c r="G98" s="26">
        <f>IFERROR(IF('1.DP 2012-2022 '!Q98&lt;0,"Prejuízo",IF('1.DP 2012-2022 '!F98&lt;0,"IRPJ NEGATIVO",'1.DP 2012-2022 '!F98/'1.DP 2012-2022 '!Q98)),"NA")</f>
        <v>0.27434242752092608</v>
      </c>
      <c r="H98" s="26" t="str">
        <f>IFERROR(IF('1.DP 2012-2022 '!R98&lt;0,"Prejuízo",IF('1.DP 2012-2022 '!G98&lt;0,"IRPJ NEGATIVO",'1.DP 2012-2022 '!G98/'1.DP 2012-2022 '!R98)),"NA")</f>
        <v>Prejuízo</v>
      </c>
      <c r="I98" s="26">
        <f>IFERROR(IF('1.DP 2012-2022 '!S98&lt;0,"Prejuízo",IF('1.DP 2012-2022 '!H98&lt;0,"IRPJ NEGATIVO",'1.DP 2012-2022 '!H98/'1.DP 2012-2022 '!S98)),"NA")</f>
        <v>0.10533642349066755</v>
      </c>
      <c r="J98" s="26">
        <f>IFERROR(IF('1.DP 2012-2022 '!T98&lt;0,"Prejuízo",IF('1.DP 2012-2022 '!I98&lt;0,"IRPJ NEGATIVO",'1.DP 2012-2022 '!I98/'1.DP 2012-2022 '!T98)),"NA")</f>
        <v>4.4900642728044192E-2</v>
      </c>
      <c r="K98" s="26" t="str">
        <f>IFERROR(IF('1.DP 2012-2022 '!U98&lt;0,"Prejuízo",IF('1.DP 2012-2022 '!J98&lt;0,"IRPJ NEGATIVO",'1.DP 2012-2022 '!J98/'1.DP 2012-2022 '!U98)),"NA")</f>
        <v>Prejuízo</v>
      </c>
      <c r="L98" s="26" t="str">
        <f>IFERROR(IF('1.DP 2012-2022 '!V98&lt;0,"Prejuízo",IF('1.DP 2012-2022 '!K98&lt;0,"IRPJ NEGATIVO",'1.DP 2012-2022 '!K98/'1.DP 2012-2022 '!V98)),"NA")</f>
        <v>Prejuízo</v>
      </c>
      <c r="M98" s="26" t="str">
        <f>IFERROR(IF('1.DP 2012-2022 '!W98&lt;0,"Prejuízo",IF('1.DP 2012-2022 '!L98&lt;0,"IRPJ NEGATIVO",'1.DP 2012-2022 '!L98/'1.DP 2012-2022 '!W98)),"NA")</f>
        <v>NA</v>
      </c>
      <c r="N98" s="26" t="str">
        <f>IFERROR(IF('1.DP 2012-2022 '!X98&lt;0,"Prejuízo",IF('1.DP 2012-2022 '!M98&lt;0,"IRPJ NEGATIVO",'1.DP 2012-2022 '!M98/'1.DP 2012-2022 '!X98)),"NA")</f>
        <v>NA</v>
      </c>
      <c r="O98" s="26" t="str">
        <f>IFERROR(IF('1.DP 2012-2022 '!Y98&lt;0,"Prejuízo",IF('1.DP 2012-2022 '!N98&lt;0,"IRPJ NEGATIVO",'1.DP 2012-2022 '!N98/'1.DP 2012-2022 '!Y98)),"NA")</f>
        <v>NA</v>
      </c>
      <c r="P98" s="26" t="str">
        <f>IFERROR(IF('1.DP 2012-2022 '!Z98&lt;0,"Prejuízo",IF('1.DP 2012-2022 '!O98&lt;0,"IRPJ NEGATIVO",'1.DP 2012-2022 '!O98/'1.DP 2012-2022 '!Z98)),"NA")</f>
        <v>NA</v>
      </c>
      <c r="Q98" s="27">
        <f t="shared" si="1"/>
        <v>4</v>
      </c>
      <c r="R98" s="27">
        <f t="shared" si="2"/>
        <v>497</v>
      </c>
      <c r="S98" s="28">
        <f>IFERROR((SUMIF('1.DP 2012-2022 '!E98:O98,"&gt;=0",'1.DP 2012-2022 '!E98:O98))/(SUMIF('1.DP 2012-2022 '!P98:Z98,"&gt;=0",'1.DP 2012-2022 '!P98:Z98)),"NA")</f>
        <v>0.46741939743000938</v>
      </c>
      <c r="T98" s="29">
        <f t="shared" si="3"/>
        <v>3.761926739879351E-3</v>
      </c>
      <c r="U98" s="29">
        <f t="shared" si="4"/>
        <v>9.362431595994179E-4</v>
      </c>
    </row>
    <row r="99" spans="1:21" ht="14.25" customHeight="1">
      <c r="A99" s="12" t="s">
        <v>255</v>
      </c>
      <c r="B99" s="12" t="s">
        <v>256</v>
      </c>
      <c r="C99" s="12" t="s">
        <v>58</v>
      </c>
      <c r="D99" s="13" t="s">
        <v>196</v>
      </c>
      <c r="E99" s="25">
        <f t="shared" si="0"/>
        <v>8.5043917655132644E-4</v>
      </c>
      <c r="F99" s="26">
        <f>IFERROR(IF('1.DP 2012-2022 '!P99&lt;0,"Prejuízo",IF('1.DP 2012-2022 '!E99&lt;0,"IRPJ NEGATIVO",'1.DP 2012-2022 '!E99/'1.DP 2012-2022 '!P99)),"NA")</f>
        <v>0</v>
      </c>
      <c r="G99" s="26">
        <f>IFERROR(IF('1.DP 2012-2022 '!Q99&lt;0,"Prejuízo",IF('1.DP 2012-2022 '!F99&lt;0,"IRPJ NEGATIVO",'1.DP 2012-2022 '!F99/'1.DP 2012-2022 '!Q99)),"NA")</f>
        <v>0</v>
      </c>
      <c r="H99" s="26" t="str">
        <f>IFERROR(IF('1.DP 2012-2022 '!R99&lt;0,"Prejuízo",IF('1.DP 2012-2022 '!G99&lt;0,"IRPJ NEGATIVO",'1.DP 2012-2022 '!G99/'1.DP 2012-2022 '!R99)),"NA")</f>
        <v>Prejuízo</v>
      </c>
      <c r="I99" s="26">
        <f>IFERROR(IF('1.DP 2012-2022 '!S99&lt;0,"Prejuízo",IF('1.DP 2012-2022 '!H99&lt;0,"IRPJ NEGATIVO",'1.DP 2012-2022 '!H99/'1.DP 2012-2022 '!S99)),"NA")</f>
        <v>4.57376605166738E-2</v>
      </c>
      <c r="J99" s="26">
        <f>IFERROR(IF('1.DP 2012-2022 '!T99&lt;0,"Prejuízo",IF('1.DP 2012-2022 '!I99&lt;0,"IRPJ NEGATIVO",'1.DP 2012-2022 '!I99/'1.DP 2012-2022 '!T99)),"NA")</f>
        <v>0.20015442098283157</v>
      </c>
      <c r="K99" s="26">
        <f>IFERROR(IF('1.DP 2012-2022 '!U99&lt;0,"Prejuízo",IF('1.DP 2012-2022 '!J99&lt;0,"IRPJ NEGATIVO",'1.DP 2012-2022 '!J99/'1.DP 2012-2022 '!U99)),"NA")</f>
        <v>0.17677618924650382</v>
      </c>
      <c r="L99" s="26" t="str">
        <f>IFERROR(IF('1.DP 2012-2022 '!V99&lt;0,"Prejuízo",IF('1.DP 2012-2022 '!K99&lt;0,"IRPJ NEGATIVO",'1.DP 2012-2022 '!K99/'1.DP 2012-2022 '!V99)),"NA")</f>
        <v>NA</v>
      </c>
      <c r="M99" s="26" t="str">
        <f>IFERROR(IF('1.DP 2012-2022 '!W99&lt;0,"Prejuízo",IF('1.DP 2012-2022 '!L99&lt;0,"IRPJ NEGATIVO",'1.DP 2012-2022 '!L99/'1.DP 2012-2022 '!W99)),"NA")</f>
        <v>NA</v>
      </c>
      <c r="N99" s="26" t="str">
        <f>IFERROR(IF('1.DP 2012-2022 '!X99&lt;0,"Prejuízo",IF('1.DP 2012-2022 '!M99&lt;0,"IRPJ NEGATIVO",'1.DP 2012-2022 '!M99/'1.DP 2012-2022 '!X99)),"NA")</f>
        <v>NA</v>
      </c>
      <c r="O99" s="26" t="str">
        <f>IFERROR(IF('1.DP 2012-2022 '!Y99&lt;0,"Prejuízo",IF('1.DP 2012-2022 '!N99&lt;0,"IRPJ NEGATIVO",'1.DP 2012-2022 '!N99/'1.DP 2012-2022 '!Y99)),"NA")</f>
        <v>NA</v>
      </c>
      <c r="P99" s="26" t="str">
        <f>IFERROR(IF('1.DP 2012-2022 '!Z99&lt;0,"Prejuízo",IF('1.DP 2012-2022 '!O99&lt;0,"IRPJ NEGATIVO",'1.DP 2012-2022 '!O99/'1.DP 2012-2022 '!Z99)),"NA")</f>
        <v>NA</v>
      </c>
      <c r="Q99" s="27">
        <f t="shared" si="1"/>
        <v>5</v>
      </c>
      <c r="R99" s="27">
        <f t="shared" si="2"/>
        <v>497</v>
      </c>
      <c r="S99" s="28">
        <f>IFERROR((SUMIF('1.DP 2012-2022 '!E99:O99,"&gt;=0",'1.DP 2012-2022 '!E99:O99))/(SUMIF('1.DP 2012-2022 '!P99:Z99,"&gt;=0",'1.DP 2012-2022 '!P99:Z99)),"NA")</f>
        <v>5.7177700047433118E-2</v>
      </c>
      <c r="T99" s="29">
        <f t="shared" si="3"/>
        <v>5.7522837069852234E-4</v>
      </c>
      <c r="U99" s="29">
        <f t="shared" si="4"/>
        <v>1.4315898860148504E-4</v>
      </c>
    </row>
    <row r="100" spans="1:21" ht="14.25" customHeight="1">
      <c r="A100" s="12" t="s">
        <v>257</v>
      </c>
      <c r="B100" s="12" t="s">
        <v>258</v>
      </c>
      <c r="C100" s="12" t="s">
        <v>58</v>
      </c>
      <c r="D100" s="13" t="s">
        <v>196</v>
      </c>
      <c r="E100" s="25">
        <f t="shared" si="0"/>
        <v>6.7317020158340259E-3</v>
      </c>
      <c r="F100" s="26" t="str">
        <f>IFERROR(IF('1.DP 2012-2022 '!P100&lt;0,"Prejuízo",IF('1.DP 2012-2022 '!E100&lt;0,"IRPJ NEGATIVO",'1.DP 2012-2022 '!E100/'1.DP 2012-2022 '!P100)),"NA")</f>
        <v>Prejuízo</v>
      </c>
      <c r="G100" s="26">
        <f>IFERROR(IF('1.DP 2012-2022 '!Q100&lt;0,"Prejuízo",IF('1.DP 2012-2022 '!F100&lt;0,"IRPJ NEGATIVO",'1.DP 2012-2022 '!F100/'1.DP 2012-2022 '!Q100)),"NA")</f>
        <v>0.41509809308173878</v>
      </c>
      <c r="H100" s="26" t="str">
        <f>IFERROR(IF('1.DP 2012-2022 '!R100&lt;0,"Prejuízo",IF('1.DP 2012-2022 '!G100&lt;0,"IRPJ NEGATIVO",'1.DP 2012-2022 '!G100/'1.DP 2012-2022 '!R100)),"NA")</f>
        <v>Prejuízo</v>
      </c>
      <c r="I100" s="26">
        <f>IFERROR(IF('1.DP 2012-2022 '!S100&lt;0,"Prejuízo",IF('1.DP 2012-2022 '!H100&lt;0,"IRPJ NEGATIVO",'1.DP 2012-2022 '!H100/'1.DP 2012-2022 '!S100)),"NA")</f>
        <v>0.36228809990260774</v>
      </c>
      <c r="J100" s="26">
        <f>IFERROR(IF('1.DP 2012-2022 '!T100&lt;0,"Prejuízo",IF('1.DP 2012-2022 '!I100&lt;0,"IRPJ NEGATIVO",'1.DP 2012-2022 '!I100/'1.DP 2012-2022 '!T100)),"NA")</f>
        <v>0.29905905263382698</v>
      </c>
      <c r="K100" s="26">
        <f>IFERROR(IF('1.DP 2012-2022 '!U100&lt;0,"Prejuízo",IF('1.DP 2012-2022 '!J100&lt;0,"IRPJ NEGATIVO",'1.DP 2012-2022 '!J100/'1.DP 2012-2022 '!U100)),"NA")</f>
        <v>0.24675421771790301</v>
      </c>
      <c r="L100" s="26">
        <f>IFERROR(IF('1.DP 2012-2022 '!V100&lt;0,"Prejuízo",IF('1.DP 2012-2022 '!K100&lt;0,"IRPJ NEGATIVO",'1.DP 2012-2022 '!K100/'1.DP 2012-2022 '!V100)),"NA")</f>
        <v>0.53589720322396417</v>
      </c>
      <c r="M100" s="26">
        <f>IFERROR(IF('1.DP 2012-2022 '!W100&lt;0,"Prejuízo",IF('1.DP 2012-2022 '!L100&lt;0,"IRPJ NEGATIVO",'1.DP 2012-2022 '!L100/'1.DP 2012-2022 '!W100)),"NA")</f>
        <v>0.65278111001405059</v>
      </c>
      <c r="N100" s="26">
        <f>IFERROR(IF('1.DP 2012-2022 '!X100&lt;0,"Prejuízo",IF('1.DP 2012-2022 '!M100&lt;0,"IRPJ NEGATIVO",'1.DP 2012-2022 '!M100/'1.DP 2012-2022 '!X100)),"NA")</f>
        <v>0.3161112023467233</v>
      </c>
      <c r="O100" s="26">
        <f>IFERROR(IF('1.DP 2012-2022 '!Y100&lt;0,"Prejuízo",IF('1.DP 2012-2022 '!N100&lt;0,"IRPJ NEGATIVO",'1.DP 2012-2022 '!N100/'1.DP 2012-2022 '!Y100)),"NA")</f>
        <v>0.25151534926811669</v>
      </c>
      <c r="P100" s="26">
        <f>IFERROR(IF('1.DP 2012-2022 '!Z100&lt;0,"Prejuízo",IF('1.DP 2012-2022 '!O100&lt;0,"IRPJ NEGATIVO",'1.DP 2012-2022 '!O100/'1.DP 2012-2022 '!Z100)),"NA")</f>
        <v>0.26615157368057973</v>
      </c>
      <c r="Q100" s="27">
        <f t="shared" si="1"/>
        <v>9</v>
      </c>
      <c r="R100" s="27">
        <f t="shared" si="2"/>
        <v>497</v>
      </c>
      <c r="S100" s="28">
        <f>IFERROR((SUMIF('1.DP 2012-2022 '!E100:O100,"&gt;=0",'1.DP 2012-2022 '!E100:O100))/(SUMIF('1.DP 2012-2022 '!P100:Z100,"&gt;=0",'1.DP 2012-2022 '!P100:Z100)),"NA")</f>
        <v>0.33610001464652001</v>
      </c>
      <c r="T100" s="29">
        <f t="shared" si="3"/>
        <v>6.086318172673401E-3</v>
      </c>
      <c r="U100" s="29">
        <f t="shared" si="4"/>
        <v>1.5147221491330397E-3</v>
      </c>
    </row>
    <row r="101" spans="1:21" ht="14.25" customHeight="1">
      <c r="A101" s="12" t="s">
        <v>259</v>
      </c>
      <c r="B101" s="12" t="s">
        <v>260</v>
      </c>
      <c r="C101" s="12" t="s">
        <v>58</v>
      </c>
      <c r="D101" s="13" t="s">
        <v>196</v>
      </c>
      <c r="E101" s="25">
        <f t="shared" si="0"/>
        <v>2.1471612967552513E-3</v>
      </c>
      <c r="F101" s="26">
        <f>IFERROR(IF('1.DP 2012-2022 '!P101&lt;0,"Prejuízo",IF('1.DP 2012-2022 '!E101&lt;0,"IRPJ NEGATIVO",'1.DP 2012-2022 '!E101/'1.DP 2012-2022 '!P101)),"NA")</f>
        <v>0.13130042712011558</v>
      </c>
      <c r="G101" s="26">
        <f>IFERROR(IF('1.DP 2012-2022 '!Q101&lt;0,"Prejuízo",IF('1.DP 2012-2022 '!F101&lt;0,"IRPJ NEGATIVO",'1.DP 2012-2022 '!F101/'1.DP 2012-2022 '!Q101)),"NA")</f>
        <v>0.1345533931524564</v>
      </c>
      <c r="H101" s="26">
        <f>IFERROR(IF('1.DP 2012-2022 '!R101&lt;0,"Prejuízo",IF('1.DP 2012-2022 '!G101&lt;0,"IRPJ NEGATIVO",'1.DP 2012-2022 '!G101/'1.DP 2012-2022 '!R101)),"NA")</f>
        <v>0.26633397590245822</v>
      </c>
      <c r="I101" s="26" t="str">
        <f>IFERROR(IF('1.DP 2012-2022 '!S101&lt;0,"Prejuízo",IF('1.DP 2012-2022 '!H101&lt;0,"IRPJ NEGATIVO",'1.DP 2012-2022 '!H101/'1.DP 2012-2022 '!S101)),"NA")</f>
        <v>Prejuízo</v>
      </c>
      <c r="J101" s="26" t="str">
        <f>IFERROR(IF('1.DP 2012-2022 '!T101&lt;0,"Prejuízo",IF('1.DP 2012-2022 '!I101&lt;0,"IRPJ NEGATIVO",'1.DP 2012-2022 '!I101/'1.DP 2012-2022 '!T101)),"NA")</f>
        <v>Prejuízo</v>
      </c>
      <c r="K101" s="26" t="str">
        <f>IFERROR(IF('1.DP 2012-2022 '!U101&lt;0,"Prejuízo",IF('1.DP 2012-2022 '!J101&lt;0,"IRPJ NEGATIVO",'1.DP 2012-2022 '!J101/'1.DP 2012-2022 '!U101)),"NA")</f>
        <v>Prejuízo</v>
      </c>
      <c r="L101" s="26" t="str">
        <f>IFERROR(IF('1.DP 2012-2022 '!V101&lt;0,"Prejuízo",IF('1.DP 2012-2022 '!K101&lt;0,"IRPJ NEGATIVO",'1.DP 2012-2022 '!K101/'1.DP 2012-2022 '!V101)),"NA")</f>
        <v>Prejuízo</v>
      </c>
      <c r="M101" s="26">
        <f>IFERROR(IF('1.DP 2012-2022 '!W101&lt;0,"Prejuízo",IF('1.DP 2012-2022 '!L101&lt;0,"IRPJ NEGATIVO",'1.DP 2012-2022 '!L101/'1.DP 2012-2022 '!W101)),"NA")</f>
        <v>0.19290771013985478</v>
      </c>
      <c r="N101" s="26">
        <f>IFERROR(IF('1.DP 2012-2022 '!X101&lt;0,"Prejuízo",IF('1.DP 2012-2022 '!M101&lt;0,"IRPJ NEGATIVO",'1.DP 2012-2022 '!M101/'1.DP 2012-2022 '!X101)),"NA")</f>
        <v>0.12952529799694082</v>
      </c>
      <c r="O101" s="26">
        <f>IFERROR(IF('1.DP 2012-2022 '!Y101&lt;0,"Prejuízo",IF('1.DP 2012-2022 '!N101&lt;0,"IRPJ NEGATIVO",'1.DP 2012-2022 '!N101/'1.DP 2012-2022 '!Y101)),"NA")</f>
        <v>9.4893415715284007E-2</v>
      </c>
      <c r="P101" s="26">
        <f>IFERROR(IF('1.DP 2012-2022 '!Z101&lt;0,"Prejuízo",IF('1.DP 2012-2022 '!O101&lt;0,"IRPJ NEGATIVO",'1.DP 2012-2022 '!O101/'1.DP 2012-2022 '!Z101)),"NA")</f>
        <v>0.11762494446025031</v>
      </c>
      <c r="Q101" s="27">
        <f t="shared" si="1"/>
        <v>7</v>
      </c>
      <c r="R101" s="27">
        <f t="shared" si="2"/>
        <v>497</v>
      </c>
      <c r="S101" s="28">
        <f>IFERROR((SUMIF('1.DP 2012-2022 '!E101:O101,"&gt;=0",'1.DP 2012-2022 '!E101:O101))/(SUMIF('1.DP 2012-2022 '!P101:Z101,"&gt;=0",'1.DP 2012-2022 '!P101:Z101)),"NA")</f>
        <v>0.16791234139349454</v>
      </c>
      <c r="T101" s="29">
        <f t="shared" si="3"/>
        <v>2.3649625548379512E-3</v>
      </c>
      <c r="U101" s="29">
        <f t="shared" si="4"/>
        <v>5.8857605896567929E-4</v>
      </c>
    </row>
    <row r="102" spans="1:21" ht="14.25" customHeight="1">
      <c r="A102" s="12" t="s">
        <v>261</v>
      </c>
      <c r="B102" s="12" t="s">
        <v>262</v>
      </c>
      <c r="C102" s="12" t="s">
        <v>58</v>
      </c>
      <c r="D102" s="13" t="s">
        <v>196</v>
      </c>
      <c r="E102" s="25">
        <f t="shared" si="0"/>
        <v>8.0586431592474263E-4</v>
      </c>
      <c r="F102" s="26">
        <f>IFERROR(IF('1.DP 2012-2022 '!P102&lt;0,"Prejuízo",IF('1.DP 2012-2022 '!E102&lt;0,"IRPJ NEGATIVO",'1.DP 2012-2022 '!E102/'1.DP 2012-2022 '!P102)),"NA")</f>
        <v>0</v>
      </c>
      <c r="G102" s="26">
        <f>IFERROR(IF('1.DP 2012-2022 '!Q102&lt;0,"Prejuízo",IF('1.DP 2012-2022 '!F102&lt;0,"IRPJ NEGATIVO",'1.DP 2012-2022 '!F102/'1.DP 2012-2022 '!Q102)),"NA")</f>
        <v>0</v>
      </c>
      <c r="H102" s="26" t="str">
        <f>IFERROR(IF('1.DP 2012-2022 '!R102&lt;0,"Prejuízo",IF('1.DP 2012-2022 '!G102&lt;0,"IRPJ NEGATIVO",'1.DP 2012-2022 '!G102/'1.DP 2012-2022 '!R102)),"NA")</f>
        <v>Prejuízo</v>
      </c>
      <c r="I102" s="26">
        <f>IFERROR(IF('1.DP 2012-2022 '!S102&lt;0,"Prejuízo",IF('1.DP 2012-2022 '!H102&lt;0,"IRPJ NEGATIVO",'1.DP 2012-2022 '!H102/'1.DP 2012-2022 '!S102)),"NA")</f>
        <v>0.17209301133147573</v>
      </c>
      <c r="J102" s="26">
        <f>IFERROR(IF('1.DP 2012-2022 '!T102&lt;0,"Prejuízo",IF('1.DP 2012-2022 '!I102&lt;0,"IRPJ NEGATIVO",'1.DP 2012-2022 '!I102/'1.DP 2012-2022 '!T102)),"NA")</f>
        <v>0.18087698019968806</v>
      </c>
      <c r="K102" s="26" t="str">
        <f>IFERROR(IF('1.DP 2012-2022 '!U102&lt;0,"Prejuízo",IF('1.DP 2012-2022 '!J102&lt;0,"IRPJ NEGATIVO",'1.DP 2012-2022 '!J102/'1.DP 2012-2022 '!U102)),"NA")</f>
        <v>Prejuízo</v>
      </c>
      <c r="L102" s="26">
        <f>IFERROR(IF('1.DP 2012-2022 '!V102&lt;0,"Prejuízo",IF('1.DP 2012-2022 '!K102&lt;0,"IRPJ NEGATIVO",'1.DP 2012-2022 '!K102/'1.DP 2012-2022 '!V102)),"NA")</f>
        <v>4.7544573483433251E-2</v>
      </c>
      <c r="M102" s="26" t="str">
        <f>IFERROR(IF('1.DP 2012-2022 '!W102&lt;0,"Prejuízo",IF('1.DP 2012-2022 '!L102&lt;0,"IRPJ NEGATIVO",'1.DP 2012-2022 '!L102/'1.DP 2012-2022 '!W102)),"NA")</f>
        <v>Prejuízo</v>
      </c>
      <c r="N102" s="26">
        <f>IFERROR(IF('1.DP 2012-2022 '!X102&lt;0,"Prejuízo",IF('1.DP 2012-2022 '!M102&lt;0,"IRPJ NEGATIVO",'1.DP 2012-2022 '!M102/'1.DP 2012-2022 '!X102)),"NA")</f>
        <v>0</v>
      </c>
      <c r="O102" s="26" t="str">
        <f>IFERROR(IF('1.DP 2012-2022 '!Y102&lt;0,"Prejuízo",IF('1.DP 2012-2022 '!N102&lt;0,"IRPJ NEGATIVO",'1.DP 2012-2022 '!N102/'1.DP 2012-2022 '!Y102)),"NA")</f>
        <v>Prejuízo</v>
      </c>
      <c r="P102" s="26" t="str">
        <f>IFERROR(IF('1.DP 2012-2022 '!Z102&lt;0,"Prejuízo",IF('1.DP 2012-2022 '!O102&lt;0,"IRPJ NEGATIVO",'1.DP 2012-2022 '!O102/'1.DP 2012-2022 '!Z102)),"NA")</f>
        <v>Prejuízo</v>
      </c>
      <c r="Q102" s="27">
        <f t="shared" si="1"/>
        <v>6</v>
      </c>
      <c r="R102" s="27">
        <f t="shared" si="2"/>
        <v>497</v>
      </c>
      <c r="S102" s="28">
        <f>IFERROR((SUMIF('1.DP 2012-2022 '!E102:O102,"&gt;=0",'1.DP 2012-2022 '!E102:O102))/(SUMIF('1.DP 2012-2022 '!P102:Z102,"&gt;=0",'1.DP 2012-2022 '!P102:Z102)),"NA")</f>
        <v>2.7130137194164169E-3</v>
      </c>
      <c r="T102" s="29">
        <f t="shared" si="3"/>
        <v>3.2752680717300806E-5</v>
      </c>
      <c r="U102" s="29">
        <f t="shared" si="4"/>
        <v>8.1512680603397593E-6</v>
      </c>
    </row>
    <row r="103" spans="1:21" ht="14.25" customHeight="1">
      <c r="A103" s="12" t="s">
        <v>263</v>
      </c>
      <c r="B103" s="12" t="s">
        <v>264</v>
      </c>
      <c r="C103" s="12" t="s">
        <v>58</v>
      </c>
      <c r="D103" s="13" t="s">
        <v>196</v>
      </c>
      <c r="E103" s="25">
        <f t="shared" si="0"/>
        <v>1.7730957226787646E-4</v>
      </c>
      <c r="F103" s="26">
        <f>IFERROR(IF('1.DP 2012-2022 '!P103&lt;0,"Prejuízo",IF('1.DP 2012-2022 '!E103&lt;0,"IRPJ NEGATIVO",'1.DP 2012-2022 '!E103/'1.DP 2012-2022 '!P103)),"NA")</f>
        <v>1.1200851670657068E-3</v>
      </c>
      <c r="G103" s="26" t="str">
        <f>IFERROR(IF('1.DP 2012-2022 '!Q103&lt;0,"Prejuízo",IF('1.DP 2012-2022 '!F103&lt;0,"IRPJ NEGATIVO",'1.DP 2012-2022 '!F103/'1.DP 2012-2022 '!Q103)),"NA")</f>
        <v>Prejuízo</v>
      </c>
      <c r="H103" s="26" t="str">
        <f>IFERROR(IF('1.DP 2012-2022 '!R103&lt;0,"Prejuízo",IF('1.DP 2012-2022 '!G103&lt;0,"IRPJ NEGATIVO",'1.DP 2012-2022 '!G103/'1.DP 2012-2022 '!R103)),"NA")</f>
        <v>Prejuízo</v>
      </c>
      <c r="I103" s="26" t="str">
        <f>IFERROR(IF('1.DP 2012-2022 '!S103&lt;0,"Prejuízo",IF('1.DP 2012-2022 '!H103&lt;0,"IRPJ NEGATIVO",'1.DP 2012-2022 '!H103/'1.DP 2012-2022 '!S103)),"NA")</f>
        <v>Prejuízo</v>
      </c>
      <c r="J103" s="26" t="str">
        <f>IFERROR(IF('1.DP 2012-2022 '!T103&lt;0,"Prejuízo",IF('1.DP 2012-2022 '!I103&lt;0,"IRPJ NEGATIVO",'1.DP 2012-2022 '!I103/'1.DP 2012-2022 '!T103)),"NA")</f>
        <v>Prejuízo</v>
      </c>
      <c r="K103" s="26" t="str">
        <f>IFERROR(IF('1.DP 2012-2022 '!U103&lt;0,"Prejuízo",IF('1.DP 2012-2022 '!J103&lt;0,"IRPJ NEGATIVO",'1.DP 2012-2022 '!J103/'1.DP 2012-2022 '!U103)),"NA")</f>
        <v>Prejuízo</v>
      </c>
      <c r="L103" s="26" t="str">
        <f>IFERROR(IF('1.DP 2012-2022 '!V103&lt;0,"Prejuízo",IF('1.DP 2012-2022 '!K103&lt;0,"IRPJ NEGATIVO",'1.DP 2012-2022 '!K103/'1.DP 2012-2022 '!V103)),"NA")</f>
        <v>Prejuízo</v>
      </c>
      <c r="M103" s="26" t="str">
        <f>IFERROR(IF('1.DP 2012-2022 '!W103&lt;0,"Prejuízo",IF('1.DP 2012-2022 '!L103&lt;0,"IRPJ NEGATIVO",'1.DP 2012-2022 '!L103/'1.DP 2012-2022 '!W103)),"NA")</f>
        <v>Prejuízo</v>
      </c>
      <c r="N103" s="26">
        <f>IFERROR(IF('1.DP 2012-2022 '!X103&lt;0,"Prejuízo",IF('1.DP 2012-2022 '!M103&lt;0,"IRPJ NEGATIVO",'1.DP 2012-2022 '!M103/'1.DP 2012-2022 '!X103)),"NA")</f>
        <v>2.7162048722638672</v>
      </c>
      <c r="O103" s="26">
        <f>IFERROR(IF('1.DP 2012-2022 '!Y103&lt;0,"Prejuízo",IF('1.DP 2012-2022 '!N103&lt;0,"IRPJ NEGATIVO",'1.DP 2012-2022 '!N103/'1.DP 2012-2022 '!Y103)),"NA")</f>
        <v>8.7002772250068888E-2</v>
      </c>
      <c r="P103" s="26" t="str">
        <f>IFERROR(IF('1.DP 2012-2022 '!Z103&lt;0,"Prejuízo",IF('1.DP 2012-2022 '!O103&lt;0,"IRPJ NEGATIVO",'1.DP 2012-2022 '!O103/'1.DP 2012-2022 '!Z103)),"NA")</f>
        <v>Prejuízo</v>
      </c>
      <c r="Q103" s="27">
        <f t="shared" si="1"/>
        <v>2</v>
      </c>
      <c r="R103" s="27">
        <f t="shared" si="2"/>
        <v>497</v>
      </c>
      <c r="S103" s="28">
        <f>IFERROR((SUMIF('1.DP 2012-2022 '!E103:O103,"&gt;=0",'1.DP 2012-2022 '!E103:O103))/(SUMIF('1.DP 2012-2022 '!P103:Z103,"&gt;=0",'1.DP 2012-2022 '!P103:Z103)),"NA")</f>
        <v>0.11817557486518618</v>
      </c>
      <c r="T103" s="29">
        <f t="shared" si="3"/>
        <v>4.7555563326030656E-4</v>
      </c>
      <c r="U103" s="29">
        <f t="shared" si="4"/>
        <v>1.1835310452196913E-4</v>
      </c>
    </row>
    <row r="104" spans="1:21" ht="14.25" customHeight="1">
      <c r="A104" s="12" t="s">
        <v>265</v>
      </c>
      <c r="B104" s="12" t="s">
        <v>266</v>
      </c>
      <c r="C104" s="12" t="s">
        <v>58</v>
      </c>
      <c r="D104" s="13" t="s">
        <v>196</v>
      </c>
      <c r="E104" s="25">
        <f t="shared" si="0"/>
        <v>1.6224142523877142E-3</v>
      </c>
      <c r="F104" s="26">
        <f>IFERROR(IF('1.DP 2012-2022 '!P104&lt;0,"Prejuízo",IF('1.DP 2012-2022 '!E104&lt;0,"IRPJ NEGATIVO",'1.DP 2012-2022 '!E104/'1.DP 2012-2022 '!P104)),"NA")</f>
        <v>0.36141646329210003</v>
      </c>
      <c r="G104" s="26" t="str">
        <f>IFERROR(IF('1.DP 2012-2022 '!Q104&lt;0,"Prejuízo",IF('1.DP 2012-2022 '!F104&lt;0,"IRPJ NEGATIVO",'1.DP 2012-2022 '!F104/'1.DP 2012-2022 '!Q104)),"NA")</f>
        <v>Prejuízo</v>
      </c>
      <c r="H104" s="26" t="str">
        <f>IFERROR(IF('1.DP 2012-2022 '!R104&lt;0,"Prejuízo",IF('1.DP 2012-2022 '!G104&lt;0,"IRPJ NEGATIVO",'1.DP 2012-2022 '!G104/'1.DP 2012-2022 '!R104)),"NA")</f>
        <v>Prejuízo</v>
      </c>
      <c r="I104" s="26" t="str">
        <f>IFERROR(IF('1.DP 2012-2022 '!S104&lt;0,"Prejuízo",IF('1.DP 2012-2022 '!H104&lt;0,"IRPJ NEGATIVO",'1.DP 2012-2022 '!H104/'1.DP 2012-2022 '!S104)),"NA")</f>
        <v>Prejuízo</v>
      </c>
      <c r="J104" s="26">
        <f>IFERROR(IF('1.DP 2012-2022 '!T104&lt;0,"Prejuízo",IF('1.DP 2012-2022 '!I104&lt;0,"IRPJ NEGATIVO",'1.DP 2012-2022 '!I104/'1.DP 2012-2022 '!T104)),"NA")</f>
        <v>1.0969830382798211</v>
      </c>
      <c r="K104" s="26">
        <f>IFERROR(IF('1.DP 2012-2022 '!U104&lt;0,"Prejuízo",IF('1.DP 2012-2022 '!J104&lt;0,"IRPJ NEGATIVO",'1.DP 2012-2022 '!J104/'1.DP 2012-2022 '!U104)),"NA")</f>
        <v>0.44492342014459391</v>
      </c>
      <c r="L104" s="26" t="str">
        <f>IFERROR(IF('1.DP 2012-2022 '!V104&lt;0,"Prejuízo",IF('1.DP 2012-2022 '!K104&lt;0,"IRPJ NEGATIVO",'1.DP 2012-2022 '!K104/'1.DP 2012-2022 '!V104)),"NA")</f>
        <v>Prejuízo</v>
      </c>
      <c r="M104" s="26" t="str">
        <f>IFERROR(IF('1.DP 2012-2022 '!W104&lt;0,"Prejuízo",IF('1.DP 2012-2022 '!L104&lt;0,"IRPJ NEGATIVO",'1.DP 2012-2022 '!L104/'1.DP 2012-2022 '!W104)),"NA")</f>
        <v>Prejuízo</v>
      </c>
      <c r="N104" s="26" t="str">
        <f>IFERROR(IF('1.DP 2012-2022 '!X104&lt;0,"Prejuízo",IF('1.DP 2012-2022 '!M104&lt;0,"IRPJ NEGATIVO",'1.DP 2012-2022 '!M104/'1.DP 2012-2022 '!X104)),"NA")</f>
        <v>Prejuízo</v>
      </c>
      <c r="O104" s="26" t="str">
        <f>IFERROR(IF('1.DP 2012-2022 '!Y104&lt;0,"Prejuízo",IF('1.DP 2012-2022 '!N104&lt;0,"IRPJ NEGATIVO",'1.DP 2012-2022 '!N104/'1.DP 2012-2022 '!Y104)),"NA")</f>
        <v>NA</v>
      </c>
      <c r="P104" s="26" t="str">
        <f>IFERROR(IF('1.DP 2012-2022 '!Z104&lt;0,"Prejuízo",IF('1.DP 2012-2022 '!O104&lt;0,"IRPJ NEGATIVO",'1.DP 2012-2022 '!O104/'1.DP 2012-2022 '!Z104)),"NA")</f>
        <v>NA</v>
      </c>
      <c r="Q104" s="27">
        <f t="shared" si="1"/>
        <v>2</v>
      </c>
      <c r="R104" s="27">
        <f t="shared" si="2"/>
        <v>497</v>
      </c>
      <c r="S104" s="28">
        <f>IFERROR((SUMIF('1.DP 2012-2022 '!E104:O104,"&gt;=0",'1.DP 2012-2022 '!E104:O104))/(SUMIF('1.DP 2012-2022 '!P104:Z104,"&gt;=0",'1.DP 2012-2022 '!P104:Z104)),"NA")</f>
        <v>0.48027973306633415</v>
      </c>
      <c r="T104" s="29">
        <f t="shared" si="3"/>
        <v>1.9327152236069784E-3</v>
      </c>
      <c r="U104" s="29">
        <f t="shared" si="4"/>
        <v>4.8100123491871219E-4</v>
      </c>
    </row>
    <row r="105" spans="1:21" ht="14.25" customHeight="1">
      <c r="A105" s="12" t="s">
        <v>267</v>
      </c>
      <c r="B105" s="12" t="s">
        <v>268</v>
      </c>
      <c r="C105" s="12" t="s">
        <v>58</v>
      </c>
      <c r="D105" s="13" t="s">
        <v>196</v>
      </c>
      <c r="E105" s="25">
        <f t="shared" si="0"/>
        <v>1.8226245408937073E-3</v>
      </c>
      <c r="F105" s="26">
        <f>IFERROR(IF('1.DP 2012-2022 '!P105&lt;0,"Prejuízo",IF('1.DP 2012-2022 '!E105&lt;0,"IRPJ NEGATIVO",'1.DP 2012-2022 '!E105/'1.DP 2012-2022 '!P105)),"NA")</f>
        <v>0.31274963526348426</v>
      </c>
      <c r="G105" s="26">
        <f>IFERROR(IF('1.DP 2012-2022 '!Q105&lt;0,"Prejuízo",IF('1.DP 2012-2022 '!F105&lt;0,"IRPJ NEGATIVO",'1.DP 2012-2022 '!F105/'1.DP 2012-2022 '!Q105)),"NA")</f>
        <v>0.1405349667430445</v>
      </c>
      <c r="H105" s="26" t="str">
        <f>IFERROR(IF('1.DP 2012-2022 '!R105&lt;0,"Prejuízo",IF('1.DP 2012-2022 '!G105&lt;0,"IRPJ NEGATIVO",'1.DP 2012-2022 '!G105/'1.DP 2012-2022 '!R105)),"NA")</f>
        <v>Prejuízo</v>
      </c>
      <c r="I105" s="26" t="str">
        <f>IFERROR(IF('1.DP 2012-2022 '!S105&lt;0,"Prejuízo",IF('1.DP 2012-2022 '!H105&lt;0,"IRPJ NEGATIVO",'1.DP 2012-2022 '!H105/'1.DP 2012-2022 '!S105)),"NA")</f>
        <v>IRPJ NEGATIVO</v>
      </c>
      <c r="J105" s="26" t="str">
        <f>IFERROR(IF('1.DP 2012-2022 '!T105&lt;0,"Prejuízo",IF('1.DP 2012-2022 '!I105&lt;0,"IRPJ NEGATIVO",'1.DP 2012-2022 '!I105/'1.DP 2012-2022 '!T105)),"NA")</f>
        <v>Prejuízo</v>
      </c>
      <c r="K105" s="26" t="str">
        <f>IFERROR(IF('1.DP 2012-2022 '!U105&lt;0,"Prejuízo",IF('1.DP 2012-2022 '!J105&lt;0,"IRPJ NEGATIVO",'1.DP 2012-2022 '!J105/'1.DP 2012-2022 '!U105)),"NA")</f>
        <v>Prejuízo</v>
      </c>
      <c r="L105" s="26" t="str">
        <f>IFERROR(IF('1.DP 2012-2022 '!V105&lt;0,"Prejuízo",IF('1.DP 2012-2022 '!K105&lt;0,"IRPJ NEGATIVO",'1.DP 2012-2022 '!K105/'1.DP 2012-2022 '!V105)),"NA")</f>
        <v>IRPJ NEGATIVO</v>
      </c>
      <c r="M105" s="26" t="str">
        <f>IFERROR(IF('1.DP 2012-2022 '!W105&lt;0,"Prejuízo",IF('1.DP 2012-2022 '!L105&lt;0,"IRPJ NEGATIVO",'1.DP 2012-2022 '!L105/'1.DP 2012-2022 '!W105)),"NA")</f>
        <v>Prejuízo</v>
      </c>
      <c r="N105" s="26">
        <f>IFERROR(IF('1.DP 2012-2022 '!X105&lt;0,"Prejuízo",IF('1.DP 2012-2022 '!M105&lt;0,"IRPJ NEGATIVO",'1.DP 2012-2022 '!M105/'1.DP 2012-2022 '!X105)),"NA")</f>
        <v>1.5618521267450608E-2</v>
      </c>
      <c r="O105" s="26">
        <f>IFERROR(IF('1.DP 2012-2022 '!Y105&lt;0,"Prejuízo",IF('1.DP 2012-2022 '!N105&lt;0,"IRPJ NEGATIVO",'1.DP 2012-2022 '!N105/'1.DP 2012-2022 '!Y105)),"NA")</f>
        <v>0.43694127355019308</v>
      </c>
      <c r="P105" s="26" t="str">
        <f>IFERROR(IF('1.DP 2012-2022 '!Z105&lt;0,"Prejuízo",IF('1.DP 2012-2022 '!O105&lt;0,"IRPJ NEGATIVO",'1.DP 2012-2022 '!O105/'1.DP 2012-2022 '!Z105)),"NA")</f>
        <v>IRPJ NEGATIVO</v>
      </c>
      <c r="Q105" s="27">
        <f t="shared" si="1"/>
        <v>4</v>
      </c>
      <c r="R105" s="27">
        <f t="shared" si="2"/>
        <v>497</v>
      </c>
      <c r="S105" s="28">
        <f>IFERROR((SUMIF('1.DP 2012-2022 '!E105:O105,"&gt;=0",'1.DP 2012-2022 '!E105:O105))/(SUMIF('1.DP 2012-2022 '!P105:Z105,"&gt;=0",'1.DP 2012-2022 '!P105:Z105)),"NA")</f>
        <v>0.14181326009926334</v>
      </c>
      <c r="T105" s="29">
        <f t="shared" si="3"/>
        <v>1.1413542060302886E-3</v>
      </c>
      <c r="U105" s="29">
        <f t="shared" si="4"/>
        <v>2.8405259909717245E-4</v>
      </c>
    </row>
    <row r="106" spans="1:21" ht="14.25" customHeight="1">
      <c r="A106" s="12" t="s">
        <v>269</v>
      </c>
      <c r="B106" s="12" t="s">
        <v>270</v>
      </c>
      <c r="C106" s="12" t="s">
        <v>58</v>
      </c>
      <c r="D106" s="13" t="s">
        <v>196</v>
      </c>
      <c r="E106" s="25">
        <f t="shared" si="0"/>
        <v>5.9295316249194981E-4</v>
      </c>
      <c r="F106" s="26">
        <f>IFERROR(IF('1.DP 2012-2022 '!P106&lt;0,"Prejuízo",IF('1.DP 2012-2022 '!E106&lt;0,"IRPJ NEGATIVO",'1.DP 2012-2022 '!E106/'1.DP 2012-2022 '!P106)),"NA")</f>
        <v>9.6845915996728052E-2</v>
      </c>
      <c r="G106" s="26">
        <f>IFERROR(IF('1.DP 2012-2022 '!Q106&lt;0,"Prejuízo",IF('1.DP 2012-2022 '!F106&lt;0,"IRPJ NEGATIVO",'1.DP 2012-2022 '!F106/'1.DP 2012-2022 '!Q106)),"NA")</f>
        <v>0.19785180576177097</v>
      </c>
      <c r="H106" s="26" t="str">
        <f>IFERROR(IF('1.DP 2012-2022 '!R106&lt;0,"Prejuízo",IF('1.DP 2012-2022 '!G106&lt;0,"IRPJ NEGATIVO",'1.DP 2012-2022 '!G106/'1.DP 2012-2022 '!R106)),"NA")</f>
        <v>Prejuízo</v>
      </c>
      <c r="I106" s="26">
        <f>IFERROR(IF('1.DP 2012-2022 '!S106&lt;0,"Prejuízo",IF('1.DP 2012-2022 '!H106&lt;0,"IRPJ NEGATIVO",'1.DP 2012-2022 '!H106/'1.DP 2012-2022 '!S106)),"NA")</f>
        <v>0</v>
      </c>
      <c r="J106" s="26">
        <f>IFERROR(IF('1.DP 2012-2022 '!T106&lt;0,"Prejuízo",IF('1.DP 2012-2022 '!I106&lt;0,"IRPJ NEGATIVO",'1.DP 2012-2022 '!I106/'1.DP 2012-2022 '!T106)),"NA")</f>
        <v>0</v>
      </c>
      <c r="K106" s="26">
        <f>IFERROR(IF('1.DP 2012-2022 '!U106&lt;0,"Prejuízo",IF('1.DP 2012-2022 '!J106&lt;0,"IRPJ NEGATIVO",'1.DP 2012-2022 '!J106/'1.DP 2012-2022 '!U106)),"NA")</f>
        <v>0</v>
      </c>
      <c r="L106" s="26">
        <f>IFERROR(IF('1.DP 2012-2022 '!V106&lt;0,"Prejuízo",IF('1.DP 2012-2022 '!K106&lt;0,"IRPJ NEGATIVO",'1.DP 2012-2022 '!K106/'1.DP 2012-2022 '!V106)),"NA")</f>
        <v>0</v>
      </c>
      <c r="M106" s="26">
        <f>IFERROR(IF('1.DP 2012-2022 '!W106&lt;0,"Prejuízo",IF('1.DP 2012-2022 '!L106&lt;0,"IRPJ NEGATIVO",'1.DP 2012-2022 '!L106/'1.DP 2012-2022 '!W106)),"NA")</f>
        <v>0</v>
      </c>
      <c r="N106" s="26">
        <f>IFERROR(IF('1.DP 2012-2022 '!X106&lt;0,"Prejuízo",IF('1.DP 2012-2022 '!M106&lt;0,"IRPJ NEGATIVO",'1.DP 2012-2022 '!M106/'1.DP 2012-2022 '!X106)),"NA")</f>
        <v>0</v>
      </c>
      <c r="O106" s="26" t="str">
        <f>IFERROR(IF('1.DP 2012-2022 '!Y106&lt;0,"Prejuízo",IF('1.DP 2012-2022 '!N106&lt;0,"IRPJ NEGATIVO",'1.DP 2012-2022 '!N106/'1.DP 2012-2022 '!Y106)),"NA")</f>
        <v>NA</v>
      </c>
      <c r="P106" s="26" t="str">
        <f>IFERROR(IF('1.DP 2012-2022 '!Z106&lt;0,"Prejuízo",IF('1.DP 2012-2022 '!O106&lt;0,"IRPJ NEGATIVO",'1.DP 2012-2022 '!O106/'1.DP 2012-2022 '!Z106)),"NA")</f>
        <v>NA</v>
      </c>
      <c r="Q106" s="27">
        <f t="shared" si="1"/>
        <v>8</v>
      </c>
      <c r="R106" s="27">
        <f t="shared" si="2"/>
        <v>497</v>
      </c>
      <c r="S106" s="28">
        <f>IFERROR((SUMIF('1.DP 2012-2022 '!E106:O106,"&gt;=0",'1.DP 2012-2022 '!E106:O106))/(SUMIF('1.DP 2012-2022 '!P106:Z106,"&gt;=0",'1.DP 2012-2022 '!P106:Z106)),"NA")</f>
        <v>5.8914130132964516E-2</v>
      </c>
      <c r="T106" s="29">
        <f t="shared" si="3"/>
        <v>9.4831597799540474E-4</v>
      </c>
      <c r="U106" s="29">
        <f t="shared" si="4"/>
        <v>2.3601053633636262E-4</v>
      </c>
    </row>
    <row r="107" spans="1:21" ht="14.25" customHeight="1">
      <c r="A107" s="12" t="s">
        <v>271</v>
      </c>
      <c r="B107" s="12" t="s">
        <v>272</v>
      </c>
      <c r="C107" s="12" t="s">
        <v>58</v>
      </c>
      <c r="D107" s="13" t="s">
        <v>196</v>
      </c>
      <c r="E107" s="25">
        <f t="shared" si="0"/>
        <v>6.9354378060179347E-3</v>
      </c>
      <c r="F107" s="26">
        <f>IFERROR(IF('1.DP 2012-2022 '!P107&lt;0,"Prejuízo",IF('1.DP 2012-2022 '!E107&lt;0,"IRPJ NEGATIVO",'1.DP 2012-2022 '!E107/'1.DP 2012-2022 '!P107)),"NA")</f>
        <v>0.45225948219172252</v>
      </c>
      <c r="G107" s="26">
        <f>IFERROR(IF('1.DP 2012-2022 '!Q107&lt;0,"Prejuízo",IF('1.DP 2012-2022 '!F107&lt;0,"IRPJ NEGATIVO",'1.DP 2012-2022 '!F107/'1.DP 2012-2022 '!Q107)),"NA")</f>
        <v>0.37137306296931322</v>
      </c>
      <c r="H107" s="26" t="str">
        <f>IFERROR(IF('1.DP 2012-2022 '!R107&lt;0,"Prejuízo",IF('1.DP 2012-2022 '!G107&lt;0,"IRPJ NEGATIVO",'1.DP 2012-2022 '!G107/'1.DP 2012-2022 '!R107)),"NA")</f>
        <v>Prejuízo</v>
      </c>
      <c r="I107" s="26">
        <f>IFERROR(IF('1.DP 2012-2022 '!S107&lt;0,"Prejuízo",IF('1.DP 2012-2022 '!H107&lt;0,"IRPJ NEGATIVO",'1.DP 2012-2022 '!H107/'1.DP 2012-2022 '!S107)),"NA")</f>
        <v>0.35200878441370514</v>
      </c>
      <c r="J107" s="26">
        <f>IFERROR(IF('1.DP 2012-2022 '!T107&lt;0,"Prejuízo",IF('1.DP 2012-2022 '!I107&lt;0,"IRPJ NEGATIVO",'1.DP 2012-2022 '!I107/'1.DP 2012-2022 '!T107)),"NA")</f>
        <v>0.30799044674483528</v>
      </c>
      <c r="K107" s="26">
        <f>IFERROR(IF('1.DP 2012-2022 '!U107&lt;0,"Prejuízo",IF('1.DP 2012-2022 '!J107&lt;0,"IRPJ NEGATIVO",'1.DP 2012-2022 '!J107/'1.DP 2012-2022 '!U107)),"NA")</f>
        <v>0.91616894767619084</v>
      </c>
      <c r="L107" s="26">
        <f>IFERROR(IF('1.DP 2012-2022 '!V107&lt;0,"Prejuízo",IF('1.DP 2012-2022 '!K107&lt;0,"IRPJ NEGATIVO",'1.DP 2012-2022 '!K107/'1.DP 2012-2022 '!V107)),"NA")</f>
        <v>0.83438649576294066</v>
      </c>
      <c r="M107" s="26">
        <f>IFERROR(IF('1.DP 2012-2022 '!W107&lt;0,"Prejuízo",IF('1.DP 2012-2022 '!L107&lt;0,"IRPJ NEGATIVO",'1.DP 2012-2022 '!L107/'1.DP 2012-2022 '!W107)),"NA")</f>
        <v>0.51845801774152489</v>
      </c>
      <c r="N107" s="26">
        <f>IFERROR(IF('1.DP 2012-2022 '!X107&lt;0,"Prejuízo",IF('1.DP 2012-2022 '!M107&lt;0,"IRPJ NEGATIVO",'1.DP 2012-2022 '!M107/'1.DP 2012-2022 '!X107)),"NA")</f>
        <v>0.49623239457116225</v>
      </c>
      <c r="O107" s="26">
        <f>IFERROR(IF('1.DP 2012-2022 '!Y107&lt;0,"Prejuízo",IF('1.DP 2012-2022 '!N107&lt;0,"IRPJ NEGATIVO",'1.DP 2012-2022 '!N107/'1.DP 2012-2022 '!Y107)),"NA")</f>
        <v>0.33805140566413044</v>
      </c>
      <c r="P107" s="26">
        <f>IFERROR(IF('1.DP 2012-2022 '!Z107&lt;0,"Prejuízo",IF('1.DP 2012-2022 '!O107&lt;0,"IRPJ NEGATIVO",'1.DP 2012-2022 '!O107/'1.DP 2012-2022 '!Z107)),"NA")</f>
        <v>0.61053899529451938</v>
      </c>
      <c r="Q107" s="27">
        <f t="shared" si="1"/>
        <v>8</v>
      </c>
      <c r="R107" s="27">
        <f t="shared" si="2"/>
        <v>497</v>
      </c>
      <c r="S107" s="28">
        <f>IFERROR((SUMIF('1.DP 2012-2022 '!E107:O107,"&gt;=0",'1.DP 2012-2022 '!E107:O107))/(SUMIF('1.DP 2012-2022 '!P107:Z107,"&gt;=0",'1.DP 2012-2022 '!P107:Z107)),"NA")</f>
        <v>0.46232165988787416</v>
      </c>
      <c r="T107" s="29">
        <f t="shared" si="3"/>
        <v>7.4417973422595436E-3</v>
      </c>
      <c r="U107" s="29">
        <f t="shared" si="4"/>
        <v>1.8520647366564813E-3</v>
      </c>
    </row>
    <row r="108" spans="1:21" ht="14.25" customHeight="1">
      <c r="A108" s="12" t="s">
        <v>273</v>
      </c>
      <c r="B108" s="12" t="s">
        <v>274</v>
      </c>
      <c r="C108" s="12" t="s">
        <v>58</v>
      </c>
      <c r="D108" s="13" t="s">
        <v>196</v>
      </c>
      <c r="E108" s="25">
        <f t="shared" si="0"/>
        <v>1.0599585108371546E-3</v>
      </c>
      <c r="F108" s="26">
        <f>IFERROR(IF('1.DP 2012-2022 '!P108&lt;0,"Prejuízo",IF('1.DP 2012-2022 '!E108&lt;0,"IRPJ NEGATIVO",'1.DP 2012-2022 '!E108/'1.DP 2012-2022 '!P108)),"NA")</f>
        <v>4.9164343645545394E-2</v>
      </c>
      <c r="G108" s="26">
        <f>IFERROR(IF('1.DP 2012-2022 '!Q108&lt;0,"Prejuízo",IF('1.DP 2012-2022 '!F108&lt;0,"IRPJ NEGATIVO",'1.DP 2012-2022 '!F108/'1.DP 2012-2022 '!Q108)),"NA")</f>
        <v>4.8021515179029958E-2</v>
      </c>
      <c r="H108" s="26">
        <f>IFERROR(IF('1.DP 2012-2022 '!R108&lt;0,"Prejuízo",IF('1.DP 2012-2022 '!G108&lt;0,"IRPJ NEGATIVO",'1.DP 2012-2022 '!G108/'1.DP 2012-2022 '!R108)),"NA")</f>
        <v>3.7129991583187714E-2</v>
      </c>
      <c r="I108" s="26">
        <f>IFERROR(IF('1.DP 2012-2022 '!S108&lt;0,"Prejuízo",IF('1.DP 2012-2022 '!H108&lt;0,"IRPJ NEGATIVO",'1.DP 2012-2022 '!H108/'1.DP 2012-2022 '!S108)),"NA")</f>
        <v>2.1754632461277849E-2</v>
      </c>
      <c r="J108" s="26">
        <f>IFERROR(IF('1.DP 2012-2022 '!T108&lt;0,"Prejuízo",IF('1.DP 2012-2022 '!I108&lt;0,"IRPJ NEGATIVO",'1.DP 2012-2022 '!I108/'1.DP 2012-2022 '!T108)),"NA")</f>
        <v>3.1794905820897341E-2</v>
      </c>
      <c r="K108" s="26">
        <f>IFERROR(IF('1.DP 2012-2022 '!U108&lt;0,"Prejuízo",IF('1.DP 2012-2022 '!J108&lt;0,"IRPJ NEGATIVO",'1.DP 2012-2022 '!J108/'1.DP 2012-2022 '!U108)),"NA")</f>
        <v>0.28147303721432854</v>
      </c>
      <c r="L108" s="26" t="str">
        <f>IFERROR(IF('1.DP 2012-2022 '!V108&lt;0,"Prejuízo",IF('1.DP 2012-2022 '!K108&lt;0,"IRPJ NEGATIVO",'1.DP 2012-2022 '!K108/'1.DP 2012-2022 '!V108)),"NA")</f>
        <v>Prejuízo</v>
      </c>
      <c r="M108" s="26">
        <f>IFERROR(IF('1.DP 2012-2022 '!W108&lt;0,"Prejuízo",IF('1.DP 2012-2022 '!L108&lt;0,"IRPJ NEGATIVO",'1.DP 2012-2022 '!L108/'1.DP 2012-2022 '!W108)),"NA")</f>
        <v>5.7460953981799089E-2</v>
      </c>
      <c r="N108" s="26">
        <f>IFERROR(IF('1.DP 2012-2022 '!X108&lt;0,"Prejuízo",IF('1.DP 2012-2022 '!M108&lt;0,"IRPJ NEGATIVO",'1.DP 2012-2022 '!M108/'1.DP 2012-2022 '!X108)),"NA")</f>
        <v>0</v>
      </c>
      <c r="O108" s="26">
        <f>IFERROR(IF('1.DP 2012-2022 '!Y108&lt;0,"Prejuízo",IF('1.DP 2012-2022 '!N108&lt;0,"IRPJ NEGATIVO",'1.DP 2012-2022 '!N108/'1.DP 2012-2022 '!Y108)),"NA")</f>
        <v>0</v>
      </c>
      <c r="P108" s="26">
        <f>IFERROR(IF('1.DP 2012-2022 '!Z108&lt;0,"Prejuízo",IF('1.DP 2012-2022 '!O108&lt;0,"IRPJ NEGATIVO",'1.DP 2012-2022 '!O108/'1.DP 2012-2022 '!Z108)),"NA")</f>
        <v>0</v>
      </c>
      <c r="Q108" s="27">
        <f t="shared" si="1"/>
        <v>10</v>
      </c>
      <c r="R108" s="27">
        <f t="shared" si="2"/>
        <v>497</v>
      </c>
      <c r="S108" s="28">
        <f>IFERROR((SUMIF('1.DP 2012-2022 '!E108:O108,"&gt;=0",'1.DP 2012-2022 '!E108:O108))/(SUMIF('1.DP 2012-2022 '!P108:Z108,"&gt;=0",'1.DP 2012-2022 '!P108:Z108)),"NA")</f>
        <v>3.4819281332728012E-2</v>
      </c>
      <c r="T108" s="29">
        <f t="shared" si="3"/>
        <v>7.0058916162430611E-4</v>
      </c>
      <c r="U108" s="29">
        <f t="shared" si="4"/>
        <v>1.7435794357900859E-4</v>
      </c>
    </row>
    <row r="109" spans="1:21" ht="14.25" customHeight="1">
      <c r="A109" s="12" t="s">
        <v>275</v>
      </c>
      <c r="B109" s="12" t="s">
        <v>276</v>
      </c>
      <c r="C109" s="12" t="s">
        <v>58</v>
      </c>
      <c r="D109" s="13" t="s">
        <v>196</v>
      </c>
      <c r="E109" s="25">
        <f t="shared" si="0"/>
        <v>6.095649662385005E-4</v>
      </c>
      <c r="F109" s="26" t="str">
        <f>IFERROR(IF('1.DP 2012-2022 '!P109&lt;0,"Prejuízo",IF('1.DP 2012-2022 '!E109&lt;0,"IRPJ NEGATIVO",'1.DP 2012-2022 '!E109/'1.DP 2012-2022 '!P109)),"NA")</f>
        <v>Prejuízo</v>
      </c>
      <c r="G109" s="26" t="str">
        <f>IFERROR(IF('1.DP 2012-2022 '!Q109&lt;0,"Prejuízo",IF('1.DP 2012-2022 '!F109&lt;0,"IRPJ NEGATIVO",'1.DP 2012-2022 '!F109/'1.DP 2012-2022 '!Q109)),"NA")</f>
        <v>Prejuízo</v>
      </c>
      <c r="H109" s="26" t="str">
        <f>IFERROR(IF('1.DP 2012-2022 '!R109&lt;0,"Prejuízo",IF('1.DP 2012-2022 '!G109&lt;0,"IRPJ NEGATIVO",'1.DP 2012-2022 '!G109/'1.DP 2012-2022 '!R109)),"NA")</f>
        <v>Prejuízo</v>
      </c>
      <c r="I109" s="26" t="str">
        <f>IFERROR(IF('1.DP 2012-2022 '!S109&lt;0,"Prejuízo",IF('1.DP 2012-2022 '!H109&lt;0,"IRPJ NEGATIVO",'1.DP 2012-2022 '!H109/'1.DP 2012-2022 '!S109)),"NA")</f>
        <v>Prejuízo</v>
      </c>
      <c r="J109" s="26" t="str">
        <f>IFERROR(IF('1.DP 2012-2022 '!T109&lt;0,"Prejuízo",IF('1.DP 2012-2022 '!I109&lt;0,"IRPJ NEGATIVO",'1.DP 2012-2022 '!I109/'1.DP 2012-2022 '!T109)),"NA")</f>
        <v>Prejuízo</v>
      </c>
      <c r="K109" s="26" t="str">
        <f>IFERROR(IF('1.DP 2012-2022 '!U109&lt;0,"Prejuízo",IF('1.DP 2012-2022 '!J109&lt;0,"IRPJ NEGATIVO",'1.DP 2012-2022 '!J109/'1.DP 2012-2022 '!U109)),"NA")</f>
        <v>Prejuízo</v>
      </c>
      <c r="L109" s="26" t="str">
        <f>IFERROR(IF('1.DP 2012-2022 '!V109&lt;0,"Prejuízo",IF('1.DP 2012-2022 '!K109&lt;0,"IRPJ NEGATIVO",'1.DP 2012-2022 '!K109/'1.DP 2012-2022 '!V109)),"NA")</f>
        <v>Prejuízo</v>
      </c>
      <c r="M109" s="26" t="str">
        <f>IFERROR(IF('1.DP 2012-2022 '!W109&lt;0,"Prejuízo",IF('1.DP 2012-2022 '!L109&lt;0,"IRPJ NEGATIVO",'1.DP 2012-2022 '!L109/'1.DP 2012-2022 '!W109)),"NA")</f>
        <v>Prejuízo</v>
      </c>
      <c r="N109" s="26" t="str">
        <f>IFERROR(IF('1.DP 2012-2022 '!X109&lt;0,"Prejuízo",IF('1.DP 2012-2022 '!M109&lt;0,"IRPJ NEGATIVO",'1.DP 2012-2022 '!M109/'1.DP 2012-2022 '!X109)),"NA")</f>
        <v>Prejuízo</v>
      </c>
      <c r="O109" s="26">
        <f>IFERROR(IF('1.DP 2012-2022 '!Y109&lt;0,"Prejuízo",IF('1.DP 2012-2022 '!N109&lt;0,"IRPJ NEGATIVO",'1.DP 2012-2022 '!N109/'1.DP 2012-2022 '!Y109)),"NA")</f>
        <v>0.3029537882205347</v>
      </c>
      <c r="P109" s="26">
        <f>IFERROR(IF('1.DP 2012-2022 '!Z109&lt;0,"Prejuízo",IF('1.DP 2012-2022 '!O109&lt;0,"IRPJ NEGATIVO",'1.DP 2012-2022 '!O109/'1.DP 2012-2022 '!Z109)),"NA")</f>
        <v>1.3864374798378434</v>
      </c>
      <c r="Q109" s="27">
        <f t="shared" si="1"/>
        <v>1</v>
      </c>
      <c r="R109" s="27">
        <f t="shared" si="2"/>
        <v>497</v>
      </c>
      <c r="S109" s="28">
        <f>IFERROR((SUMIF('1.DP 2012-2022 '!E109:O109,"&gt;=0",'1.DP 2012-2022 '!E109:O109))/(SUMIF('1.DP 2012-2022 '!P109:Z109,"&gt;=0",'1.DP 2012-2022 '!P109:Z109)),"NA")</f>
        <v>1.5939486162817933</v>
      </c>
      <c r="T109" s="29" t="str">
        <f t="shared" si="3"/>
        <v>na</v>
      </c>
      <c r="U109" s="29" t="str">
        <f t="shared" si="4"/>
        <v>na</v>
      </c>
    </row>
    <row r="110" spans="1:21" ht="14.25" customHeight="1">
      <c r="A110" s="12" t="s">
        <v>277</v>
      </c>
      <c r="B110" s="12" t="s">
        <v>278</v>
      </c>
      <c r="C110" s="12" t="s">
        <v>58</v>
      </c>
      <c r="D110" s="13" t="s">
        <v>196</v>
      </c>
      <c r="E110" s="25">
        <f t="shared" si="0"/>
        <v>1.1173601504534268E-3</v>
      </c>
      <c r="F110" s="26">
        <f>IFERROR(IF('1.DP 2012-2022 '!P110&lt;0,"Prejuízo",IF('1.DP 2012-2022 '!E110&lt;0,"IRPJ NEGATIVO",'1.DP 2012-2022 '!E110/'1.DP 2012-2022 '!P110)),"NA")</f>
        <v>0.25476418438614096</v>
      </c>
      <c r="G110" s="26">
        <f>IFERROR(IF('1.DP 2012-2022 '!Q110&lt;0,"Prejuízo",IF('1.DP 2012-2022 '!F110&lt;0,"IRPJ NEGATIVO",'1.DP 2012-2022 '!F110/'1.DP 2012-2022 '!Q110)),"NA")</f>
        <v>0.14578892145242081</v>
      </c>
      <c r="H110" s="26">
        <f>IFERROR(IF('1.DP 2012-2022 '!R110&lt;0,"Prejuízo",IF('1.DP 2012-2022 '!G110&lt;0,"IRPJ NEGATIVO",'1.DP 2012-2022 '!G110/'1.DP 2012-2022 '!R110)),"NA")</f>
        <v>0.10817435083434271</v>
      </c>
      <c r="I110" s="26">
        <f>IFERROR(IF('1.DP 2012-2022 '!S110&lt;0,"Prejuízo",IF('1.DP 2012-2022 '!H110&lt;0,"IRPJ NEGATIVO",'1.DP 2012-2022 '!H110/'1.DP 2012-2022 '!S110)),"NA")</f>
        <v>3.9797816995636011E-2</v>
      </c>
      <c r="J110" s="26">
        <f>IFERROR(IF('1.DP 2012-2022 '!T110&lt;0,"Prejuízo",IF('1.DP 2012-2022 '!I110&lt;0,"IRPJ NEGATIVO",'1.DP 2012-2022 '!I110/'1.DP 2012-2022 '!T110)),"NA")</f>
        <v>6.8027211068126979E-3</v>
      </c>
      <c r="K110" s="26" t="str">
        <f>IFERROR(IF('1.DP 2012-2022 '!U110&lt;0,"Prejuízo",IF('1.DP 2012-2022 '!J110&lt;0,"IRPJ NEGATIVO",'1.DP 2012-2022 '!J110/'1.DP 2012-2022 '!U110)),"NA")</f>
        <v>NA</v>
      </c>
      <c r="L110" s="26" t="str">
        <f>IFERROR(IF('1.DP 2012-2022 '!V110&lt;0,"Prejuízo",IF('1.DP 2012-2022 '!K110&lt;0,"IRPJ NEGATIVO",'1.DP 2012-2022 '!K110/'1.DP 2012-2022 '!V110)),"NA")</f>
        <v>NA</v>
      </c>
      <c r="M110" s="26" t="str">
        <f>IFERROR(IF('1.DP 2012-2022 '!W110&lt;0,"Prejuízo",IF('1.DP 2012-2022 '!L110&lt;0,"IRPJ NEGATIVO",'1.DP 2012-2022 '!L110/'1.DP 2012-2022 '!W110)),"NA")</f>
        <v>NA</v>
      </c>
      <c r="N110" s="26" t="str">
        <f>IFERROR(IF('1.DP 2012-2022 '!X110&lt;0,"Prejuízo",IF('1.DP 2012-2022 '!M110&lt;0,"IRPJ NEGATIVO",'1.DP 2012-2022 '!M110/'1.DP 2012-2022 '!X110)),"NA")</f>
        <v>NA</v>
      </c>
      <c r="O110" s="26" t="str">
        <f>IFERROR(IF('1.DP 2012-2022 '!Y110&lt;0,"Prejuízo",IF('1.DP 2012-2022 '!N110&lt;0,"IRPJ NEGATIVO",'1.DP 2012-2022 '!N110/'1.DP 2012-2022 '!Y110)),"NA")</f>
        <v>NA</v>
      </c>
      <c r="P110" s="26" t="str">
        <f>IFERROR(IF('1.DP 2012-2022 '!Z110&lt;0,"Prejuízo",IF('1.DP 2012-2022 '!O110&lt;0,"IRPJ NEGATIVO",'1.DP 2012-2022 '!O110/'1.DP 2012-2022 '!Z110)),"NA")</f>
        <v>NA</v>
      </c>
      <c r="Q110" s="27">
        <f t="shared" si="1"/>
        <v>5</v>
      </c>
      <c r="R110" s="27">
        <f t="shared" si="2"/>
        <v>497</v>
      </c>
      <c r="S110" s="28">
        <f>IFERROR((SUMIF('1.DP 2012-2022 '!E110:O110,"&gt;=0",'1.DP 2012-2022 '!E110:O110))/(SUMIF('1.DP 2012-2022 '!P110:Z110,"&gt;=0",'1.DP 2012-2022 '!P110:Z110)),"NA")</f>
        <v>0.13194577767885765</v>
      </c>
      <c r="T110" s="29">
        <f t="shared" si="3"/>
        <v>1.3274223106524913E-3</v>
      </c>
      <c r="U110" s="29">
        <f t="shared" si="4"/>
        <v>3.3035998417340424E-4</v>
      </c>
    </row>
    <row r="111" spans="1:21" ht="14.25" customHeight="1">
      <c r="A111" s="12" t="s">
        <v>279</v>
      </c>
      <c r="B111" s="12" t="s">
        <v>280</v>
      </c>
      <c r="C111" s="12" t="s">
        <v>58</v>
      </c>
      <c r="D111" s="13" t="s">
        <v>196</v>
      </c>
      <c r="E111" s="25">
        <f t="shared" si="0"/>
        <v>5.5682270668481982E-4</v>
      </c>
      <c r="F111" s="26" t="str">
        <f>IFERROR(IF('1.DP 2012-2022 '!P111&lt;0,"Prejuízo",IF('1.DP 2012-2022 '!E111&lt;0,"IRPJ NEGATIVO",'1.DP 2012-2022 '!E111/'1.DP 2012-2022 '!P111)),"NA")</f>
        <v>Prejuízo</v>
      </c>
      <c r="G111" s="26">
        <f>IFERROR(IF('1.DP 2012-2022 '!Q111&lt;0,"Prejuízo",IF('1.DP 2012-2022 '!F111&lt;0,"IRPJ NEGATIVO",'1.DP 2012-2022 '!F111/'1.DP 2012-2022 '!Q111)),"NA")</f>
        <v>0.16102250381721431</v>
      </c>
      <c r="H111" s="26">
        <f>IFERROR(IF('1.DP 2012-2022 '!R111&lt;0,"Prejuízo",IF('1.DP 2012-2022 '!G111&lt;0,"IRPJ NEGATIVO",'1.DP 2012-2022 '!G111/'1.DP 2012-2022 '!R111)),"NA")</f>
        <v>0.11571838140514108</v>
      </c>
      <c r="I111" s="26" t="str">
        <f>IFERROR(IF('1.DP 2012-2022 '!S111&lt;0,"Prejuízo",IF('1.DP 2012-2022 '!H111&lt;0,"IRPJ NEGATIVO",'1.DP 2012-2022 '!H111/'1.DP 2012-2022 '!S111)),"NA")</f>
        <v>Prejuízo</v>
      </c>
      <c r="J111" s="26" t="str">
        <f>IFERROR(IF('1.DP 2012-2022 '!T111&lt;0,"Prejuízo",IF('1.DP 2012-2022 '!I111&lt;0,"IRPJ NEGATIVO",'1.DP 2012-2022 '!I111/'1.DP 2012-2022 '!T111)),"NA")</f>
        <v>Prejuízo</v>
      </c>
      <c r="K111" s="26" t="str">
        <f>IFERROR(IF('1.DP 2012-2022 '!U111&lt;0,"Prejuízo",IF('1.DP 2012-2022 '!J111&lt;0,"IRPJ NEGATIVO",'1.DP 2012-2022 '!J111/'1.DP 2012-2022 '!U111)),"NA")</f>
        <v>Prejuízo</v>
      </c>
      <c r="L111" s="26" t="str">
        <f>IFERROR(IF('1.DP 2012-2022 '!V111&lt;0,"Prejuízo",IF('1.DP 2012-2022 '!K111&lt;0,"IRPJ NEGATIVO",'1.DP 2012-2022 '!K111/'1.DP 2012-2022 '!V111)),"NA")</f>
        <v>Prejuízo</v>
      </c>
      <c r="M111" s="26" t="str">
        <f>IFERROR(IF('1.DP 2012-2022 '!W111&lt;0,"Prejuízo",IF('1.DP 2012-2022 '!L111&lt;0,"IRPJ NEGATIVO",'1.DP 2012-2022 '!L111/'1.DP 2012-2022 '!W111)),"NA")</f>
        <v>Prejuízo</v>
      </c>
      <c r="N111" s="26" t="str">
        <f>IFERROR(IF('1.DP 2012-2022 '!X111&lt;0,"Prejuízo",IF('1.DP 2012-2022 '!M111&lt;0,"IRPJ NEGATIVO",'1.DP 2012-2022 '!M111/'1.DP 2012-2022 '!X111)),"NA")</f>
        <v>Prejuízo</v>
      </c>
      <c r="O111" s="26" t="str">
        <f>IFERROR(IF('1.DP 2012-2022 '!Y111&lt;0,"Prejuízo",IF('1.DP 2012-2022 '!N111&lt;0,"IRPJ NEGATIVO",'1.DP 2012-2022 '!N111/'1.DP 2012-2022 '!Y111)),"NA")</f>
        <v>Prejuízo</v>
      </c>
      <c r="P111" s="26">
        <f>IFERROR(IF('1.DP 2012-2022 '!Z111&lt;0,"Prejuízo",IF('1.DP 2012-2022 '!O111&lt;0,"IRPJ NEGATIVO",'1.DP 2012-2022 '!O111/'1.DP 2012-2022 '!Z111)),"NA")</f>
        <v>0.94921873935276291</v>
      </c>
      <c r="Q111" s="27">
        <f t="shared" si="1"/>
        <v>2</v>
      </c>
      <c r="R111" s="27">
        <f t="shared" si="2"/>
        <v>497</v>
      </c>
      <c r="S111" s="28">
        <f>IFERROR((SUMIF('1.DP 2012-2022 '!E111:O111,"&gt;=0",'1.DP 2012-2022 '!E111:O111))/(SUMIF('1.DP 2012-2022 '!P111:Z111,"&gt;=0",'1.DP 2012-2022 '!P111:Z111)),"NA")</f>
        <v>0.15405754078921377</v>
      </c>
      <c r="T111" s="29">
        <f t="shared" si="3"/>
        <v>6.1994986233084015E-4</v>
      </c>
      <c r="U111" s="29">
        <f t="shared" si="4"/>
        <v>1.5428897425058966E-4</v>
      </c>
    </row>
    <row r="112" spans="1:21" ht="14.25" customHeight="1">
      <c r="A112" s="12" t="s">
        <v>281</v>
      </c>
      <c r="B112" s="12" t="s">
        <v>282</v>
      </c>
      <c r="C112" s="12" t="s">
        <v>58</v>
      </c>
      <c r="D112" s="13" t="s">
        <v>196</v>
      </c>
      <c r="E112" s="25">
        <f t="shared" si="0"/>
        <v>6.5869404828524367E-4</v>
      </c>
      <c r="F112" s="26">
        <f>IFERROR(IF('1.DP 2012-2022 '!P112&lt;0,"Prejuízo",IF('1.DP 2012-2022 '!E112&lt;0,"IRPJ NEGATIVO",'1.DP 2012-2022 '!E112/'1.DP 2012-2022 '!P112)),"NA")</f>
        <v>0.15464318600742155</v>
      </c>
      <c r="G112" s="26">
        <f>IFERROR(IF('1.DP 2012-2022 '!Q112&lt;0,"Prejuízo",IF('1.DP 2012-2022 '!F112&lt;0,"IRPJ NEGATIVO",'1.DP 2012-2022 '!F112/'1.DP 2012-2022 '!Q112)),"NA")</f>
        <v>7.6742881933991688E-2</v>
      </c>
      <c r="H112" s="26">
        <f>IFERROR(IF('1.DP 2012-2022 '!R112&lt;0,"Prejuízo",IF('1.DP 2012-2022 '!G112&lt;0,"IRPJ NEGATIVO",'1.DP 2012-2022 '!G112/'1.DP 2012-2022 '!R112)),"NA")</f>
        <v>4.8231511246790225E-2</v>
      </c>
      <c r="I112" s="26">
        <f>IFERROR(IF('1.DP 2012-2022 '!S112&lt;0,"Prejuízo",IF('1.DP 2012-2022 '!H112&lt;0,"IRPJ NEGATIVO",'1.DP 2012-2022 '!H112/'1.DP 2012-2022 '!S112)),"NA")</f>
        <v>2.5516946172266422E-2</v>
      </c>
      <c r="J112" s="26">
        <f>IFERROR(IF('1.DP 2012-2022 '!T112&lt;0,"Prejuízo",IF('1.DP 2012-2022 '!I112&lt;0,"IRPJ NEGATIVO",'1.DP 2012-2022 '!I112/'1.DP 2012-2022 '!T112)),"NA")</f>
        <v>2.2236416637296273E-2</v>
      </c>
      <c r="K112" s="26" t="str">
        <f>IFERROR(IF('1.DP 2012-2022 '!U112&lt;0,"Prejuízo",IF('1.DP 2012-2022 '!J112&lt;0,"IRPJ NEGATIVO",'1.DP 2012-2022 '!J112/'1.DP 2012-2022 '!U112)),"NA")</f>
        <v>Prejuízo</v>
      </c>
      <c r="L112" s="26" t="str">
        <f>IFERROR(IF('1.DP 2012-2022 '!V112&lt;0,"Prejuízo",IF('1.DP 2012-2022 '!K112&lt;0,"IRPJ NEGATIVO",'1.DP 2012-2022 '!K112/'1.DP 2012-2022 '!V112)),"NA")</f>
        <v>NA</v>
      </c>
      <c r="M112" s="26" t="str">
        <f>IFERROR(IF('1.DP 2012-2022 '!W112&lt;0,"Prejuízo",IF('1.DP 2012-2022 '!L112&lt;0,"IRPJ NEGATIVO",'1.DP 2012-2022 '!L112/'1.DP 2012-2022 '!W112)),"NA")</f>
        <v>NA</v>
      </c>
      <c r="N112" s="26" t="str">
        <f>IFERROR(IF('1.DP 2012-2022 '!X112&lt;0,"Prejuízo",IF('1.DP 2012-2022 '!M112&lt;0,"IRPJ NEGATIVO",'1.DP 2012-2022 '!M112/'1.DP 2012-2022 '!X112)),"NA")</f>
        <v>NA</v>
      </c>
      <c r="O112" s="26" t="str">
        <f>IFERROR(IF('1.DP 2012-2022 '!Y112&lt;0,"Prejuízo",IF('1.DP 2012-2022 '!N112&lt;0,"IRPJ NEGATIVO",'1.DP 2012-2022 '!N112/'1.DP 2012-2022 '!Y112)),"NA")</f>
        <v>NA</v>
      </c>
      <c r="P112" s="26" t="str">
        <f>IFERROR(IF('1.DP 2012-2022 '!Z112&lt;0,"Prejuízo",IF('1.DP 2012-2022 '!O112&lt;0,"IRPJ NEGATIVO",'1.DP 2012-2022 '!O112/'1.DP 2012-2022 '!Z112)),"NA")</f>
        <v>NA</v>
      </c>
      <c r="Q112" s="27">
        <f t="shared" si="1"/>
        <v>5</v>
      </c>
      <c r="R112" s="27">
        <f t="shared" si="2"/>
        <v>497</v>
      </c>
      <c r="S112" s="28">
        <f>IFERROR((SUMIF('1.DP 2012-2022 '!E112:O112,"&gt;=0",'1.DP 2012-2022 '!E112:O112))/(SUMIF('1.DP 2012-2022 '!P112:Z112,"&gt;=0",'1.DP 2012-2022 '!P112:Z112)),"NA")</f>
        <v>8.1077050057968877E-2</v>
      </c>
      <c r="T112" s="29">
        <f t="shared" si="3"/>
        <v>8.1566448750471706E-4</v>
      </c>
      <c r="U112" s="29">
        <f t="shared" si="4"/>
        <v>2.0299712082616145E-4</v>
      </c>
    </row>
    <row r="113" spans="1:21" ht="14.25" customHeight="1">
      <c r="A113" s="12" t="s">
        <v>283</v>
      </c>
      <c r="B113" s="12" t="s">
        <v>284</v>
      </c>
      <c r="C113" s="12" t="s">
        <v>58</v>
      </c>
      <c r="D113" s="13" t="s">
        <v>196</v>
      </c>
      <c r="E113" s="25">
        <f t="shared" si="0"/>
        <v>1.3178592507993539E-3</v>
      </c>
      <c r="F113" s="26" t="str">
        <f>IFERROR(IF('1.DP 2012-2022 '!P113&lt;0,"Prejuízo",IF('1.DP 2012-2022 '!E113&lt;0,"IRPJ NEGATIVO",'1.DP 2012-2022 '!E113/'1.DP 2012-2022 '!P113)),"NA")</f>
        <v>Prejuízo</v>
      </c>
      <c r="G113" s="26" t="str">
        <f>IFERROR(IF('1.DP 2012-2022 '!Q113&lt;0,"Prejuízo",IF('1.DP 2012-2022 '!F113&lt;0,"IRPJ NEGATIVO",'1.DP 2012-2022 '!F113/'1.DP 2012-2022 '!Q113)),"NA")</f>
        <v>Prejuízo</v>
      </c>
      <c r="H113" s="26" t="str">
        <f>IFERROR(IF('1.DP 2012-2022 '!R113&lt;0,"Prejuízo",IF('1.DP 2012-2022 '!G113&lt;0,"IRPJ NEGATIVO",'1.DP 2012-2022 '!G113/'1.DP 2012-2022 '!R113)),"NA")</f>
        <v>Prejuízo</v>
      </c>
      <c r="I113" s="26">
        <f>IFERROR(IF('1.DP 2012-2022 '!S113&lt;0,"Prejuízo",IF('1.DP 2012-2022 '!H113&lt;0,"IRPJ NEGATIVO",'1.DP 2012-2022 '!H113/'1.DP 2012-2022 '!S113)),"NA")</f>
        <v>0.11555614710218209</v>
      </c>
      <c r="J113" s="26">
        <f>IFERROR(IF('1.DP 2012-2022 '!T113&lt;0,"Prejuízo",IF('1.DP 2012-2022 '!I113&lt;0,"IRPJ NEGATIVO",'1.DP 2012-2022 '!I113/'1.DP 2012-2022 '!T113)),"NA")</f>
        <v>0.27933710126889533</v>
      </c>
      <c r="K113" s="26">
        <f>IFERROR(IF('1.DP 2012-2022 '!U113&lt;0,"Prejuízo",IF('1.DP 2012-2022 '!J113&lt;0,"IRPJ NEGATIVO",'1.DP 2012-2022 '!J113/'1.DP 2012-2022 '!U113)),"NA")</f>
        <v>0.26008279927620148</v>
      </c>
      <c r="L113" s="26" t="str">
        <f>IFERROR(IF('1.DP 2012-2022 '!V113&lt;0,"Prejuízo",IF('1.DP 2012-2022 '!K113&lt;0,"IRPJ NEGATIVO",'1.DP 2012-2022 '!K113/'1.DP 2012-2022 '!V113)),"NA")</f>
        <v>NA</v>
      </c>
      <c r="M113" s="26" t="str">
        <f>IFERROR(IF('1.DP 2012-2022 '!W113&lt;0,"Prejuízo",IF('1.DP 2012-2022 '!L113&lt;0,"IRPJ NEGATIVO",'1.DP 2012-2022 '!L113/'1.DP 2012-2022 '!W113)),"NA")</f>
        <v>NA</v>
      </c>
      <c r="N113" s="26" t="str">
        <f>IFERROR(IF('1.DP 2012-2022 '!X113&lt;0,"Prejuízo",IF('1.DP 2012-2022 '!M113&lt;0,"IRPJ NEGATIVO",'1.DP 2012-2022 '!M113/'1.DP 2012-2022 '!X113)),"NA")</f>
        <v>NA</v>
      </c>
      <c r="O113" s="26" t="str">
        <f>IFERROR(IF('1.DP 2012-2022 '!Y113&lt;0,"Prejuízo",IF('1.DP 2012-2022 '!N113&lt;0,"IRPJ NEGATIVO",'1.DP 2012-2022 '!N113/'1.DP 2012-2022 '!Y113)),"NA")</f>
        <v>NA</v>
      </c>
      <c r="P113" s="26" t="str">
        <f>IFERROR(IF('1.DP 2012-2022 '!Z113&lt;0,"Prejuízo",IF('1.DP 2012-2022 '!O113&lt;0,"IRPJ NEGATIVO",'1.DP 2012-2022 '!O113/'1.DP 2012-2022 '!Z113)),"NA")</f>
        <v>NA</v>
      </c>
      <c r="Q113" s="27">
        <f t="shared" si="1"/>
        <v>3</v>
      </c>
      <c r="R113" s="27">
        <f t="shared" si="2"/>
        <v>497</v>
      </c>
      <c r="S113" s="28">
        <f>IFERROR((SUMIF('1.DP 2012-2022 '!E113:O113,"&gt;=0",'1.DP 2012-2022 '!E113:O113))/(SUMIF('1.DP 2012-2022 '!P113:Z113,"&gt;=0",'1.DP 2012-2022 '!P113:Z113)),"NA")</f>
        <v>0.31531311528132916</v>
      </c>
      <c r="T113" s="29">
        <f t="shared" si="3"/>
        <v>1.9032984825834759E-3</v>
      </c>
      <c r="U113" s="29">
        <f t="shared" si="4"/>
        <v>4.7368019321181149E-4</v>
      </c>
    </row>
    <row r="114" spans="1:21" ht="14.25" customHeight="1">
      <c r="A114" s="12" t="s">
        <v>285</v>
      </c>
      <c r="B114" s="12" t="s">
        <v>286</v>
      </c>
      <c r="C114" s="12" t="s">
        <v>58</v>
      </c>
      <c r="D114" s="13" t="s">
        <v>196</v>
      </c>
      <c r="E114" s="25">
        <f t="shared" si="0"/>
        <v>3.9436083350752153E-3</v>
      </c>
      <c r="F114" s="26">
        <f>IFERROR(IF('1.DP 2012-2022 '!P114&lt;0,"Prejuízo",IF('1.DP 2012-2022 '!E114&lt;0,"IRPJ NEGATIVO",'1.DP 2012-2022 '!E114/'1.DP 2012-2022 '!P114)),"NA")</f>
        <v>3.8383166078451755E-2</v>
      </c>
      <c r="G114" s="26">
        <f>IFERROR(IF('1.DP 2012-2022 '!Q114&lt;0,"Prejuízo",IF('1.DP 2012-2022 '!F114&lt;0,"IRPJ NEGATIVO",'1.DP 2012-2022 '!F114/'1.DP 2012-2022 '!Q114)),"NA")</f>
        <v>4.2717790461127468E-2</v>
      </c>
      <c r="H114" s="26">
        <f>IFERROR(IF('1.DP 2012-2022 '!R114&lt;0,"Prejuízo",IF('1.DP 2012-2022 '!G114&lt;0,"IRPJ NEGATIVO",'1.DP 2012-2022 '!G114/'1.DP 2012-2022 '!R114)),"NA")</f>
        <v>0.21838605330838587</v>
      </c>
      <c r="I114" s="26">
        <f>IFERROR(IF('1.DP 2012-2022 '!S114&lt;0,"Prejuízo",IF('1.DP 2012-2022 '!H114&lt;0,"IRPJ NEGATIVO",'1.DP 2012-2022 '!H114/'1.DP 2012-2022 '!S114)),"NA")</f>
        <v>0.16736553951885214</v>
      </c>
      <c r="J114" s="26">
        <f>IFERROR(IF('1.DP 2012-2022 '!T114&lt;0,"Prejuízo",IF('1.DP 2012-2022 '!I114&lt;0,"IRPJ NEGATIVO",'1.DP 2012-2022 '!I114/'1.DP 2012-2022 '!T114)),"NA")</f>
        <v>0.15791814895858269</v>
      </c>
      <c r="K114" s="26">
        <f>IFERROR(IF('1.DP 2012-2022 '!U114&lt;0,"Prejuízo",IF('1.DP 2012-2022 '!J114&lt;0,"IRPJ NEGATIVO",'1.DP 2012-2022 '!J114/'1.DP 2012-2022 '!U114)),"NA")</f>
        <v>0.18247303691469627</v>
      </c>
      <c r="L114" s="26">
        <f>IFERROR(IF('1.DP 2012-2022 '!V114&lt;0,"Prejuízo",IF('1.DP 2012-2022 '!K114&lt;0,"IRPJ NEGATIVO",'1.DP 2012-2022 '!K114/'1.DP 2012-2022 '!V114)),"NA")</f>
        <v>0.166810707540679</v>
      </c>
      <c r="M114" s="26">
        <f>IFERROR(IF('1.DP 2012-2022 '!W114&lt;0,"Prejuízo",IF('1.DP 2012-2022 '!L114&lt;0,"IRPJ NEGATIVO",'1.DP 2012-2022 '!L114/'1.DP 2012-2022 '!W114)),"NA")</f>
        <v>0.17794701638771959</v>
      </c>
      <c r="N114" s="26">
        <f>IFERROR(IF('1.DP 2012-2022 '!X114&lt;0,"Prejuízo",IF('1.DP 2012-2022 '!M114&lt;0,"IRPJ NEGATIVO",'1.DP 2012-2022 '!M114/'1.DP 2012-2022 '!X114)),"NA")</f>
        <v>0.24234869386128585</v>
      </c>
      <c r="O114" s="26">
        <f>IFERROR(IF('1.DP 2012-2022 '!Y114&lt;0,"Prejuízo",IF('1.DP 2012-2022 '!N114&lt;0,"IRPJ NEGATIVO",'1.DP 2012-2022 '!N114/'1.DP 2012-2022 '!Y114)),"NA")</f>
        <v>0.24010947308078445</v>
      </c>
      <c r="P114" s="26">
        <f>IFERROR(IF('1.DP 2012-2022 '!Z114&lt;0,"Prejuízo",IF('1.DP 2012-2022 '!O114&lt;0,"IRPJ NEGATIVO",'1.DP 2012-2022 '!O114/'1.DP 2012-2022 '!Z114)),"NA")</f>
        <v>0.32551371642181709</v>
      </c>
      <c r="Q114" s="27">
        <f t="shared" si="1"/>
        <v>11</v>
      </c>
      <c r="R114" s="27">
        <f t="shared" si="2"/>
        <v>497</v>
      </c>
      <c r="S114" s="28">
        <f>IFERROR((SUMIF('1.DP 2012-2022 '!E114:O114,"&gt;=0",'1.DP 2012-2022 '!E114:O114))/(SUMIF('1.DP 2012-2022 '!P114:Z114,"&gt;=0",'1.DP 2012-2022 '!P114:Z114)),"NA")</f>
        <v>0.14151029172381302</v>
      </c>
      <c r="T114" s="29">
        <f t="shared" si="3"/>
        <v>3.1320185290984776E-3</v>
      </c>
      <c r="U114" s="29">
        <f t="shared" si="4"/>
        <v>7.7947581820828407E-4</v>
      </c>
    </row>
    <row r="115" spans="1:21" ht="14.25" customHeight="1">
      <c r="A115" s="12" t="s">
        <v>287</v>
      </c>
      <c r="B115" s="12" t="s">
        <v>288</v>
      </c>
      <c r="C115" s="12" t="s">
        <v>58</v>
      </c>
      <c r="D115" s="13" t="s">
        <v>196</v>
      </c>
      <c r="E115" s="25">
        <f t="shared" si="0"/>
        <v>2.1885689797372172E-3</v>
      </c>
      <c r="F115" s="26" t="str">
        <f>IFERROR(IF('1.DP 2012-2022 '!P115&lt;0,"Prejuízo",IF('1.DP 2012-2022 '!E115&lt;0,"IRPJ NEGATIVO",'1.DP 2012-2022 '!E115/'1.DP 2012-2022 '!P115)),"NA")</f>
        <v>Prejuízo</v>
      </c>
      <c r="G115" s="26" t="str">
        <f>IFERROR(IF('1.DP 2012-2022 '!Q115&lt;0,"Prejuízo",IF('1.DP 2012-2022 '!F115&lt;0,"IRPJ NEGATIVO",'1.DP 2012-2022 '!F115/'1.DP 2012-2022 '!Q115)),"NA")</f>
        <v>Prejuízo</v>
      </c>
      <c r="H115" s="26" t="str">
        <f>IFERROR(IF('1.DP 2012-2022 '!R115&lt;0,"Prejuízo",IF('1.DP 2012-2022 '!G115&lt;0,"IRPJ NEGATIVO",'1.DP 2012-2022 '!G115/'1.DP 2012-2022 '!R115)),"NA")</f>
        <v>Prejuízo</v>
      </c>
      <c r="I115" s="26" t="str">
        <f>IFERROR(IF('1.DP 2012-2022 '!S115&lt;0,"Prejuízo",IF('1.DP 2012-2022 '!H115&lt;0,"IRPJ NEGATIVO",'1.DP 2012-2022 '!H115/'1.DP 2012-2022 '!S115)),"NA")</f>
        <v>Prejuízo</v>
      </c>
      <c r="J115" s="26">
        <f>IFERROR(IF('1.DP 2012-2022 '!T115&lt;0,"Prejuízo",IF('1.DP 2012-2022 '!I115&lt;0,"IRPJ NEGATIVO",'1.DP 2012-2022 '!I115/'1.DP 2012-2022 '!T115)),"NA")</f>
        <v>0.33405633639982596</v>
      </c>
      <c r="K115" s="26" t="str">
        <f>IFERROR(IF('1.DP 2012-2022 '!U115&lt;0,"Prejuízo",IF('1.DP 2012-2022 '!J115&lt;0,"IRPJ NEGATIVO",'1.DP 2012-2022 '!J115/'1.DP 2012-2022 '!U115)),"NA")</f>
        <v>Prejuízo</v>
      </c>
      <c r="L115" s="26" t="str">
        <f>IFERROR(IF('1.DP 2012-2022 '!V115&lt;0,"Prejuízo",IF('1.DP 2012-2022 '!K115&lt;0,"IRPJ NEGATIVO",'1.DP 2012-2022 '!K115/'1.DP 2012-2022 '!V115)),"NA")</f>
        <v>Prejuízo</v>
      </c>
      <c r="M115" s="26" t="str">
        <f>IFERROR(IF('1.DP 2012-2022 '!W115&lt;0,"Prejuízo",IF('1.DP 2012-2022 '!L115&lt;0,"IRPJ NEGATIVO",'1.DP 2012-2022 '!L115/'1.DP 2012-2022 '!W115)),"NA")</f>
        <v>Prejuízo</v>
      </c>
      <c r="N115" s="26">
        <f>IFERROR(IF('1.DP 2012-2022 '!X115&lt;0,"Prejuízo",IF('1.DP 2012-2022 '!M115&lt;0,"IRPJ NEGATIVO",'1.DP 2012-2022 '!M115/'1.DP 2012-2022 '!X115)),"NA")</f>
        <v>1.4559550601799849</v>
      </c>
      <c r="O115" s="26">
        <f>IFERROR(IF('1.DP 2012-2022 '!Y115&lt;0,"Prejuízo",IF('1.DP 2012-2022 '!N115&lt;0,"IRPJ NEGATIVO",'1.DP 2012-2022 '!N115/'1.DP 2012-2022 '!Y115)),"NA")</f>
        <v>0.55508169247234407</v>
      </c>
      <c r="P115" s="26">
        <f>IFERROR(IF('1.DP 2012-2022 '!Z115&lt;0,"Prejuízo",IF('1.DP 2012-2022 '!O115&lt;0,"IRPJ NEGATIVO",'1.DP 2012-2022 '!O115/'1.DP 2012-2022 '!Z115)),"NA")</f>
        <v>0.19858075405722708</v>
      </c>
      <c r="Q115" s="27">
        <f t="shared" si="1"/>
        <v>3</v>
      </c>
      <c r="R115" s="27">
        <f t="shared" si="2"/>
        <v>497</v>
      </c>
      <c r="S115" s="28">
        <f>IFERROR((SUMIF('1.DP 2012-2022 '!E115:O115,"&gt;=0",'1.DP 2012-2022 '!E115:O115))/(SUMIF('1.DP 2012-2022 '!P115:Z115,"&gt;=0",'1.DP 2012-2022 '!P115:Z115)),"NA")</f>
        <v>0.58173753033232956</v>
      </c>
      <c r="T115" s="29">
        <f t="shared" si="3"/>
        <v>3.5114941468752285E-3</v>
      </c>
      <c r="U115" s="29">
        <f t="shared" si="4"/>
        <v>8.7391717125537738E-4</v>
      </c>
    </row>
    <row r="116" spans="1:21" ht="14.25" customHeight="1">
      <c r="A116" s="12" t="s">
        <v>289</v>
      </c>
      <c r="B116" s="12" t="s">
        <v>290</v>
      </c>
      <c r="C116" s="12" t="s">
        <v>58</v>
      </c>
      <c r="D116" s="13" t="s">
        <v>196</v>
      </c>
      <c r="E116" s="25">
        <f t="shared" si="0"/>
        <v>6.1302767076479581E-3</v>
      </c>
      <c r="F116" s="26">
        <f>IFERROR(IF('1.DP 2012-2022 '!P116&lt;0,"Prejuízo",IF('1.DP 2012-2022 '!E116&lt;0,"IRPJ NEGATIVO",'1.DP 2012-2022 '!E116/'1.DP 2012-2022 '!P116)),"NA")</f>
        <v>0.13327602335868283</v>
      </c>
      <c r="G116" s="26">
        <f>IFERROR(IF('1.DP 2012-2022 '!Q116&lt;0,"Prejuízo",IF('1.DP 2012-2022 '!F116&lt;0,"IRPJ NEGATIVO",'1.DP 2012-2022 '!F116/'1.DP 2012-2022 '!Q116)),"NA")</f>
        <v>0.3048684619734463</v>
      </c>
      <c r="H116" s="26">
        <f>IFERROR(IF('1.DP 2012-2022 '!R116&lt;0,"Prejuízo",IF('1.DP 2012-2022 '!G116&lt;0,"IRPJ NEGATIVO",'1.DP 2012-2022 '!G116/'1.DP 2012-2022 '!R116)),"NA")</f>
        <v>0.13559151238615799</v>
      </c>
      <c r="I116" s="26">
        <f>IFERROR(IF('1.DP 2012-2022 '!S116&lt;0,"Prejuízo",IF('1.DP 2012-2022 '!H116&lt;0,"IRPJ NEGATIVO",'1.DP 2012-2022 '!H116/'1.DP 2012-2022 '!S116)),"NA")</f>
        <v>0.31274316170513722</v>
      </c>
      <c r="J116" s="26">
        <f>IFERROR(IF('1.DP 2012-2022 '!T116&lt;0,"Prejuízo",IF('1.DP 2012-2022 '!I116&lt;0,"IRPJ NEGATIVO",'1.DP 2012-2022 '!I116/'1.DP 2012-2022 '!T116)),"NA")</f>
        <v>0.20296191850626336</v>
      </c>
      <c r="K116" s="26">
        <f>IFERROR(IF('1.DP 2012-2022 '!U116&lt;0,"Prejuízo",IF('1.DP 2012-2022 '!J116&lt;0,"IRPJ NEGATIVO",'1.DP 2012-2022 '!J116/'1.DP 2012-2022 '!U116)),"NA")</f>
        <v>0.3333947459275941</v>
      </c>
      <c r="L116" s="26">
        <f>IFERROR(IF('1.DP 2012-2022 '!V116&lt;0,"Prejuízo",IF('1.DP 2012-2022 '!K116&lt;0,"IRPJ NEGATIVO",'1.DP 2012-2022 '!K116/'1.DP 2012-2022 '!V116)),"NA")</f>
        <v>0.29075746808243436</v>
      </c>
      <c r="M116" s="26">
        <f>IFERROR(IF('1.DP 2012-2022 '!W116&lt;0,"Prejuízo",IF('1.DP 2012-2022 '!L116&lt;0,"IRPJ NEGATIVO",'1.DP 2012-2022 '!L116/'1.DP 2012-2022 '!W116)),"NA")</f>
        <v>0.33194153985700131</v>
      </c>
      <c r="N116" s="26">
        <f>IFERROR(IF('1.DP 2012-2022 '!X116&lt;0,"Prejuízo",IF('1.DP 2012-2022 '!M116&lt;0,"IRPJ NEGATIVO",'1.DP 2012-2022 '!M116/'1.DP 2012-2022 '!X116)),"NA")</f>
        <v>0.37686729975826905</v>
      </c>
      <c r="O116" s="26">
        <f>IFERROR(IF('1.DP 2012-2022 '!Y116&lt;0,"Prejuízo",IF('1.DP 2012-2022 '!N116&lt;0,"IRPJ NEGATIVO",'1.DP 2012-2022 '!N116/'1.DP 2012-2022 '!Y116)),"NA")</f>
        <v>0.29101926502834857</v>
      </c>
      <c r="P116" s="26">
        <f>IFERROR(IF('1.DP 2012-2022 '!Z116&lt;0,"Prejuízo",IF('1.DP 2012-2022 '!O116&lt;0,"IRPJ NEGATIVO",'1.DP 2012-2022 '!O116/'1.DP 2012-2022 '!Z116)),"NA")</f>
        <v>0.33332612711770027</v>
      </c>
      <c r="Q116" s="27">
        <f t="shared" si="1"/>
        <v>11</v>
      </c>
      <c r="R116" s="27">
        <f t="shared" si="2"/>
        <v>497</v>
      </c>
      <c r="S116" s="28">
        <f>IFERROR((SUMIF('1.DP 2012-2022 '!E116:O116,"&gt;=0",'1.DP 2012-2022 '!E116:O116))/(SUMIF('1.DP 2012-2022 '!P116:Z116,"&gt;=0",'1.DP 2012-2022 '!P116:Z116)),"NA")</f>
        <v>0.26928702250582615</v>
      </c>
      <c r="T116" s="29">
        <f t="shared" si="3"/>
        <v>5.9600749447969578E-3</v>
      </c>
      <c r="U116" s="29">
        <f t="shared" si="4"/>
        <v>1.4833035791507701E-3</v>
      </c>
    </row>
    <row r="117" spans="1:21" ht="14.25" customHeight="1">
      <c r="A117" s="12" t="s">
        <v>291</v>
      </c>
      <c r="B117" s="12" t="s">
        <v>292</v>
      </c>
      <c r="C117" s="12" t="s">
        <v>58</v>
      </c>
      <c r="D117" s="13" t="s">
        <v>196</v>
      </c>
      <c r="E117" s="25">
        <f t="shared" si="0"/>
        <v>3.0963056325390989E-3</v>
      </c>
      <c r="F117" s="26">
        <f>IFERROR(IF('1.DP 2012-2022 '!P117&lt;0,"Prejuízo",IF('1.DP 2012-2022 '!E117&lt;0,"IRPJ NEGATIVO",'1.DP 2012-2022 '!E117/'1.DP 2012-2022 '!P117)),"NA")</f>
        <v>0.24338624351598204</v>
      </c>
      <c r="G117" s="26">
        <f>IFERROR(IF('1.DP 2012-2022 '!Q117&lt;0,"Prejuízo",IF('1.DP 2012-2022 '!F117&lt;0,"IRPJ NEGATIVO",'1.DP 2012-2022 '!F117/'1.DP 2012-2022 '!Q117)),"NA")</f>
        <v>0.20307584762341413</v>
      </c>
      <c r="H117" s="26">
        <f>IFERROR(IF('1.DP 2012-2022 '!R117&lt;0,"Prejuízo",IF('1.DP 2012-2022 '!G117&lt;0,"IRPJ NEGATIVO",'1.DP 2012-2022 '!G117/'1.DP 2012-2022 '!R117)),"NA")</f>
        <v>1.0233258045487756</v>
      </c>
      <c r="I117" s="26">
        <f>IFERROR(IF('1.DP 2012-2022 '!S117&lt;0,"Prejuízo",IF('1.DP 2012-2022 '!H117&lt;0,"IRPJ NEGATIVO",'1.DP 2012-2022 '!H117/'1.DP 2012-2022 '!S117)),"NA")</f>
        <v>0.49335418422999761</v>
      </c>
      <c r="J117" s="26" t="str">
        <f>IFERROR(IF('1.DP 2012-2022 '!T117&lt;0,"Prejuízo",IF('1.DP 2012-2022 '!I117&lt;0,"IRPJ NEGATIVO",'1.DP 2012-2022 '!I117/'1.DP 2012-2022 '!T117)),"NA")</f>
        <v>Prejuízo</v>
      </c>
      <c r="K117" s="26">
        <f>IFERROR(IF('1.DP 2012-2022 '!U117&lt;0,"Prejuízo",IF('1.DP 2012-2022 '!J117&lt;0,"IRPJ NEGATIVO",'1.DP 2012-2022 '!J117/'1.DP 2012-2022 '!U117)),"NA")</f>
        <v>0.59904762400253841</v>
      </c>
      <c r="L117" s="26" t="str">
        <f>IFERROR(IF('1.DP 2012-2022 '!V117&lt;0,"Prejuízo",IF('1.DP 2012-2022 '!K117&lt;0,"IRPJ NEGATIVO",'1.DP 2012-2022 '!K117/'1.DP 2012-2022 '!V117)),"NA")</f>
        <v>Prejuízo</v>
      </c>
      <c r="M117" s="26" t="str">
        <f>IFERROR(IF('1.DP 2012-2022 '!W117&lt;0,"Prejuízo",IF('1.DP 2012-2022 '!L117&lt;0,"IRPJ NEGATIVO",'1.DP 2012-2022 '!L117/'1.DP 2012-2022 '!W117)),"NA")</f>
        <v>Prejuízo</v>
      </c>
      <c r="N117" s="26">
        <f>IFERROR(IF('1.DP 2012-2022 '!X117&lt;0,"Prejuízo",IF('1.DP 2012-2022 '!M117&lt;0,"IRPJ NEGATIVO",'1.DP 2012-2022 '!M117/'1.DP 2012-2022 '!X117)),"NA")</f>
        <v>0</v>
      </c>
      <c r="O117" s="26" t="str">
        <f>IFERROR(IF('1.DP 2012-2022 '!Y117&lt;0,"Prejuízo",IF('1.DP 2012-2022 '!N117&lt;0,"IRPJ NEGATIVO",'1.DP 2012-2022 '!N117/'1.DP 2012-2022 '!Y117)),"NA")</f>
        <v>NA</v>
      </c>
      <c r="P117" s="26" t="str">
        <f>IFERROR(IF('1.DP 2012-2022 '!Z117&lt;0,"Prejuízo",IF('1.DP 2012-2022 '!O117&lt;0,"IRPJ NEGATIVO",'1.DP 2012-2022 '!O117/'1.DP 2012-2022 '!Z117)),"NA")</f>
        <v>NA</v>
      </c>
      <c r="Q117" s="27">
        <f t="shared" si="1"/>
        <v>5</v>
      </c>
      <c r="R117" s="27">
        <f t="shared" si="2"/>
        <v>497</v>
      </c>
      <c r="S117" s="28">
        <f>IFERROR((SUMIF('1.DP 2012-2022 '!E117:O117,"&gt;=0",'1.DP 2012-2022 '!E117:O117))/(SUMIF('1.DP 2012-2022 '!P117:Z117,"&gt;=0",'1.DP 2012-2022 '!P117:Z117)),"NA")</f>
        <v>0.26612035175448617</v>
      </c>
      <c r="T117" s="29">
        <f t="shared" si="3"/>
        <v>2.6772671202664605E-3</v>
      </c>
      <c r="U117" s="29">
        <f t="shared" si="4"/>
        <v>6.6630032988103697E-4</v>
      </c>
    </row>
    <row r="118" spans="1:21" ht="14.25" customHeight="1">
      <c r="A118" s="12" t="s">
        <v>293</v>
      </c>
      <c r="B118" s="12" t="s">
        <v>294</v>
      </c>
      <c r="C118" s="12" t="s">
        <v>58</v>
      </c>
      <c r="D118" s="13" t="s">
        <v>196</v>
      </c>
      <c r="E118" s="25">
        <f t="shared" si="0"/>
        <v>0</v>
      </c>
      <c r="F118" s="26" t="str">
        <f>IFERROR(IF('1.DP 2012-2022 '!P118&lt;0,"Prejuízo",IF('1.DP 2012-2022 '!E118&lt;0,"IRPJ NEGATIVO",'1.DP 2012-2022 '!E118/'1.DP 2012-2022 '!P118)),"NA")</f>
        <v>Prejuízo</v>
      </c>
      <c r="G118" s="26" t="str">
        <f>IFERROR(IF('1.DP 2012-2022 '!Q118&lt;0,"Prejuízo",IF('1.DP 2012-2022 '!F118&lt;0,"IRPJ NEGATIVO",'1.DP 2012-2022 '!F118/'1.DP 2012-2022 '!Q118)),"NA")</f>
        <v>Prejuízo</v>
      </c>
      <c r="H118" s="26">
        <f>IFERROR(IF('1.DP 2012-2022 '!R118&lt;0,"Prejuízo",IF('1.DP 2012-2022 '!G118&lt;0,"IRPJ NEGATIVO",'1.DP 2012-2022 '!G118/'1.DP 2012-2022 '!R118)),"NA")</f>
        <v>0</v>
      </c>
      <c r="I118" s="26">
        <f>IFERROR(IF('1.DP 2012-2022 '!S118&lt;0,"Prejuízo",IF('1.DP 2012-2022 '!H118&lt;0,"IRPJ NEGATIVO",'1.DP 2012-2022 '!H118/'1.DP 2012-2022 '!S118)),"NA")</f>
        <v>0</v>
      </c>
      <c r="J118" s="26">
        <f>IFERROR(IF('1.DP 2012-2022 '!T118&lt;0,"Prejuízo",IF('1.DP 2012-2022 '!I118&lt;0,"IRPJ NEGATIVO",'1.DP 2012-2022 '!I118/'1.DP 2012-2022 '!T118)),"NA")</f>
        <v>0</v>
      </c>
      <c r="K118" s="26">
        <f>IFERROR(IF('1.DP 2012-2022 '!U118&lt;0,"Prejuízo",IF('1.DP 2012-2022 '!J118&lt;0,"IRPJ NEGATIVO",'1.DP 2012-2022 '!J118/'1.DP 2012-2022 '!U118)),"NA")</f>
        <v>0</v>
      </c>
      <c r="L118" s="26">
        <f>IFERROR(IF('1.DP 2012-2022 '!V118&lt;0,"Prejuízo",IF('1.DP 2012-2022 '!K118&lt;0,"IRPJ NEGATIVO",'1.DP 2012-2022 '!K118/'1.DP 2012-2022 '!V118)),"NA")</f>
        <v>0</v>
      </c>
      <c r="M118" s="26" t="str">
        <f>IFERROR(IF('1.DP 2012-2022 '!W118&lt;0,"Prejuízo",IF('1.DP 2012-2022 '!L118&lt;0,"IRPJ NEGATIVO",'1.DP 2012-2022 '!L118/'1.DP 2012-2022 '!W118)),"NA")</f>
        <v>Prejuízo</v>
      </c>
      <c r="N118" s="26">
        <f>IFERROR(IF('1.DP 2012-2022 '!X118&lt;0,"Prejuízo",IF('1.DP 2012-2022 '!M118&lt;0,"IRPJ NEGATIVO",'1.DP 2012-2022 '!M118/'1.DP 2012-2022 '!X118)),"NA")</f>
        <v>0</v>
      </c>
      <c r="O118" s="26">
        <f>IFERROR(IF('1.DP 2012-2022 '!Y118&lt;0,"Prejuízo",IF('1.DP 2012-2022 '!N118&lt;0,"IRPJ NEGATIVO",'1.DP 2012-2022 '!N118/'1.DP 2012-2022 '!Y118)),"NA")</f>
        <v>0</v>
      </c>
      <c r="P118" s="26" t="str">
        <f>IFERROR(IF('1.DP 2012-2022 '!Z118&lt;0,"Prejuízo",IF('1.DP 2012-2022 '!O118&lt;0,"IRPJ NEGATIVO",'1.DP 2012-2022 '!O118/'1.DP 2012-2022 '!Z118)),"NA")</f>
        <v>Prejuízo</v>
      </c>
      <c r="Q118" s="27">
        <f t="shared" si="1"/>
        <v>7</v>
      </c>
      <c r="R118" s="27">
        <f t="shared" si="2"/>
        <v>497</v>
      </c>
      <c r="S118" s="28">
        <f>IFERROR((SUMIF('1.DP 2012-2022 '!E118:O118,"&gt;=0",'1.DP 2012-2022 '!E118:O118))/(SUMIF('1.DP 2012-2022 '!P118:Z118,"&gt;=0",'1.DP 2012-2022 '!P118:Z118)),"NA")</f>
        <v>0</v>
      </c>
      <c r="T118" s="29">
        <f t="shared" si="3"/>
        <v>0</v>
      </c>
      <c r="U118" s="29">
        <f t="shared" si="4"/>
        <v>0</v>
      </c>
    </row>
    <row r="119" spans="1:21" ht="14.25" customHeight="1">
      <c r="A119" s="12" t="s">
        <v>295</v>
      </c>
      <c r="B119" s="12" t="s">
        <v>296</v>
      </c>
      <c r="C119" s="12" t="s">
        <v>58</v>
      </c>
      <c r="D119" s="13" t="s">
        <v>196</v>
      </c>
      <c r="E119" s="25">
        <f t="shared" si="0"/>
        <v>1.5564324918253322E-3</v>
      </c>
      <c r="F119" s="26">
        <f>IFERROR(IF('1.DP 2012-2022 '!P119&lt;0,"Prejuízo",IF('1.DP 2012-2022 '!E119&lt;0,"IRPJ NEGATIVO",'1.DP 2012-2022 '!E119/'1.DP 2012-2022 '!P119)),"NA")</f>
        <v>0.15060739087380673</v>
      </c>
      <c r="G119" s="26">
        <f>IFERROR(IF('1.DP 2012-2022 '!Q119&lt;0,"Prejuízo",IF('1.DP 2012-2022 '!F119&lt;0,"IRPJ NEGATIVO",'1.DP 2012-2022 '!F119/'1.DP 2012-2022 '!Q119)),"NA")</f>
        <v>0.13772401169616394</v>
      </c>
      <c r="H119" s="26">
        <f>IFERROR(IF('1.DP 2012-2022 '!R119&lt;0,"Prejuízo",IF('1.DP 2012-2022 '!G119&lt;0,"IRPJ NEGATIVO",'1.DP 2012-2022 '!G119/'1.DP 2012-2022 '!R119)),"NA")</f>
        <v>0.165411599931611</v>
      </c>
      <c r="I119" s="26">
        <f>IFERROR(IF('1.DP 2012-2022 '!S119&lt;0,"Prejuízo",IF('1.DP 2012-2022 '!H119&lt;0,"IRPJ NEGATIVO",'1.DP 2012-2022 '!H119/'1.DP 2012-2022 '!S119)),"NA")</f>
        <v>0.18076351156808701</v>
      </c>
      <c r="J119" s="26">
        <f>IFERROR(IF('1.DP 2012-2022 '!T119&lt;0,"Prejuízo",IF('1.DP 2012-2022 '!I119&lt;0,"IRPJ NEGATIVO",'1.DP 2012-2022 '!I119/'1.DP 2012-2022 '!T119)),"NA")</f>
        <v>0.13904043436752131</v>
      </c>
      <c r="K119" s="26">
        <f>IFERROR(IF('1.DP 2012-2022 '!U119&lt;0,"Prejuízo",IF('1.DP 2012-2022 '!J119&lt;0,"IRPJ NEGATIVO",'1.DP 2012-2022 '!J119/'1.DP 2012-2022 '!U119)),"NA")</f>
        <v>0</v>
      </c>
      <c r="L119" s="26" t="str">
        <f>IFERROR(IF('1.DP 2012-2022 '!V119&lt;0,"Prejuízo",IF('1.DP 2012-2022 '!K119&lt;0,"IRPJ NEGATIVO",'1.DP 2012-2022 '!K119/'1.DP 2012-2022 '!V119)),"NA")</f>
        <v>NA</v>
      </c>
      <c r="M119" s="26" t="str">
        <f>IFERROR(IF('1.DP 2012-2022 '!W119&lt;0,"Prejuízo",IF('1.DP 2012-2022 '!L119&lt;0,"IRPJ NEGATIVO",'1.DP 2012-2022 '!L119/'1.DP 2012-2022 '!W119)),"NA")</f>
        <v>NA</v>
      </c>
      <c r="N119" s="26" t="str">
        <f>IFERROR(IF('1.DP 2012-2022 '!X119&lt;0,"Prejuízo",IF('1.DP 2012-2022 '!M119&lt;0,"IRPJ NEGATIVO",'1.DP 2012-2022 '!M119/'1.DP 2012-2022 '!X119)),"NA")</f>
        <v>NA</v>
      </c>
      <c r="O119" s="26" t="str">
        <f>IFERROR(IF('1.DP 2012-2022 '!Y119&lt;0,"Prejuízo",IF('1.DP 2012-2022 '!N119&lt;0,"IRPJ NEGATIVO",'1.DP 2012-2022 '!N119/'1.DP 2012-2022 '!Y119)),"NA")</f>
        <v>NA</v>
      </c>
      <c r="P119" s="26" t="str">
        <f>IFERROR(IF('1.DP 2012-2022 '!Z119&lt;0,"Prejuízo",IF('1.DP 2012-2022 '!O119&lt;0,"IRPJ NEGATIVO",'1.DP 2012-2022 '!O119/'1.DP 2012-2022 '!Z119)),"NA")</f>
        <v>NA</v>
      </c>
      <c r="Q119" s="27">
        <f t="shared" si="1"/>
        <v>6</v>
      </c>
      <c r="R119" s="27">
        <f t="shared" si="2"/>
        <v>497</v>
      </c>
      <c r="S119" s="28">
        <f>IFERROR((SUMIF('1.DP 2012-2022 '!E119:O119,"&gt;=0",'1.DP 2012-2022 '!E119:O119))/(SUMIF('1.DP 2012-2022 '!P119:Z119,"&gt;=0",'1.DP 2012-2022 '!P119:Z119)),"NA")</f>
        <v>0.12355242120199388</v>
      </c>
      <c r="T119" s="29">
        <f t="shared" si="3"/>
        <v>1.4915785255773908E-3</v>
      </c>
      <c r="U119" s="29">
        <f t="shared" si="4"/>
        <v>3.7121408473308126E-4</v>
      </c>
    </row>
    <row r="120" spans="1:21" ht="14.25" customHeight="1">
      <c r="A120" s="12" t="s">
        <v>297</v>
      </c>
      <c r="B120" s="12" t="s">
        <v>298</v>
      </c>
      <c r="C120" s="12" t="s">
        <v>58</v>
      </c>
      <c r="D120" s="13" t="s">
        <v>196</v>
      </c>
      <c r="E120" s="25">
        <f t="shared" si="0"/>
        <v>4.3180346586751831E-3</v>
      </c>
      <c r="F120" s="26">
        <f>IFERROR(IF('1.DP 2012-2022 '!P120&lt;0,"Prejuízo",IF('1.DP 2012-2022 '!E120&lt;0,"IRPJ NEGATIVO",'1.DP 2012-2022 '!E120/'1.DP 2012-2022 '!P120)),"NA")</f>
        <v>0.23365843448433932</v>
      </c>
      <c r="G120" s="26">
        <f>IFERROR(IF('1.DP 2012-2022 '!Q120&lt;0,"Prejuízo",IF('1.DP 2012-2022 '!F120&lt;0,"IRPJ NEGATIVO",'1.DP 2012-2022 '!F120/'1.DP 2012-2022 '!Q120)),"NA")</f>
        <v>0.12553962126632515</v>
      </c>
      <c r="H120" s="26">
        <f>IFERROR(IF('1.DP 2012-2022 '!R120&lt;0,"Prejuízo",IF('1.DP 2012-2022 '!G120&lt;0,"IRPJ NEGATIVO",'1.DP 2012-2022 '!G120/'1.DP 2012-2022 '!R120)),"NA")</f>
        <v>0.35548225236636699</v>
      </c>
      <c r="I120" s="26">
        <f>IFERROR(IF('1.DP 2012-2022 '!S120&lt;0,"Prejuízo",IF('1.DP 2012-2022 '!H120&lt;0,"IRPJ NEGATIVO",'1.DP 2012-2022 '!H120/'1.DP 2012-2022 '!S120)),"NA")</f>
        <v>0.12683018271904264</v>
      </c>
      <c r="J120" s="26">
        <f>IFERROR(IF('1.DP 2012-2022 '!T120&lt;0,"Prejuízo",IF('1.DP 2012-2022 '!I120&lt;0,"IRPJ NEGATIVO",'1.DP 2012-2022 '!I120/'1.DP 2012-2022 '!T120)),"NA")</f>
        <v>0.21505821168610093</v>
      </c>
      <c r="K120" s="26">
        <f>IFERROR(IF('1.DP 2012-2022 '!U120&lt;0,"Prejuízo",IF('1.DP 2012-2022 '!J120&lt;0,"IRPJ NEGATIVO",'1.DP 2012-2022 '!J120/'1.DP 2012-2022 '!U120)),"NA")</f>
        <v>0.25307317212717317</v>
      </c>
      <c r="L120" s="26" t="str">
        <f>IFERROR(IF('1.DP 2012-2022 '!V120&lt;0,"Prejuízo",IF('1.DP 2012-2022 '!K120&lt;0,"IRPJ NEGATIVO",'1.DP 2012-2022 '!K120/'1.DP 2012-2022 '!V120)),"NA")</f>
        <v>Prejuízo</v>
      </c>
      <c r="M120" s="26">
        <f>IFERROR(IF('1.DP 2012-2022 '!W120&lt;0,"Prejuízo",IF('1.DP 2012-2022 '!L120&lt;0,"IRPJ NEGATIVO",'1.DP 2012-2022 '!L120/'1.DP 2012-2022 '!W120)),"NA")</f>
        <v>0.29094564543471246</v>
      </c>
      <c r="N120" s="26">
        <f>IFERROR(IF('1.DP 2012-2022 '!X120&lt;0,"Prejuízo",IF('1.DP 2012-2022 '!M120&lt;0,"IRPJ NEGATIVO",'1.DP 2012-2022 '!M120/'1.DP 2012-2022 '!X120)),"NA")</f>
        <v>0.20760315322770956</v>
      </c>
      <c r="O120" s="26">
        <f>IFERROR(IF('1.DP 2012-2022 '!Y120&lt;0,"Prejuízo",IF('1.DP 2012-2022 '!N120&lt;0,"IRPJ NEGATIVO",'1.DP 2012-2022 '!N120/'1.DP 2012-2022 '!Y120)),"NA")</f>
        <v>0.22370126256317996</v>
      </c>
      <c r="P120" s="26">
        <f>IFERROR(IF('1.DP 2012-2022 '!Z120&lt;0,"Prejuízo",IF('1.DP 2012-2022 '!O120&lt;0,"IRPJ NEGATIVO",'1.DP 2012-2022 '!O120/'1.DP 2012-2022 '!Z120)),"NA")</f>
        <v>0.11417128948661558</v>
      </c>
      <c r="Q120" s="27">
        <f t="shared" si="1"/>
        <v>10</v>
      </c>
      <c r="R120" s="27">
        <f t="shared" si="2"/>
        <v>497</v>
      </c>
      <c r="S120" s="28">
        <f>IFERROR((SUMIF('1.DP 2012-2022 '!E120:O120,"&gt;=0",'1.DP 2012-2022 '!E120:O120))/(SUMIF('1.DP 2012-2022 '!P120:Z120,"&gt;=0",'1.DP 2012-2022 '!P120:Z120)),"NA")</f>
        <v>0.20870294007108339</v>
      </c>
      <c r="T120" s="29">
        <f t="shared" si="3"/>
        <v>4.1992543273859841E-3</v>
      </c>
      <c r="U120" s="29">
        <f t="shared" si="4"/>
        <v>1.0450823238411788E-3</v>
      </c>
    </row>
    <row r="121" spans="1:21" ht="14.25" customHeight="1">
      <c r="A121" s="12" t="s">
        <v>299</v>
      </c>
      <c r="B121" s="12" t="s">
        <v>300</v>
      </c>
      <c r="C121" s="12" t="s">
        <v>58</v>
      </c>
      <c r="D121" s="13" t="s">
        <v>196</v>
      </c>
      <c r="E121" s="25">
        <f t="shared" si="0"/>
        <v>1.2846288520871681E-3</v>
      </c>
      <c r="F121" s="26">
        <f>IFERROR(IF('1.DP 2012-2022 '!P121&lt;0,"Prejuízo",IF('1.DP 2012-2022 '!E121&lt;0,"IRPJ NEGATIVO",'1.DP 2012-2022 '!E121/'1.DP 2012-2022 '!P121)),"NA")</f>
        <v>0.2723844745113434</v>
      </c>
      <c r="G121" s="26">
        <f>IFERROR(IF('1.DP 2012-2022 '!Q121&lt;0,"Prejuízo",IF('1.DP 2012-2022 '!F121&lt;0,"IRPJ NEGATIVO",'1.DP 2012-2022 '!F121/'1.DP 2012-2022 '!Q121)),"NA")</f>
        <v>0.24570195055933594</v>
      </c>
      <c r="H121" s="26">
        <f>IFERROR(IF('1.DP 2012-2022 '!R121&lt;0,"Prejuízo",IF('1.DP 2012-2022 '!G121&lt;0,"IRPJ NEGATIVO",'1.DP 2012-2022 '!G121/'1.DP 2012-2022 '!R121)),"NA")</f>
        <v>0.12037411441664329</v>
      </c>
      <c r="I121" s="26">
        <f>IFERROR(IF('1.DP 2012-2022 '!S121&lt;0,"Prejuízo",IF('1.DP 2012-2022 '!H121&lt;0,"IRPJ NEGATIVO",'1.DP 2012-2022 '!H121/'1.DP 2012-2022 '!S121)),"NA")</f>
        <v>0</v>
      </c>
      <c r="J121" s="26">
        <f>IFERROR(IF('1.DP 2012-2022 '!T121&lt;0,"Prejuízo",IF('1.DP 2012-2022 '!I121&lt;0,"IRPJ NEGATIVO",'1.DP 2012-2022 '!I121/'1.DP 2012-2022 '!T121)),"NA")</f>
        <v>0</v>
      </c>
      <c r="K121" s="26" t="str">
        <f>IFERROR(IF('1.DP 2012-2022 '!U121&lt;0,"Prejuízo",IF('1.DP 2012-2022 '!J121&lt;0,"IRPJ NEGATIVO",'1.DP 2012-2022 '!J121/'1.DP 2012-2022 '!U121)),"NA")</f>
        <v>Prejuízo</v>
      </c>
      <c r="L121" s="26">
        <f>IFERROR(IF('1.DP 2012-2022 '!V121&lt;0,"Prejuízo",IF('1.DP 2012-2022 '!K121&lt;0,"IRPJ NEGATIVO",'1.DP 2012-2022 '!K121/'1.DP 2012-2022 '!V121)),"NA")</f>
        <v>0</v>
      </c>
      <c r="M121" s="26" t="str">
        <f>IFERROR(IF('1.DP 2012-2022 '!W121&lt;0,"Prejuízo",IF('1.DP 2012-2022 '!L121&lt;0,"IRPJ NEGATIVO",'1.DP 2012-2022 '!L121/'1.DP 2012-2022 '!W121)),"NA")</f>
        <v>NA</v>
      </c>
      <c r="N121" s="26" t="str">
        <f>IFERROR(IF('1.DP 2012-2022 '!X121&lt;0,"Prejuízo",IF('1.DP 2012-2022 '!M121&lt;0,"IRPJ NEGATIVO",'1.DP 2012-2022 '!M121/'1.DP 2012-2022 '!X121)),"NA")</f>
        <v>NA</v>
      </c>
      <c r="O121" s="26" t="str">
        <f>IFERROR(IF('1.DP 2012-2022 '!Y121&lt;0,"Prejuízo",IF('1.DP 2012-2022 '!N121&lt;0,"IRPJ NEGATIVO",'1.DP 2012-2022 '!N121/'1.DP 2012-2022 '!Y121)),"NA")</f>
        <v>NA</v>
      </c>
      <c r="P121" s="26" t="str">
        <f>IFERROR(IF('1.DP 2012-2022 '!Z121&lt;0,"Prejuízo",IF('1.DP 2012-2022 '!O121&lt;0,"IRPJ NEGATIVO",'1.DP 2012-2022 '!O121/'1.DP 2012-2022 '!Z121)),"NA")</f>
        <v>NA</v>
      </c>
      <c r="Q121" s="27">
        <f t="shared" si="1"/>
        <v>6</v>
      </c>
      <c r="R121" s="27">
        <f t="shared" si="2"/>
        <v>497</v>
      </c>
      <c r="S121" s="28">
        <f>IFERROR((SUMIF('1.DP 2012-2022 '!E121:O121,"&gt;=0",'1.DP 2012-2022 '!E121:O121))/(SUMIF('1.DP 2012-2022 '!P121:Z121,"&gt;=0",'1.DP 2012-2022 '!P121:Z121)),"NA")</f>
        <v>0.14041473269558316</v>
      </c>
      <c r="T121" s="29">
        <f t="shared" si="3"/>
        <v>1.6951476784175031E-3</v>
      </c>
      <c r="U121" s="29">
        <f t="shared" si="4"/>
        <v>4.2187701360716024E-4</v>
      </c>
    </row>
    <row r="122" spans="1:21" ht="14.25" customHeight="1">
      <c r="A122" s="12" t="s">
        <v>301</v>
      </c>
      <c r="B122" s="12" t="s">
        <v>302</v>
      </c>
      <c r="C122" s="12" t="s">
        <v>58</v>
      </c>
      <c r="D122" s="13" t="s">
        <v>196</v>
      </c>
      <c r="E122" s="25">
        <f t="shared" si="0"/>
        <v>1.9421180309938712E-3</v>
      </c>
      <c r="F122" s="26">
        <f>IFERROR(IF('1.DP 2012-2022 '!P122&lt;0,"Prejuízo",IF('1.DP 2012-2022 '!E122&lt;0,"IRPJ NEGATIVO",'1.DP 2012-2022 '!E122/'1.DP 2012-2022 '!P122)),"NA")</f>
        <v>0.16492750437384773</v>
      </c>
      <c r="G122" s="26">
        <f>IFERROR(IF('1.DP 2012-2022 '!Q122&lt;0,"Prejuízo",IF('1.DP 2012-2022 '!F122&lt;0,"IRPJ NEGATIVO",'1.DP 2012-2022 '!F122/'1.DP 2012-2022 '!Q122)),"NA")</f>
        <v>0.13784656494793529</v>
      </c>
      <c r="H122" s="26" t="str">
        <f>IFERROR(IF('1.DP 2012-2022 '!R122&lt;0,"Prejuízo",IF('1.DP 2012-2022 '!G122&lt;0,"IRPJ NEGATIVO",'1.DP 2012-2022 '!G122/'1.DP 2012-2022 '!R122)),"NA")</f>
        <v>Prejuízo</v>
      </c>
      <c r="I122" s="26" t="str">
        <f>IFERROR(IF('1.DP 2012-2022 '!S122&lt;0,"Prejuízo",IF('1.DP 2012-2022 '!H122&lt;0,"IRPJ NEGATIVO",'1.DP 2012-2022 '!H122/'1.DP 2012-2022 '!S122)),"NA")</f>
        <v>Prejuízo</v>
      </c>
      <c r="J122" s="26" t="str">
        <f>IFERROR(IF('1.DP 2012-2022 '!T122&lt;0,"Prejuízo",IF('1.DP 2012-2022 '!I122&lt;0,"IRPJ NEGATIVO",'1.DP 2012-2022 '!I122/'1.DP 2012-2022 '!T122)),"NA")</f>
        <v>Prejuízo</v>
      </c>
      <c r="K122" s="26" t="str">
        <f>IFERROR(IF('1.DP 2012-2022 '!U122&lt;0,"Prejuízo",IF('1.DP 2012-2022 '!J122&lt;0,"IRPJ NEGATIVO",'1.DP 2012-2022 '!J122/'1.DP 2012-2022 '!U122)),"NA")</f>
        <v>Prejuízo</v>
      </c>
      <c r="L122" s="26" t="str">
        <f>IFERROR(IF('1.DP 2012-2022 '!V122&lt;0,"Prejuízo",IF('1.DP 2012-2022 '!K122&lt;0,"IRPJ NEGATIVO",'1.DP 2012-2022 '!K122/'1.DP 2012-2022 '!V122)),"NA")</f>
        <v>Prejuízo</v>
      </c>
      <c r="M122" s="26">
        <f>IFERROR(IF('1.DP 2012-2022 '!W122&lt;0,"Prejuízo",IF('1.DP 2012-2022 '!L122&lt;0,"IRPJ NEGATIVO",'1.DP 2012-2022 '!L122/'1.DP 2012-2022 '!W122)),"NA")</f>
        <v>0.18330176628205966</v>
      </c>
      <c r="N122" s="26">
        <f>IFERROR(IF('1.DP 2012-2022 '!X122&lt;0,"Prejuízo",IF('1.DP 2012-2022 '!M122&lt;0,"IRPJ NEGATIVO",'1.DP 2012-2022 '!M122/'1.DP 2012-2022 '!X122)),"NA")</f>
        <v>0.19125079249311436</v>
      </c>
      <c r="O122" s="26">
        <f>IFERROR(IF('1.DP 2012-2022 '!Y122&lt;0,"Prejuízo",IF('1.DP 2012-2022 '!N122&lt;0,"IRPJ NEGATIVO",'1.DP 2012-2022 '!N122/'1.DP 2012-2022 '!Y122)),"NA")</f>
        <v>0.1553030023797165</v>
      </c>
      <c r="P122" s="26">
        <f>IFERROR(IF('1.DP 2012-2022 '!Z122&lt;0,"Prejuízo",IF('1.DP 2012-2022 '!O122&lt;0,"IRPJ NEGATIVO",'1.DP 2012-2022 '!O122/'1.DP 2012-2022 '!Z122)),"NA")</f>
        <v>0.1326030309272804</v>
      </c>
      <c r="Q122" s="27">
        <f t="shared" si="1"/>
        <v>6</v>
      </c>
      <c r="R122" s="27">
        <f t="shared" si="2"/>
        <v>497</v>
      </c>
      <c r="S122" s="28">
        <f>IFERROR((SUMIF('1.DP 2012-2022 '!E122:O122,"&gt;=0",'1.DP 2012-2022 '!E122:O122))/(SUMIF('1.DP 2012-2022 '!P122:Z122,"&gt;=0",'1.DP 2012-2022 '!P122:Z122)),"NA")</f>
        <v>0.22770065966024453</v>
      </c>
      <c r="T122" s="29">
        <f t="shared" si="3"/>
        <v>2.7489013238661312E-3</v>
      </c>
      <c r="U122" s="29">
        <f t="shared" si="4"/>
        <v>6.8412817123758996E-4</v>
      </c>
    </row>
    <row r="123" spans="1:21" ht="14.25" customHeight="1">
      <c r="A123" s="12" t="s">
        <v>303</v>
      </c>
      <c r="B123" s="12" t="s">
        <v>304</v>
      </c>
      <c r="C123" s="12" t="s">
        <v>58</v>
      </c>
      <c r="D123" s="13" t="s">
        <v>196</v>
      </c>
      <c r="E123" s="25">
        <f t="shared" si="0"/>
        <v>1.6631732493200789E-3</v>
      </c>
      <c r="F123" s="26">
        <f>IFERROR(IF('1.DP 2012-2022 '!P123&lt;0,"Prejuízo",IF('1.DP 2012-2022 '!E123&lt;0,"IRPJ NEGATIVO",'1.DP 2012-2022 '!E123/'1.DP 2012-2022 '!P123)),"NA")</f>
        <v>1.3989200588750668E-2</v>
      </c>
      <c r="G123" s="26">
        <f>IFERROR(IF('1.DP 2012-2022 '!Q123&lt;0,"Prejuízo",IF('1.DP 2012-2022 '!F123&lt;0,"IRPJ NEGATIVO",'1.DP 2012-2022 '!F123/'1.DP 2012-2022 '!Q123)),"NA")</f>
        <v>3.4556639615758528E-2</v>
      </c>
      <c r="H123" s="26">
        <f>IFERROR(IF('1.DP 2012-2022 '!R123&lt;0,"Prejuízo",IF('1.DP 2012-2022 '!G123&lt;0,"IRPJ NEGATIVO",'1.DP 2012-2022 '!G123/'1.DP 2012-2022 '!R123)),"NA")</f>
        <v>0.14455005289527603</v>
      </c>
      <c r="I123" s="26">
        <f>IFERROR(IF('1.DP 2012-2022 '!S123&lt;0,"Prejuízo",IF('1.DP 2012-2022 '!H123&lt;0,"IRPJ NEGATIVO",'1.DP 2012-2022 '!H123/'1.DP 2012-2022 '!S123)),"NA")</f>
        <v>6.586958595613064E-4</v>
      </c>
      <c r="J123" s="26">
        <f>IFERROR(IF('1.DP 2012-2022 '!T123&lt;0,"Prejuízo",IF('1.DP 2012-2022 '!I123&lt;0,"IRPJ NEGATIVO",'1.DP 2012-2022 '!I123/'1.DP 2012-2022 '!T123)),"NA")</f>
        <v>9.8128944333163895E-2</v>
      </c>
      <c r="K123" s="26">
        <f>IFERROR(IF('1.DP 2012-2022 '!U123&lt;0,"Prejuízo",IF('1.DP 2012-2022 '!J123&lt;0,"IRPJ NEGATIVO",'1.DP 2012-2022 '!J123/'1.DP 2012-2022 '!U123)),"NA")</f>
        <v>4.1012921735295554E-2</v>
      </c>
      <c r="L123" s="26">
        <f>IFERROR(IF('1.DP 2012-2022 '!V123&lt;0,"Prejuízo",IF('1.DP 2012-2022 '!K123&lt;0,"IRPJ NEGATIVO",'1.DP 2012-2022 '!K123/'1.DP 2012-2022 '!V123)),"NA")</f>
        <v>6.3594003299854499E-2</v>
      </c>
      <c r="M123" s="26">
        <f>IFERROR(IF('1.DP 2012-2022 '!W123&lt;0,"Prejuízo",IF('1.DP 2012-2022 '!L123&lt;0,"IRPJ NEGATIVO",'1.DP 2012-2022 '!L123/'1.DP 2012-2022 '!W123)),"NA")</f>
        <v>0.26099925427236914</v>
      </c>
      <c r="N123" s="26">
        <f>IFERROR(IF('1.DP 2012-2022 '!X123&lt;0,"Prejuízo",IF('1.DP 2012-2022 '!M123&lt;0,"IRPJ NEGATIVO",'1.DP 2012-2022 '!M123/'1.DP 2012-2022 '!X123)),"NA")</f>
        <v>0.16910739231204952</v>
      </c>
      <c r="O123" s="26" t="str">
        <f>IFERROR(IF('1.DP 2012-2022 '!Y123&lt;0,"Prejuízo",IF('1.DP 2012-2022 '!N123&lt;0,"IRPJ NEGATIVO",'1.DP 2012-2022 '!N123/'1.DP 2012-2022 '!Y123)),"NA")</f>
        <v>NA</v>
      </c>
      <c r="P123" s="26" t="str">
        <f>IFERROR(IF('1.DP 2012-2022 '!Z123&lt;0,"Prejuízo",IF('1.DP 2012-2022 '!O123&lt;0,"IRPJ NEGATIVO",'1.DP 2012-2022 '!O123/'1.DP 2012-2022 '!Z123)),"NA")</f>
        <v>NA</v>
      </c>
      <c r="Q123" s="27">
        <f t="shared" si="1"/>
        <v>9</v>
      </c>
      <c r="R123" s="27">
        <f t="shared" si="2"/>
        <v>497</v>
      </c>
      <c r="S123" s="28">
        <f>IFERROR((SUMIF('1.DP 2012-2022 '!E123:O123,"&gt;=0",'1.DP 2012-2022 '!E123:O123))/(SUMIF('1.DP 2012-2022 '!P123:Z123,"&gt;=0",'1.DP 2012-2022 '!P123:Z123)),"NA")</f>
        <v>4.5532075405032166E-2</v>
      </c>
      <c r="T123" s="29">
        <f t="shared" si="3"/>
        <v>8.2452450431647788E-4</v>
      </c>
      <c r="U123" s="29">
        <f t="shared" si="4"/>
        <v>2.0520214253644942E-4</v>
      </c>
    </row>
    <row r="124" spans="1:21" ht="14.25" customHeight="1">
      <c r="A124" s="12" t="s">
        <v>305</v>
      </c>
      <c r="B124" s="12" t="s">
        <v>306</v>
      </c>
      <c r="C124" s="12" t="s">
        <v>58</v>
      </c>
      <c r="D124" s="13" t="s">
        <v>196</v>
      </c>
      <c r="E124" s="25">
        <f t="shared" si="0"/>
        <v>2.8504430308927634E-3</v>
      </c>
      <c r="F124" s="26">
        <f>IFERROR(IF('1.DP 2012-2022 '!P124&lt;0,"Prejuízo",IF('1.DP 2012-2022 '!E124&lt;0,"IRPJ NEGATIVO",'1.DP 2012-2022 '!E124/'1.DP 2012-2022 '!P124)),"NA")</f>
        <v>2.5344087648342128</v>
      </c>
      <c r="G124" s="26">
        <f>IFERROR(IF('1.DP 2012-2022 '!Q124&lt;0,"Prejuízo",IF('1.DP 2012-2022 '!F124&lt;0,"IRPJ NEGATIVO",'1.DP 2012-2022 '!F124/'1.DP 2012-2022 '!Q124)),"NA")</f>
        <v>0.13871575339165901</v>
      </c>
      <c r="H124" s="26">
        <f>IFERROR(IF('1.DP 2012-2022 '!R124&lt;0,"Prejuízo",IF('1.DP 2012-2022 '!G124&lt;0,"IRPJ NEGATIVO",'1.DP 2012-2022 '!G124/'1.DP 2012-2022 '!R124)),"NA")</f>
        <v>0.16591061154664188</v>
      </c>
      <c r="I124" s="26">
        <f>IFERROR(IF('1.DP 2012-2022 '!S124&lt;0,"Prejuízo",IF('1.DP 2012-2022 '!H124&lt;0,"IRPJ NEGATIVO",'1.DP 2012-2022 '!H124/'1.DP 2012-2022 '!S124)),"NA")</f>
        <v>0.13905025514697841</v>
      </c>
      <c r="J124" s="26">
        <f>IFERROR(IF('1.DP 2012-2022 '!T124&lt;0,"Prejuízo",IF('1.DP 2012-2022 '!I124&lt;0,"IRPJ NEGATIVO",'1.DP 2012-2022 '!I124/'1.DP 2012-2022 '!T124)),"NA")</f>
        <v>0.14195177140324816</v>
      </c>
      <c r="K124" s="26">
        <f>IFERROR(IF('1.DP 2012-2022 '!U124&lt;0,"Prejuízo",IF('1.DP 2012-2022 '!J124&lt;0,"IRPJ NEGATIVO",'1.DP 2012-2022 '!J124/'1.DP 2012-2022 '!U124)),"NA")</f>
        <v>0.13896882121903739</v>
      </c>
      <c r="L124" s="26">
        <f>IFERROR(IF('1.DP 2012-2022 '!V124&lt;0,"Prejuízo",IF('1.DP 2012-2022 '!K124&lt;0,"IRPJ NEGATIVO",'1.DP 2012-2022 '!K124/'1.DP 2012-2022 '!V124)),"NA")</f>
        <v>0.15033449218782008</v>
      </c>
      <c r="M124" s="26">
        <f>IFERROR(IF('1.DP 2012-2022 '!W124&lt;0,"Prejuízo",IF('1.DP 2012-2022 '!L124&lt;0,"IRPJ NEGATIVO",'1.DP 2012-2022 '!L124/'1.DP 2012-2022 '!W124)),"NA")</f>
        <v>0.1680899976622813</v>
      </c>
      <c r="N124" s="26">
        <f>IFERROR(IF('1.DP 2012-2022 '!X124&lt;0,"Prejuízo",IF('1.DP 2012-2022 '!M124&lt;0,"IRPJ NEGATIVO",'1.DP 2012-2022 '!M124/'1.DP 2012-2022 '!X124)),"NA")</f>
        <v>0.11940696077803348</v>
      </c>
      <c r="O124" s="26">
        <f>IFERROR(IF('1.DP 2012-2022 '!Y124&lt;0,"Prejuízo",IF('1.DP 2012-2022 '!N124&lt;0,"IRPJ NEGATIVO",'1.DP 2012-2022 '!N124/'1.DP 2012-2022 '!Y124)),"NA")</f>
        <v>0.13436047874120036</v>
      </c>
      <c r="P124" s="26">
        <f>IFERROR(IF('1.DP 2012-2022 '!Z124&lt;0,"Prejuízo",IF('1.DP 2012-2022 '!O124&lt;0,"IRPJ NEGATIVO",'1.DP 2012-2022 '!O124/'1.DP 2012-2022 '!Z124)),"NA")</f>
        <v>0.11988104427680343</v>
      </c>
      <c r="Q124" s="27">
        <f t="shared" si="1"/>
        <v>10</v>
      </c>
      <c r="R124" s="27">
        <f t="shared" si="2"/>
        <v>497</v>
      </c>
      <c r="S124" s="28">
        <f>IFERROR((SUMIF('1.DP 2012-2022 '!E124:O124,"&gt;=0",'1.DP 2012-2022 '!E124:O124))/(SUMIF('1.DP 2012-2022 '!P124:Z124,"&gt;=0",'1.DP 2012-2022 '!P124:Z124)),"NA")</f>
        <v>0.16883607507259962</v>
      </c>
      <c r="T124" s="29">
        <f t="shared" si="3"/>
        <v>3.3971041262092481E-3</v>
      </c>
      <c r="U124" s="29">
        <f t="shared" si="4"/>
        <v>8.4544854818527609E-4</v>
      </c>
    </row>
    <row r="125" spans="1:21" ht="14.25" customHeight="1">
      <c r="A125" s="12" t="s">
        <v>307</v>
      </c>
      <c r="B125" s="12" t="s">
        <v>308</v>
      </c>
      <c r="C125" s="12" t="s">
        <v>58</v>
      </c>
      <c r="D125" s="13" t="s">
        <v>196</v>
      </c>
      <c r="E125" s="25">
        <f t="shared" si="0"/>
        <v>1.3703368300229839E-3</v>
      </c>
      <c r="F125" s="26">
        <f>IFERROR(IF('1.DP 2012-2022 '!P125&lt;0,"Prejuízo",IF('1.DP 2012-2022 '!E125&lt;0,"IRPJ NEGATIVO",'1.DP 2012-2022 '!E125/'1.DP 2012-2022 '!P125)),"NA")</f>
        <v>1.8080219614050663E-2</v>
      </c>
      <c r="G125" s="26" t="str">
        <f>IFERROR(IF('1.DP 2012-2022 '!Q125&lt;0,"Prejuízo",IF('1.DP 2012-2022 '!F125&lt;0,"IRPJ NEGATIVO",'1.DP 2012-2022 '!F125/'1.DP 2012-2022 '!Q125)),"NA")</f>
        <v>Prejuízo</v>
      </c>
      <c r="H125" s="26">
        <f>IFERROR(IF('1.DP 2012-2022 '!R125&lt;0,"Prejuízo",IF('1.DP 2012-2022 '!G125&lt;0,"IRPJ NEGATIVO",'1.DP 2012-2022 '!G125/'1.DP 2012-2022 '!R125)),"NA")</f>
        <v>27.654109936765714</v>
      </c>
      <c r="I125" s="26" t="str">
        <f>IFERROR(IF('1.DP 2012-2022 '!S125&lt;0,"Prejuízo",IF('1.DP 2012-2022 '!H125&lt;0,"IRPJ NEGATIVO",'1.DP 2012-2022 '!H125/'1.DP 2012-2022 '!S125)),"NA")</f>
        <v>Prejuízo</v>
      </c>
      <c r="J125" s="26">
        <f>IFERROR(IF('1.DP 2012-2022 '!T125&lt;0,"Prejuízo",IF('1.DP 2012-2022 '!I125&lt;0,"IRPJ NEGATIVO",'1.DP 2012-2022 '!I125/'1.DP 2012-2022 '!T125)),"NA")</f>
        <v>0.66297718490737223</v>
      </c>
      <c r="K125" s="26" t="str">
        <f>IFERROR(IF('1.DP 2012-2022 '!U125&lt;0,"Prejuízo",IF('1.DP 2012-2022 '!J125&lt;0,"IRPJ NEGATIVO",'1.DP 2012-2022 '!J125/'1.DP 2012-2022 '!U125)),"NA")</f>
        <v>Prejuízo</v>
      </c>
      <c r="L125" s="26" t="str">
        <f>IFERROR(IF('1.DP 2012-2022 '!V125&lt;0,"Prejuízo",IF('1.DP 2012-2022 '!K125&lt;0,"IRPJ NEGATIVO",'1.DP 2012-2022 '!K125/'1.DP 2012-2022 '!V125)),"NA")</f>
        <v>Prejuízo</v>
      </c>
      <c r="M125" s="26" t="str">
        <f>IFERROR(IF('1.DP 2012-2022 '!W125&lt;0,"Prejuízo",IF('1.DP 2012-2022 '!L125&lt;0,"IRPJ NEGATIVO",'1.DP 2012-2022 '!L125/'1.DP 2012-2022 '!W125)),"NA")</f>
        <v>Prejuízo</v>
      </c>
      <c r="N125" s="26" t="str">
        <f>IFERROR(IF('1.DP 2012-2022 '!X125&lt;0,"Prejuízo",IF('1.DP 2012-2022 '!M125&lt;0,"IRPJ NEGATIVO",'1.DP 2012-2022 '!M125/'1.DP 2012-2022 '!X125)),"NA")</f>
        <v>Prejuízo</v>
      </c>
      <c r="O125" s="26">
        <f>IFERROR(IF('1.DP 2012-2022 '!Y125&lt;0,"Prejuízo",IF('1.DP 2012-2022 '!N125&lt;0,"IRPJ NEGATIVO",'1.DP 2012-2022 '!N125/'1.DP 2012-2022 '!Y125)),"NA")</f>
        <v>0.84628349952493609</v>
      </c>
      <c r="P125" s="26">
        <f>IFERROR(IF('1.DP 2012-2022 '!Z125&lt;0,"Prejuízo",IF('1.DP 2012-2022 '!O125&lt;0,"IRPJ NEGATIVO",'1.DP 2012-2022 '!O125/'1.DP 2012-2022 '!Z125)),"NA")</f>
        <v>2.4616024410634187</v>
      </c>
      <c r="Q125" s="27">
        <f t="shared" si="1"/>
        <v>2</v>
      </c>
      <c r="R125" s="27">
        <f t="shared" si="2"/>
        <v>497</v>
      </c>
      <c r="S125" s="28">
        <f>IFERROR((SUMIF('1.DP 2012-2022 '!E125:O125,"&gt;=0",'1.DP 2012-2022 '!E125:O125))/(SUMIF('1.DP 2012-2022 '!P125:Z125,"&gt;=0",'1.DP 2012-2022 '!P125:Z125)),"NA")</f>
        <v>0.12889532748473079</v>
      </c>
      <c r="T125" s="29">
        <f t="shared" si="3"/>
        <v>5.1869347076350422E-4</v>
      </c>
      <c r="U125" s="29">
        <f t="shared" si="4"/>
        <v>1.2908896092611997E-4</v>
      </c>
    </row>
    <row r="126" spans="1:21" ht="14.25" customHeight="1">
      <c r="A126" s="12" t="s">
        <v>309</v>
      </c>
      <c r="B126" s="12" t="s">
        <v>310</v>
      </c>
      <c r="C126" s="12" t="s">
        <v>58</v>
      </c>
      <c r="D126" s="13" t="s">
        <v>196</v>
      </c>
      <c r="E126" s="25">
        <f t="shared" si="0"/>
        <v>4.3145491664729818E-5</v>
      </c>
      <c r="F126" s="26" t="str">
        <f>IFERROR(IF('1.DP 2012-2022 '!P126&lt;0,"Prejuízo",IF('1.DP 2012-2022 '!E126&lt;0,"IRPJ NEGATIVO",'1.DP 2012-2022 '!E126/'1.DP 2012-2022 '!P126)),"NA")</f>
        <v>Prejuízo</v>
      </c>
      <c r="G126" s="26" t="str">
        <f>IFERROR(IF('1.DP 2012-2022 '!Q126&lt;0,"Prejuízo",IF('1.DP 2012-2022 '!F126&lt;0,"IRPJ NEGATIVO",'1.DP 2012-2022 '!F126/'1.DP 2012-2022 '!Q126)),"NA")</f>
        <v>Prejuízo</v>
      </c>
      <c r="H126" s="26" t="str">
        <f>IFERROR(IF('1.DP 2012-2022 '!R126&lt;0,"Prejuízo",IF('1.DP 2012-2022 '!G126&lt;0,"IRPJ NEGATIVO",'1.DP 2012-2022 '!G126/'1.DP 2012-2022 '!R126)),"NA")</f>
        <v>Prejuízo</v>
      </c>
      <c r="I126" s="26" t="str">
        <f>IFERROR(IF('1.DP 2012-2022 '!S126&lt;0,"Prejuízo",IF('1.DP 2012-2022 '!H126&lt;0,"IRPJ NEGATIVO",'1.DP 2012-2022 '!H126/'1.DP 2012-2022 '!S126)),"NA")</f>
        <v>Prejuízo</v>
      </c>
      <c r="J126" s="26" t="str">
        <f>IFERROR(IF('1.DP 2012-2022 '!T126&lt;0,"Prejuízo",IF('1.DP 2012-2022 '!I126&lt;0,"IRPJ NEGATIVO",'1.DP 2012-2022 '!I126/'1.DP 2012-2022 '!T126)),"NA")</f>
        <v>Prejuízo</v>
      </c>
      <c r="K126" s="26">
        <f>IFERROR(IF('1.DP 2012-2022 '!U126&lt;0,"Prejuízo",IF('1.DP 2012-2022 '!J126&lt;0,"IRPJ NEGATIVO",'1.DP 2012-2022 '!J126/'1.DP 2012-2022 '!U126)),"NA")</f>
        <v>2.1443309357370717E-2</v>
      </c>
      <c r="L126" s="26" t="str">
        <f>IFERROR(IF('1.DP 2012-2022 '!V126&lt;0,"Prejuízo",IF('1.DP 2012-2022 '!K126&lt;0,"IRPJ NEGATIVO",'1.DP 2012-2022 '!K126/'1.DP 2012-2022 '!V126)),"NA")</f>
        <v>Prejuízo</v>
      </c>
      <c r="M126" s="26" t="str">
        <f>IFERROR(IF('1.DP 2012-2022 '!W126&lt;0,"Prejuízo",IF('1.DP 2012-2022 '!L126&lt;0,"IRPJ NEGATIVO",'1.DP 2012-2022 '!L126/'1.DP 2012-2022 '!W126)),"NA")</f>
        <v>Prejuízo</v>
      </c>
      <c r="N126" s="26" t="str">
        <f>IFERROR(IF('1.DP 2012-2022 '!X126&lt;0,"Prejuízo",IF('1.DP 2012-2022 '!M126&lt;0,"IRPJ NEGATIVO",'1.DP 2012-2022 '!M126/'1.DP 2012-2022 '!X126)),"NA")</f>
        <v>Prejuízo</v>
      </c>
      <c r="O126" s="26" t="str">
        <f>IFERROR(IF('1.DP 2012-2022 '!Y126&lt;0,"Prejuízo",IF('1.DP 2012-2022 '!N126&lt;0,"IRPJ NEGATIVO",'1.DP 2012-2022 '!N126/'1.DP 2012-2022 '!Y126)),"NA")</f>
        <v>Prejuízo</v>
      </c>
      <c r="P126" s="26" t="str">
        <f>IFERROR(IF('1.DP 2012-2022 '!Z126&lt;0,"Prejuízo",IF('1.DP 2012-2022 '!O126&lt;0,"IRPJ NEGATIVO",'1.DP 2012-2022 '!O126/'1.DP 2012-2022 '!Z126)),"NA")</f>
        <v>Prejuízo</v>
      </c>
      <c r="Q126" s="27">
        <f t="shared" si="1"/>
        <v>1</v>
      </c>
      <c r="R126" s="27">
        <f t="shared" si="2"/>
        <v>497</v>
      </c>
      <c r="S126" s="28">
        <f>IFERROR((SUMIF('1.DP 2012-2022 '!E126:O126,"&gt;=0",'1.DP 2012-2022 '!E126:O126))/(SUMIF('1.DP 2012-2022 '!P126:Z126,"&gt;=0",'1.DP 2012-2022 '!P126:Z126)),"NA")</f>
        <v>0.93424082594359348</v>
      </c>
      <c r="T126" s="29" t="str">
        <f t="shared" si="3"/>
        <v>na</v>
      </c>
      <c r="U126" s="29" t="str">
        <f t="shared" si="4"/>
        <v>na</v>
      </c>
    </row>
    <row r="127" spans="1:21" ht="14.25" customHeight="1">
      <c r="A127" s="12" t="s">
        <v>311</v>
      </c>
      <c r="B127" s="12" t="s">
        <v>312</v>
      </c>
      <c r="C127" s="12" t="s">
        <v>58</v>
      </c>
      <c r="D127" s="13" t="s">
        <v>196</v>
      </c>
      <c r="E127" s="25">
        <f t="shared" si="0"/>
        <v>3.0190841969276747E-3</v>
      </c>
      <c r="F127" s="26">
        <f>IFERROR(IF('1.DP 2012-2022 '!P127&lt;0,"Prejuízo",IF('1.DP 2012-2022 '!E127&lt;0,"IRPJ NEGATIVO",'1.DP 2012-2022 '!E127/'1.DP 2012-2022 '!P127)),"NA")</f>
        <v>0.15387508376863965</v>
      </c>
      <c r="G127" s="26">
        <f>IFERROR(IF('1.DP 2012-2022 '!Q127&lt;0,"Prejuízo",IF('1.DP 2012-2022 '!F127&lt;0,"IRPJ NEGATIVO",'1.DP 2012-2022 '!F127/'1.DP 2012-2022 '!Q127)),"NA")</f>
        <v>0.20387592422939105</v>
      </c>
      <c r="H127" s="26">
        <f>IFERROR(IF('1.DP 2012-2022 '!R127&lt;0,"Prejuízo",IF('1.DP 2012-2022 '!G127&lt;0,"IRPJ NEGATIVO",'1.DP 2012-2022 '!G127/'1.DP 2012-2022 '!R127)),"NA")</f>
        <v>3.6325693835971497E-4</v>
      </c>
      <c r="I127" s="26">
        <f>IFERROR(IF('1.DP 2012-2022 '!S127&lt;0,"Prejuízo",IF('1.DP 2012-2022 '!H127&lt;0,"IRPJ NEGATIVO",'1.DP 2012-2022 '!H127/'1.DP 2012-2022 '!S127)),"NA")</f>
        <v>5.7907101595827994E-2</v>
      </c>
      <c r="J127" s="26">
        <f>IFERROR(IF('1.DP 2012-2022 '!T127&lt;0,"Prejuízo",IF('1.DP 2012-2022 '!I127&lt;0,"IRPJ NEGATIVO",'1.DP 2012-2022 '!I127/'1.DP 2012-2022 '!T127)),"NA")</f>
        <v>0.15284737430758696</v>
      </c>
      <c r="K127" s="26">
        <f>IFERROR(IF('1.DP 2012-2022 '!U127&lt;0,"Prejuízo",IF('1.DP 2012-2022 '!J127&lt;0,"IRPJ NEGATIVO",'1.DP 2012-2022 '!J127/'1.DP 2012-2022 '!U127)),"NA")</f>
        <v>0.26691596890142105</v>
      </c>
      <c r="L127" s="26">
        <f>IFERROR(IF('1.DP 2012-2022 '!V127&lt;0,"Prejuízo",IF('1.DP 2012-2022 '!K127&lt;0,"IRPJ NEGATIVO",'1.DP 2012-2022 '!K127/'1.DP 2012-2022 '!V127)),"NA")</f>
        <v>0.21153978648496491</v>
      </c>
      <c r="M127" s="26">
        <f>IFERROR(IF('1.DP 2012-2022 '!W127&lt;0,"Prejuízo",IF('1.DP 2012-2022 '!L127&lt;0,"IRPJ NEGATIVO",'1.DP 2012-2022 '!L127/'1.DP 2012-2022 '!W127)),"NA")</f>
        <v>0.18412775480389632</v>
      </c>
      <c r="N127" s="26">
        <f>IFERROR(IF('1.DP 2012-2022 '!X127&lt;0,"Prejuízo",IF('1.DP 2012-2022 '!M127&lt;0,"IRPJ NEGATIVO",'1.DP 2012-2022 '!M127/'1.DP 2012-2022 '!X127)),"NA")</f>
        <v>7.2960575275959116E-2</v>
      </c>
      <c r="O127" s="26">
        <f>IFERROR(IF('1.DP 2012-2022 '!Y127&lt;0,"Prejuízo",IF('1.DP 2012-2022 '!N127&lt;0,"IRPJ NEGATIVO",'1.DP 2012-2022 '!N127/'1.DP 2012-2022 '!Y127)),"NA")</f>
        <v>0.19607201956700751</v>
      </c>
      <c r="P127" s="26" t="str">
        <f>IFERROR(IF('1.DP 2012-2022 '!Z127&lt;0,"Prejuízo",IF('1.DP 2012-2022 '!O127&lt;0,"IRPJ NEGATIVO",'1.DP 2012-2022 '!O127/'1.DP 2012-2022 '!Z127)),"NA")</f>
        <v>Prejuízo</v>
      </c>
      <c r="Q127" s="27">
        <f t="shared" si="1"/>
        <v>10</v>
      </c>
      <c r="R127" s="27">
        <f t="shared" si="2"/>
        <v>497</v>
      </c>
      <c r="S127" s="28">
        <f>IFERROR((SUMIF('1.DP 2012-2022 '!E127:O127,"&gt;=0",'1.DP 2012-2022 '!E127:O127))/(SUMIF('1.DP 2012-2022 '!P127:Z127,"&gt;=0",'1.DP 2012-2022 '!P127:Z127)),"NA")</f>
        <v>0.16517814579358647</v>
      </c>
      <c r="T127" s="29">
        <f t="shared" si="3"/>
        <v>3.3235039395087822E-3</v>
      </c>
      <c r="U127" s="29">
        <f t="shared" si="4"/>
        <v>8.2713142610709302E-4</v>
      </c>
    </row>
    <row r="128" spans="1:21" ht="14.25" customHeight="1">
      <c r="A128" s="12" t="s">
        <v>313</v>
      </c>
      <c r="B128" s="12" t="s">
        <v>314</v>
      </c>
      <c r="C128" s="12" t="s">
        <v>58</v>
      </c>
      <c r="D128" s="13" t="s">
        <v>196</v>
      </c>
      <c r="E128" s="25">
        <f t="shared" si="0"/>
        <v>3.8836171958792731E-3</v>
      </c>
      <c r="F128" s="26">
        <f>IFERROR(IF('1.DP 2012-2022 '!P128&lt;0,"Prejuízo",IF('1.DP 2012-2022 '!E128&lt;0,"IRPJ NEGATIVO",'1.DP 2012-2022 '!E128/'1.DP 2012-2022 '!P128)),"NA")</f>
        <v>0.54719972052023447</v>
      </c>
      <c r="G128" s="26">
        <f>IFERROR(IF('1.DP 2012-2022 '!Q128&lt;0,"Prejuízo",IF('1.DP 2012-2022 '!F128&lt;0,"IRPJ NEGATIVO",'1.DP 2012-2022 '!F128/'1.DP 2012-2022 '!Q128)),"NA")</f>
        <v>0.37328301410916787</v>
      </c>
      <c r="H128" s="26">
        <f>IFERROR(IF('1.DP 2012-2022 '!R128&lt;0,"Prejuízo",IF('1.DP 2012-2022 '!G128&lt;0,"IRPJ NEGATIVO",'1.DP 2012-2022 '!G128/'1.DP 2012-2022 '!R128)),"NA")</f>
        <v>0.29299918517004175</v>
      </c>
      <c r="I128" s="26">
        <f>IFERROR(IF('1.DP 2012-2022 '!S128&lt;0,"Prejuízo",IF('1.DP 2012-2022 '!H128&lt;0,"IRPJ NEGATIVO",'1.DP 2012-2022 '!H128/'1.DP 2012-2022 '!S128)),"NA")</f>
        <v>0.410759457475592</v>
      </c>
      <c r="J128" s="26">
        <f>IFERROR(IF('1.DP 2012-2022 '!T128&lt;0,"Prejuízo",IF('1.DP 2012-2022 '!I128&lt;0,"IRPJ NEGATIVO",'1.DP 2012-2022 '!I128/'1.DP 2012-2022 '!T128)),"NA")</f>
        <v>0.13511115766857085</v>
      </c>
      <c r="K128" s="26">
        <f>IFERROR(IF('1.DP 2012-2022 '!U128&lt;0,"Prejuízo",IF('1.DP 2012-2022 '!J128&lt;0,"IRPJ NEGATIVO",'1.DP 2012-2022 '!J128/'1.DP 2012-2022 '!U128)),"NA")</f>
        <v>0.17080521140839197</v>
      </c>
      <c r="L128" s="26" t="str">
        <f>IFERROR(IF('1.DP 2012-2022 '!V128&lt;0,"Prejuízo",IF('1.DP 2012-2022 '!K128&lt;0,"IRPJ NEGATIVO",'1.DP 2012-2022 '!K128/'1.DP 2012-2022 '!V128)),"NA")</f>
        <v>NA</v>
      </c>
      <c r="M128" s="26" t="str">
        <f>IFERROR(IF('1.DP 2012-2022 '!W128&lt;0,"Prejuízo",IF('1.DP 2012-2022 '!L128&lt;0,"IRPJ NEGATIVO",'1.DP 2012-2022 '!L128/'1.DP 2012-2022 '!W128)),"NA")</f>
        <v>NA</v>
      </c>
      <c r="N128" s="26" t="str">
        <f>IFERROR(IF('1.DP 2012-2022 '!X128&lt;0,"Prejuízo",IF('1.DP 2012-2022 '!M128&lt;0,"IRPJ NEGATIVO",'1.DP 2012-2022 '!M128/'1.DP 2012-2022 '!X128)),"NA")</f>
        <v>NA</v>
      </c>
      <c r="O128" s="26" t="str">
        <f>IFERROR(IF('1.DP 2012-2022 '!Y128&lt;0,"Prejuízo",IF('1.DP 2012-2022 '!N128&lt;0,"IRPJ NEGATIVO",'1.DP 2012-2022 '!N128/'1.DP 2012-2022 '!Y128)),"NA")</f>
        <v>NA</v>
      </c>
      <c r="P128" s="26" t="str">
        <f>IFERROR(IF('1.DP 2012-2022 '!Z128&lt;0,"Prejuízo",IF('1.DP 2012-2022 '!O128&lt;0,"IRPJ NEGATIVO",'1.DP 2012-2022 '!O128/'1.DP 2012-2022 '!Z128)),"NA")</f>
        <v>NA</v>
      </c>
      <c r="Q128" s="27">
        <f t="shared" si="1"/>
        <v>6</v>
      </c>
      <c r="R128" s="27">
        <f t="shared" si="2"/>
        <v>497</v>
      </c>
      <c r="S128" s="28">
        <f>IFERROR((SUMIF('1.DP 2012-2022 '!E128:O128,"&gt;=0",'1.DP 2012-2022 '!E128:O128))/(SUMIF('1.DP 2012-2022 '!P128:Z128,"&gt;=0",'1.DP 2012-2022 '!P128:Z128)),"NA")</f>
        <v>0.34481318959417717</v>
      </c>
      <c r="T128" s="29">
        <f t="shared" si="3"/>
        <v>4.1627346832295038E-3</v>
      </c>
      <c r="U128" s="29">
        <f t="shared" si="4"/>
        <v>1.0359935591212135E-3</v>
      </c>
    </row>
    <row r="129" spans="1:21" ht="14.25" customHeight="1">
      <c r="A129" s="12" t="s">
        <v>315</v>
      </c>
      <c r="B129" s="12" t="s">
        <v>316</v>
      </c>
      <c r="C129" s="12" t="s">
        <v>58</v>
      </c>
      <c r="D129" s="13" t="s">
        <v>196</v>
      </c>
      <c r="E129" s="25">
        <f t="shared" si="0"/>
        <v>1.195375850713228E-3</v>
      </c>
      <c r="F129" s="26">
        <f>IFERROR(IF('1.DP 2012-2022 '!P129&lt;0,"Prejuízo",IF('1.DP 2012-2022 '!E129&lt;0,"IRPJ NEGATIVO",'1.DP 2012-2022 '!E129/'1.DP 2012-2022 '!P129)),"NA")</f>
        <v>0.18028390884300857</v>
      </c>
      <c r="G129" s="26">
        <f>IFERROR(IF('1.DP 2012-2022 '!Q129&lt;0,"Prejuízo",IF('1.DP 2012-2022 '!F129&lt;0,"IRPJ NEGATIVO",'1.DP 2012-2022 '!F129/'1.DP 2012-2022 '!Q129)),"NA")</f>
        <v>0.15981148507798235</v>
      </c>
      <c r="H129" s="26">
        <f>IFERROR(IF('1.DP 2012-2022 '!R129&lt;0,"Prejuízo",IF('1.DP 2012-2022 '!G129&lt;0,"IRPJ NEGATIVO",'1.DP 2012-2022 '!G129/'1.DP 2012-2022 '!R129)),"NA")</f>
        <v>0.12397248124927394</v>
      </c>
      <c r="I129" s="26">
        <f>IFERROR(IF('1.DP 2012-2022 '!S129&lt;0,"Prejuízo",IF('1.DP 2012-2022 '!H129&lt;0,"IRPJ NEGATIVO",'1.DP 2012-2022 '!H129/'1.DP 2012-2022 '!S129)),"NA")</f>
        <v>0.13003392263420943</v>
      </c>
      <c r="J129" s="26" t="str">
        <f>IFERROR(IF('1.DP 2012-2022 '!T129&lt;0,"Prejuízo",IF('1.DP 2012-2022 '!I129&lt;0,"IRPJ NEGATIVO",'1.DP 2012-2022 '!I129/'1.DP 2012-2022 '!T129)),"NA")</f>
        <v>NA</v>
      </c>
      <c r="K129" s="26" t="str">
        <f>IFERROR(IF('1.DP 2012-2022 '!U129&lt;0,"Prejuízo",IF('1.DP 2012-2022 '!J129&lt;0,"IRPJ NEGATIVO",'1.DP 2012-2022 '!J129/'1.DP 2012-2022 '!U129)),"NA")</f>
        <v>NA</v>
      </c>
      <c r="L129" s="26" t="str">
        <f>IFERROR(IF('1.DP 2012-2022 '!V129&lt;0,"Prejuízo",IF('1.DP 2012-2022 '!K129&lt;0,"IRPJ NEGATIVO",'1.DP 2012-2022 '!K129/'1.DP 2012-2022 '!V129)),"NA")</f>
        <v>NA</v>
      </c>
      <c r="M129" s="26" t="str">
        <f>IFERROR(IF('1.DP 2012-2022 '!W129&lt;0,"Prejuízo",IF('1.DP 2012-2022 '!L129&lt;0,"IRPJ NEGATIVO",'1.DP 2012-2022 '!L129/'1.DP 2012-2022 '!W129)),"NA")</f>
        <v>NA</v>
      </c>
      <c r="N129" s="26" t="str">
        <f>IFERROR(IF('1.DP 2012-2022 '!X129&lt;0,"Prejuízo",IF('1.DP 2012-2022 '!M129&lt;0,"IRPJ NEGATIVO",'1.DP 2012-2022 '!M129/'1.DP 2012-2022 '!X129)),"NA")</f>
        <v>NA</v>
      </c>
      <c r="O129" s="26" t="str">
        <f>IFERROR(IF('1.DP 2012-2022 '!Y129&lt;0,"Prejuízo",IF('1.DP 2012-2022 '!N129&lt;0,"IRPJ NEGATIVO",'1.DP 2012-2022 '!N129/'1.DP 2012-2022 '!Y129)),"NA")</f>
        <v>NA</v>
      </c>
      <c r="P129" s="26" t="str">
        <f>IFERROR(IF('1.DP 2012-2022 '!Z129&lt;0,"Prejuízo",IF('1.DP 2012-2022 '!O129&lt;0,"IRPJ NEGATIVO",'1.DP 2012-2022 '!O129/'1.DP 2012-2022 '!Z129)),"NA")</f>
        <v>NA</v>
      </c>
      <c r="Q129" s="27">
        <f t="shared" si="1"/>
        <v>4</v>
      </c>
      <c r="R129" s="27">
        <f t="shared" si="2"/>
        <v>497</v>
      </c>
      <c r="S129" s="28">
        <f>IFERROR((SUMIF('1.DP 2012-2022 '!E129:O129,"&gt;=0",'1.DP 2012-2022 '!E129:O129))/(SUMIF('1.DP 2012-2022 '!P129:Z129,"&gt;=0",'1.DP 2012-2022 '!P129:Z129)),"NA")</f>
        <v>0.14887704708486638</v>
      </c>
      <c r="T129" s="29">
        <f t="shared" si="3"/>
        <v>1.1982056103409769E-3</v>
      </c>
      <c r="U129" s="29">
        <f t="shared" si="4"/>
        <v>2.9820139626412893E-4</v>
      </c>
    </row>
    <row r="130" spans="1:21" ht="14.25" customHeight="1">
      <c r="A130" s="12" t="s">
        <v>317</v>
      </c>
      <c r="B130" s="12" t="s">
        <v>318</v>
      </c>
      <c r="C130" s="12" t="s">
        <v>58</v>
      </c>
      <c r="D130" s="13" t="s">
        <v>196</v>
      </c>
      <c r="E130" s="25" t="str">
        <f t="shared" si="0"/>
        <v>NA</v>
      </c>
      <c r="F130" s="26" t="str">
        <f>IFERROR(IF('1.DP 2012-2022 '!P130&lt;0,"Prejuízo",IF('1.DP 2012-2022 '!E130&lt;0,"IRPJ NEGATIVO",'1.DP 2012-2022 '!E130/'1.DP 2012-2022 '!P130)),"NA")</f>
        <v>Prejuízo</v>
      </c>
      <c r="G130" s="26" t="str">
        <f>IFERROR(IF('1.DP 2012-2022 '!Q130&lt;0,"Prejuízo",IF('1.DP 2012-2022 '!F130&lt;0,"IRPJ NEGATIVO",'1.DP 2012-2022 '!F130/'1.DP 2012-2022 '!Q130)),"NA")</f>
        <v>Prejuízo</v>
      </c>
      <c r="H130" s="26" t="str">
        <f>IFERROR(IF('1.DP 2012-2022 '!R130&lt;0,"Prejuízo",IF('1.DP 2012-2022 '!G130&lt;0,"IRPJ NEGATIVO",'1.DP 2012-2022 '!G130/'1.DP 2012-2022 '!R130)),"NA")</f>
        <v>Prejuízo</v>
      </c>
      <c r="I130" s="26" t="str">
        <f>IFERROR(IF('1.DP 2012-2022 '!S130&lt;0,"Prejuízo",IF('1.DP 2012-2022 '!H130&lt;0,"IRPJ NEGATIVO",'1.DP 2012-2022 '!H130/'1.DP 2012-2022 '!S130)),"NA")</f>
        <v>Prejuízo</v>
      </c>
      <c r="J130" s="26" t="str">
        <f>IFERROR(IF('1.DP 2012-2022 '!T130&lt;0,"Prejuízo",IF('1.DP 2012-2022 '!I130&lt;0,"IRPJ NEGATIVO",'1.DP 2012-2022 '!I130/'1.DP 2012-2022 '!T130)),"NA")</f>
        <v>Prejuízo</v>
      </c>
      <c r="K130" s="26" t="str">
        <f>IFERROR(IF('1.DP 2012-2022 '!U130&lt;0,"Prejuízo",IF('1.DP 2012-2022 '!J130&lt;0,"IRPJ NEGATIVO",'1.DP 2012-2022 '!J130/'1.DP 2012-2022 '!U130)),"NA")</f>
        <v>Prejuízo</v>
      </c>
      <c r="L130" s="26" t="str">
        <f>IFERROR(IF('1.DP 2012-2022 '!V130&lt;0,"Prejuízo",IF('1.DP 2012-2022 '!K130&lt;0,"IRPJ NEGATIVO",'1.DP 2012-2022 '!K130/'1.DP 2012-2022 '!V130)),"NA")</f>
        <v>Prejuízo</v>
      </c>
      <c r="M130" s="26" t="str">
        <f>IFERROR(IF('1.DP 2012-2022 '!W130&lt;0,"Prejuízo",IF('1.DP 2012-2022 '!L130&lt;0,"IRPJ NEGATIVO",'1.DP 2012-2022 '!L130/'1.DP 2012-2022 '!W130)),"NA")</f>
        <v>Prejuízo</v>
      </c>
      <c r="N130" s="26" t="str">
        <f>IFERROR(IF('1.DP 2012-2022 '!X130&lt;0,"Prejuízo",IF('1.DP 2012-2022 '!M130&lt;0,"IRPJ NEGATIVO",'1.DP 2012-2022 '!M130/'1.DP 2012-2022 '!X130)),"NA")</f>
        <v>Prejuízo</v>
      </c>
      <c r="O130" s="26" t="str">
        <f>IFERROR(IF('1.DP 2012-2022 '!Y130&lt;0,"Prejuízo",IF('1.DP 2012-2022 '!N130&lt;0,"IRPJ NEGATIVO",'1.DP 2012-2022 '!N130/'1.DP 2012-2022 '!Y130)),"NA")</f>
        <v>Prejuízo</v>
      </c>
      <c r="P130" s="26" t="str">
        <f>IFERROR(IF('1.DP 2012-2022 '!Z130&lt;0,"Prejuízo",IF('1.DP 2012-2022 '!O130&lt;0,"IRPJ NEGATIVO",'1.DP 2012-2022 '!O130/'1.DP 2012-2022 '!Z130)),"NA")</f>
        <v>Prejuízo</v>
      </c>
      <c r="Q130" s="27">
        <f t="shared" si="1"/>
        <v>0</v>
      </c>
      <c r="R130" s="27">
        <f t="shared" si="2"/>
        <v>497</v>
      </c>
      <c r="S130" s="28" t="str">
        <f>IFERROR((SUMIF('1.DP 2012-2022 '!E130:O130,"&gt;=0",'1.DP 2012-2022 '!E130:O130))/(SUMIF('1.DP 2012-2022 '!P130:Z130,"&gt;=0",'1.DP 2012-2022 '!P130:Z130)),"NA")</f>
        <v>NA</v>
      </c>
      <c r="T130" s="29" t="str">
        <f t="shared" si="3"/>
        <v>na</v>
      </c>
      <c r="U130" s="29" t="str">
        <f t="shared" si="4"/>
        <v>na</v>
      </c>
    </row>
    <row r="131" spans="1:21" ht="14.25" customHeight="1">
      <c r="A131" s="12" t="s">
        <v>319</v>
      </c>
      <c r="B131" s="12" t="s">
        <v>320</v>
      </c>
      <c r="C131" s="12" t="s">
        <v>58</v>
      </c>
      <c r="D131" s="13" t="s">
        <v>196</v>
      </c>
      <c r="E131" s="25">
        <f t="shared" si="0"/>
        <v>2.8999013703970384E-3</v>
      </c>
      <c r="F131" s="26" t="str">
        <f>IFERROR(IF('1.DP 2012-2022 '!P131&lt;0,"Prejuízo",IF('1.DP 2012-2022 '!E131&lt;0,"IRPJ NEGATIVO",'1.DP 2012-2022 '!E131/'1.DP 2012-2022 '!P131)),"NA")</f>
        <v>Prejuízo</v>
      </c>
      <c r="G131" s="26">
        <f>IFERROR(IF('1.DP 2012-2022 '!Q131&lt;0,"Prejuízo",IF('1.DP 2012-2022 '!F131&lt;0,"IRPJ NEGATIVO",'1.DP 2012-2022 '!F131/'1.DP 2012-2022 '!Q131)),"NA")</f>
        <v>0.18351418444406531</v>
      </c>
      <c r="H131" s="26">
        <f>IFERROR(IF('1.DP 2012-2022 '!R131&lt;0,"Prejuízo",IF('1.DP 2012-2022 '!G131&lt;0,"IRPJ NEGATIVO",'1.DP 2012-2022 '!G131/'1.DP 2012-2022 '!R131)),"NA")</f>
        <v>0.30331565798381666</v>
      </c>
      <c r="I131" s="26">
        <f>IFERROR(IF('1.DP 2012-2022 '!S131&lt;0,"Prejuízo",IF('1.DP 2012-2022 '!H131&lt;0,"IRPJ NEGATIVO",'1.DP 2012-2022 '!H131/'1.DP 2012-2022 '!S131)),"NA")</f>
        <v>0.32215301741690444</v>
      </c>
      <c r="J131" s="26">
        <f>IFERROR(IF('1.DP 2012-2022 '!T131&lt;0,"Prejuízo",IF('1.DP 2012-2022 '!I131&lt;0,"IRPJ NEGATIVO",'1.DP 2012-2022 '!I131/'1.DP 2012-2022 '!T131)),"NA")</f>
        <v>0.32947348821592387</v>
      </c>
      <c r="K131" s="26">
        <f>IFERROR(IF('1.DP 2012-2022 '!U131&lt;0,"Prejuízo",IF('1.DP 2012-2022 '!J131&lt;0,"IRPJ NEGATIVO",'1.DP 2012-2022 '!J131/'1.DP 2012-2022 '!U131)),"NA")</f>
        <v>0.3027946330266178</v>
      </c>
      <c r="L131" s="26" t="str">
        <f>IFERROR(IF('1.DP 2012-2022 '!V131&lt;0,"Prejuízo",IF('1.DP 2012-2022 '!K131&lt;0,"IRPJ NEGATIVO",'1.DP 2012-2022 '!K131/'1.DP 2012-2022 '!V131)),"NA")</f>
        <v>NA</v>
      </c>
      <c r="M131" s="26" t="str">
        <f>IFERROR(IF('1.DP 2012-2022 '!W131&lt;0,"Prejuízo",IF('1.DP 2012-2022 '!L131&lt;0,"IRPJ NEGATIVO",'1.DP 2012-2022 '!L131/'1.DP 2012-2022 '!W131)),"NA")</f>
        <v>NA</v>
      </c>
      <c r="N131" s="26" t="str">
        <f>IFERROR(IF('1.DP 2012-2022 '!X131&lt;0,"Prejuízo",IF('1.DP 2012-2022 '!M131&lt;0,"IRPJ NEGATIVO",'1.DP 2012-2022 '!M131/'1.DP 2012-2022 '!X131)),"NA")</f>
        <v>NA</v>
      </c>
      <c r="O131" s="26" t="str">
        <f>IFERROR(IF('1.DP 2012-2022 '!Y131&lt;0,"Prejuízo",IF('1.DP 2012-2022 '!N131&lt;0,"IRPJ NEGATIVO",'1.DP 2012-2022 '!N131/'1.DP 2012-2022 '!Y131)),"NA")</f>
        <v>NA</v>
      </c>
      <c r="P131" s="26" t="str">
        <f>IFERROR(IF('1.DP 2012-2022 '!Z131&lt;0,"Prejuízo",IF('1.DP 2012-2022 '!O131&lt;0,"IRPJ NEGATIVO",'1.DP 2012-2022 '!O131/'1.DP 2012-2022 '!Z131)),"NA")</f>
        <v>NA</v>
      </c>
      <c r="Q131" s="27">
        <f t="shared" si="1"/>
        <v>5</v>
      </c>
      <c r="R131" s="27">
        <f t="shared" si="2"/>
        <v>497</v>
      </c>
      <c r="S131" s="28">
        <f>IFERROR((SUMIF('1.DP 2012-2022 '!E131:O131,"&gt;=0",'1.DP 2012-2022 '!E131:O131))/(SUMIF('1.DP 2012-2022 '!P131:Z131,"&gt;=0",'1.DP 2012-2022 '!P131:Z131)),"NA")</f>
        <v>0.3002428526128772</v>
      </c>
      <c r="T131" s="29">
        <f t="shared" si="3"/>
        <v>3.020551837151682E-3</v>
      </c>
      <c r="U131" s="29">
        <f t="shared" si="4"/>
        <v>7.5173473363264194E-4</v>
      </c>
    </row>
    <row r="132" spans="1:21" ht="14.25" customHeight="1">
      <c r="A132" s="12" t="s">
        <v>321</v>
      </c>
      <c r="B132" s="12" t="s">
        <v>322</v>
      </c>
      <c r="C132" s="12" t="s">
        <v>58</v>
      </c>
      <c r="D132" s="13" t="s">
        <v>196</v>
      </c>
      <c r="E132" s="25">
        <f t="shared" si="0"/>
        <v>5.1603086170195663E-3</v>
      </c>
      <c r="F132" s="26">
        <f>IFERROR(IF('1.DP 2012-2022 '!P132&lt;0,"Prejuízo",IF('1.DP 2012-2022 '!E132&lt;0,"IRPJ NEGATIVO",'1.DP 2012-2022 '!E132/'1.DP 2012-2022 '!P132)),"NA")</f>
        <v>0.29599079994753913</v>
      </c>
      <c r="G132" s="26">
        <f>IFERROR(IF('1.DP 2012-2022 '!Q132&lt;0,"Prejuízo",IF('1.DP 2012-2022 '!F132&lt;0,"IRPJ NEGATIVO",'1.DP 2012-2022 '!F132/'1.DP 2012-2022 '!Q132)),"NA")</f>
        <v>0.33020213628582845</v>
      </c>
      <c r="H132" s="26">
        <f>IFERROR(IF('1.DP 2012-2022 '!R132&lt;0,"Prejuízo",IF('1.DP 2012-2022 '!G132&lt;0,"IRPJ NEGATIVO",'1.DP 2012-2022 '!G132/'1.DP 2012-2022 '!R132)),"NA")</f>
        <v>0.6141146722656341</v>
      </c>
      <c r="I132" s="26">
        <f>IFERROR(IF('1.DP 2012-2022 '!S132&lt;0,"Prejuízo",IF('1.DP 2012-2022 '!H132&lt;0,"IRPJ NEGATIVO",'1.DP 2012-2022 '!H132/'1.DP 2012-2022 '!S132)),"NA")</f>
        <v>0.64400237561921725</v>
      </c>
      <c r="J132" s="26" t="str">
        <f>IFERROR(IF('1.DP 2012-2022 '!T132&lt;0,"Prejuízo",IF('1.DP 2012-2022 '!I132&lt;0,"IRPJ NEGATIVO",'1.DP 2012-2022 '!I132/'1.DP 2012-2022 '!T132)),"NA")</f>
        <v>Prejuízo</v>
      </c>
      <c r="K132" s="26" t="str">
        <f>IFERROR(IF('1.DP 2012-2022 '!U132&lt;0,"Prejuízo",IF('1.DP 2012-2022 '!J132&lt;0,"IRPJ NEGATIVO",'1.DP 2012-2022 '!J132/'1.DP 2012-2022 '!U132)),"NA")</f>
        <v>Prejuízo</v>
      </c>
      <c r="L132" s="26" t="str">
        <f>IFERROR(IF('1.DP 2012-2022 '!V132&lt;0,"Prejuízo",IF('1.DP 2012-2022 '!K132&lt;0,"IRPJ NEGATIVO",'1.DP 2012-2022 '!K132/'1.DP 2012-2022 '!V132)),"NA")</f>
        <v>Prejuízo</v>
      </c>
      <c r="M132" s="26">
        <f>IFERROR(IF('1.DP 2012-2022 '!W132&lt;0,"Prejuízo",IF('1.DP 2012-2022 '!L132&lt;0,"IRPJ NEGATIVO",'1.DP 2012-2022 '!L132/'1.DP 2012-2022 '!W132)),"NA")</f>
        <v>0.78281599692781423</v>
      </c>
      <c r="N132" s="26">
        <f>IFERROR(IF('1.DP 2012-2022 '!X132&lt;0,"Prejuízo",IF('1.DP 2012-2022 '!M132&lt;0,"IRPJ NEGATIVO",'1.DP 2012-2022 '!M132/'1.DP 2012-2022 '!X132)),"NA")</f>
        <v>0.3100314278752665</v>
      </c>
      <c r="O132" s="26">
        <f>IFERROR(IF('1.DP 2012-2022 '!Y132&lt;0,"Prejuízo",IF('1.DP 2012-2022 '!N132&lt;0,"IRPJ NEGATIVO",'1.DP 2012-2022 '!N132/'1.DP 2012-2022 '!Y132)),"NA")</f>
        <v>0.18635192528427472</v>
      </c>
      <c r="P132" s="26">
        <f>IFERROR(IF('1.DP 2012-2022 '!Z132&lt;0,"Prejuízo",IF('1.DP 2012-2022 '!O132&lt;0,"IRPJ NEGATIVO",'1.DP 2012-2022 '!O132/'1.DP 2012-2022 '!Z132)),"NA")</f>
        <v>0.18398004538096452</v>
      </c>
      <c r="Q132" s="27">
        <f t="shared" si="1"/>
        <v>7</v>
      </c>
      <c r="R132" s="27">
        <f t="shared" si="2"/>
        <v>497</v>
      </c>
      <c r="S132" s="28">
        <f>IFERROR((SUMIF('1.DP 2012-2022 '!E132:O132,"&gt;=0",'1.DP 2012-2022 '!E132:O132))/(SUMIF('1.DP 2012-2022 '!P132:Z132,"&gt;=0",'1.DP 2012-2022 '!P132:Z132)),"NA")</f>
        <v>0.34796579105697373</v>
      </c>
      <c r="T132" s="29">
        <f t="shared" si="3"/>
        <v>4.9009266346052641E-3</v>
      </c>
      <c r="U132" s="29">
        <f t="shared" si="4"/>
        <v>1.2197098334495826E-3</v>
      </c>
    </row>
    <row r="133" spans="1:21" ht="14.25" customHeight="1">
      <c r="A133" s="12" t="s">
        <v>323</v>
      </c>
      <c r="B133" s="12" t="s">
        <v>324</v>
      </c>
      <c r="C133" s="12" t="s">
        <v>58</v>
      </c>
      <c r="D133" s="13" t="s">
        <v>196</v>
      </c>
      <c r="E133" s="25">
        <f t="shared" si="0"/>
        <v>7.1502674202303471E-4</v>
      </c>
      <c r="F133" s="26" t="str">
        <f>IFERROR(IF('1.DP 2012-2022 '!P133&lt;0,"Prejuízo",IF('1.DP 2012-2022 '!E133&lt;0,"IRPJ NEGATIVO",'1.DP 2012-2022 '!E133/'1.DP 2012-2022 '!P133)),"NA")</f>
        <v>Prejuízo</v>
      </c>
      <c r="G133" s="26" t="str">
        <f>IFERROR(IF('1.DP 2012-2022 '!Q133&lt;0,"Prejuízo",IF('1.DP 2012-2022 '!F133&lt;0,"IRPJ NEGATIVO",'1.DP 2012-2022 '!F133/'1.DP 2012-2022 '!Q133)),"NA")</f>
        <v>Prejuízo</v>
      </c>
      <c r="H133" s="26">
        <f>IFERROR(IF('1.DP 2012-2022 '!R133&lt;0,"Prejuízo",IF('1.DP 2012-2022 '!G133&lt;0,"IRPJ NEGATIVO",'1.DP 2012-2022 '!G133/'1.DP 2012-2022 '!R133)),"NA")</f>
        <v>1.5770936894577015</v>
      </c>
      <c r="I133" s="26" t="str">
        <f>IFERROR(IF('1.DP 2012-2022 '!S133&lt;0,"Prejuízo",IF('1.DP 2012-2022 '!H133&lt;0,"IRPJ NEGATIVO",'1.DP 2012-2022 '!H133/'1.DP 2012-2022 '!S133)),"NA")</f>
        <v>Prejuízo</v>
      </c>
      <c r="J133" s="26" t="str">
        <f>IFERROR(IF('1.DP 2012-2022 '!T133&lt;0,"Prejuízo",IF('1.DP 2012-2022 '!I133&lt;0,"IRPJ NEGATIVO",'1.DP 2012-2022 '!I133/'1.DP 2012-2022 '!T133)),"NA")</f>
        <v>Prejuízo</v>
      </c>
      <c r="K133" s="26" t="str">
        <f>IFERROR(IF('1.DP 2012-2022 '!U133&lt;0,"Prejuízo",IF('1.DP 2012-2022 '!J133&lt;0,"IRPJ NEGATIVO",'1.DP 2012-2022 '!J133/'1.DP 2012-2022 '!U133)),"NA")</f>
        <v>Prejuízo</v>
      </c>
      <c r="L133" s="26" t="str">
        <f>IFERROR(IF('1.DP 2012-2022 '!V133&lt;0,"Prejuízo",IF('1.DP 2012-2022 '!K133&lt;0,"IRPJ NEGATIVO",'1.DP 2012-2022 '!K133/'1.DP 2012-2022 '!V133)),"NA")</f>
        <v>Prejuízo</v>
      </c>
      <c r="M133" s="26" t="str">
        <f>IFERROR(IF('1.DP 2012-2022 '!W133&lt;0,"Prejuízo",IF('1.DP 2012-2022 '!L133&lt;0,"IRPJ NEGATIVO",'1.DP 2012-2022 '!L133/'1.DP 2012-2022 '!W133)),"NA")</f>
        <v>Prejuízo</v>
      </c>
      <c r="N133" s="26" t="str">
        <f>IFERROR(IF('1.DP 2012-2022 '!X133&lt;0,"Prejuízo",IF('1.DP 2012-2022 '!M133&lt;0,"IRPJ NEGATIVO",'1.DP 2012-2022 '!M133/'1.DP 2012-2022 '!X133)),"NA")</f>
        <v>Prejuízo</v>
      </c>
      <c r="O133" s="26">
        <f>IFERROR(IF('1.DP 2012-2022 '!Y133&lt;0,"Prejuízo",IF('1.DP 2012-2022 '!N133&lt;0,"IRPJ NEGATIVO",'1.DP 2012-2022 '!N133/'1.DP 2012-2022 '!Y133)),"NA")</f>
        <v>0.35536829078544824</v>
      </c>
      <c r="P133" s="26" t="str">
        <f>IFERROR(IF('1.DP 2012-2022 '!Z133&lt;0,"Prejuízo",IF('1.DP 2012-2022 '!O133&lt;0,"IRPJ NEGATIVO",'1.DP 2012-2022 '!O133/'1.DP 2012-2022 '!Z133)),"NA")</f>
        <v>Prejuízo</v>
      </c>
      <c r="Q133" s="27">
        <f t="shared" si="1"/>
        <v>1</v>
      </c>
      <c r="R133" s="27">
        <f t="shared" si="2"/>
        <v>497</v>
      </c>
      <c r="S133" s="28">
        <f>IFERROR((SUMIF('1.DP 2012-2022 '!E133:O133,"&gt;=0",'1.DP 2012-2022 '!E133:O133))/(SUMIF('1.DP 2012-2022 '!P133:Z133,"&gt;=0",'1.DP 2012-2022 '!P133:Z133)),"NA")</f>
        <v>2.0295180901617296</v>
      </c>
      <c r="T133" s="29" t="str">
        <f t="shared" si="3"/>
        <v>na</v>
      </c>
      <c r="U133" s="29" t="str">
        <f t="shared" si="4"/>
        <v>na</v>
      </c>
    </row>
    <row r="134" spans="1:21" ht="14.25" customHeight="1">
      <c r="A134" s="12" t="s">
        <v>325</v>
      </c>
      <c r="B134" s="12" t="s">
        <v>326</v>
      </c>
      <c r="C134" s="12" t="s">
        <v>58</v>
      </c>
      <c r="D134" s="13" t="s">
        <v>196</v>
      </c>
      <c r="E134" s="25">
        <f t="shared" si="0"/>
        <v>2.3431468257063956E-3</v>
      </c>
      <c r="F134" s="26" t="str">
        <f>IFERROR(IF('1.DP 2012-2022 '!P134&lt;0,"Prejuízo",IF('1.DP 2012-2022 '!E134&lt;0,"IRPJ NEGATIVO",'1.DP 2012-2022 '!E134/'1.DP 2012-2022 '!P134)),"NA")</f>
        <v>Prejuízo</v>
      </c>
      <c r="G134" s="26">
        <f>IFERROR(IF('1.DP 2012-2022 '!Q134&lt;0,"Prejuízo",IF('1.DP 2012-2022 '!F134&lt;0,"IRPJ NEGATIVO",'1.DP 2012-2022 '!F134/'1.DP 2012-2022 '!Q134)),"NA")</f>
        <v>0.49777444616204097</v>
      </c>
      <c r="H134" s="26" t="str">
        <f>IFERROR(IF('1.DP 2012-2022 '!R134&lt;0,"Prejuízo",IF('1.DP 2012-2022 '!G134&lt;0,"IRPJ NEGATIVO",'1.DP 2012-2022 '!G134/'1.DP 2012-2022 '!R134)),"NA")</f>
        <v>Prejuízo</v>
      </c>
      <c r="I134" s="26" t="str">
        <f>IFERROR(IF('1.DP 2012-2022 '!S134&lt;0,"Prejuízo",IF('1.DP 2012-2022 '!H134&lt;0,"IRPJ NEGATIVO",'1.DP 2012-2022 '!H134/'1.DP 2012-2022 '!S134)),"NA")</f>
        <v>IRPJ NEGATIVO</v>
      </c>
      <c r="J134" s="26">
        <f>IFERROR(IF('1.DP 2012-2022 '!T134&lt;0,"Prejuízo",IF('1.DP 2012-2022 '!I134&lt;0,"IRPJ NEGATIVO",'1.DP 2012-2022 '!I134/'1.DP 2012-2022 '!T134)),"NA")</f>
        <v>1.1129551912008397E-2</v>
      </c>
      <c r="K134" s="26">
        <f>IFERROR(IF('1.DP 2012-2022 '!U134&lt;0,"Prejuízo",IF('1.DP 2012-2022 '!J134&lt;0,"IRPJ NEGATIVO",'1.DP 2012-2022 '!J134/'1.DP 2012-2022 '!U134)),"NA")</f>
        <v>0.15113647077715203</v>
      </c>
      <c r="L134" s="26" t="str">
        <f>IFERROR(IF('1.DP 2012-2022 '!V134&lt;0,"Prejuízo",IF('1.DP 2012-2022 '!K134&lt;0,"IRPJ NEGATIVO",'1.DP 2012-2022 '!K134/'1.DP 2012-2022 '!V134)),"NA")</f>
        <v>Prejuízo</v>
      </c>
      <c r="M134" s="26" t="str">
        <f>IFERROR(IF('1.DP 2012-2022 '!W134&lt;0,"Prejuízo",IF('1.DP 2012-2022 '!L134&lt;0,"IRPJ NEGATIVO",'1.DP 2012-2022 '!L134/'1.DP 2012-2022 '!W134)),"NA")</f>
        <v>Prejuízo</v>
      </c>
      <c r="N134" s="26" t="str">
        <f>IFERROR(IF('1.DP 2012-2022 '!X134&lt;0,"Prejuízo",IF('1.DP 2012-2022 '!M134&lt;0,"IRPJ NEGATIVO",'1.DP 2012-2022 '!M134/'1.DP 2012-2022 '!X134)),"NA")</f>
        <v>IRPJ NEGATIVO</v>
      </c>
      <c r="O134" s="26">
        <f>IFERROR(IF('1.DP 2012-2022 '!Y134&lt;0,"Prejuízo",IF('1.DP 2012-2022 '!N134&lt;0,"IRPJ NEGATIVO",'1.DP 2012-2022 '!N134/'1.DP 2012-2022 '!Y134)),"NA")</f>
        <v>0.21326768599478022</v>
      </c>
      <c r="P134" s="26">
        <f>IFERROR(IF('1.DP 2012-2022 '!Z134&lt;0,"Prejuízo",IF('1.DP 2012-2022 '!O134&lt;0,"IRPJ NEGATIVO",'1.DP 2012-2022 '!O134/'1.DP 2012-2022 '!Z134)),"NA")</f>
        <v>0.29123581753009714</v>
      </c>
      <c r="Q134" s="27">
        <f t="shared" si="1"/>
        <v>5</v>
      </c>
      <c r="R134" s="27">
        <f t="shared" si="2"/>
        <v>497</v>
      </c>
      <c r="S134" s="28">
        <f>IFERROR((SUMIF('1.DP 2012-2022 '!E134:O134,"&gt;=0",'1.DP 2012-2022 '!E134:O134))/(SUMIF('1.DP 2012-2022 '!P134:Z134,"&gt;=0",'1.DP 2012-2022 '!P134:Z134)),"NA")</f>
        <v>0.1679885363102965</v>
      </c>
      <c r="T134" s="29">
        <f t="shared" si="3"/>
        <v>1.6900255162001661E-3</v>
      </c>
      <c r="U134" s="29">
        <f t="shared" si="4"/>
        <v>4.2060224414195422E-4</v>
      </c>
    </row>
    <row r="135" spans="1:21" ht="14.25" customHeight="1">
      <c r="A135" s="12" t="s">
        <v>327</v>
      </c>
      <c r="B135" s="12" t="s">
        <v>328</v>
      </c>
      <c r="C135" s="12" t="s">
        <v>58</v>
      </c>
      <c r="D135" s="13" t="s">
        <v>196</v>
      </c>
      <c r="E135" s="25">
        <f t="shared" si="0"/>
        <v>1.3613520722777176E-3</v>
      </c>
      <c r="F135" s="26">
        <f>IFERROR(IF('1.DP 2012-2022 '!P135&lt;0,"Prejuízo",IF('1.DP 2012-2022 '!E135&lt;0,"IRPJ NEGATIVO",'1.DP 2012-2022 '!E135/'1.DP 2012-2022 '!P135)),"NA")</f>
        <v>0</v>
      </c>
      <c r="G135" s="26">
        <f>IFERROR(IF('1.DP 2012-2022 '!Q135&lt;0,"Prejuízo",IF('1.DP 2012-2022 '!F135&lt;0,"IRPJ NEGATIVO",'1.DP 2012-2022 '!F135/'1.DP 2012-2022 '!Q135)),"NA")</f>
        <v>0</v>
      </c>
      <c r="H135" s="26" t="str">
        <f>IFERROR(IF('1.DP 2012-2022 '!R135&lt;0,"Prejuízo",IF('1.DP 2012-2022 '!G135&lt;0,"IRPJ NEGATIVO",'1.DP 2012-2022 '!G135/'1.DP 2012-2022 '!R135)),"NA")</f>
        <v>Prejuízo</v>
      </c>
      <c r="I135" s="26" t="str">
        <f>IFERROR(IF('1.DP 2012-2022 '!S135&lt;0,"Prejuízo",IF('1.DP 2012-2022 '!H135&lt;0,"IRPJ NEGATIVO",'1.DP 2012-2022 '!H135/'1.DP 2012-2022 '!S135)),"NA")</f>
        <v>Prejuízo</v>
      </c>
      <c r="J135" s="26" t="str">
        <f>IFERROR(IF('1.DP 2012-2022 '!T135&lt;0,"Prejuízo",IF('1.DP 2012-2022 '!I135&lt;0,"IRPJ NEGATIVO",'1.DP 2012-2022 '!I135/'1.DP 2012-2022 '!T135)),"NA")</f>
        <v>Prejuízo</v>
      </c>
      <c r="K135" s="26" t="str">
        <f>IFERROR(IF('1.DP 2012-2022 '!U135&lt;0,"Prejuízo",IF('1.DP 2012-2022 '!J135&lt;0,"IRPJ NEGATIVO",'1.DP 2012-2022 '!J135/'1.DP 2012-2022 '!U135)),"NA")</f>
        <v>Prejuízo</v>
      </c>
      <c r="L135" s="26" t="str">
        <f>IFERROR(IF('1.DP 2012-2022 '!V135&lt;0,"Prejuízo",IF('1.DP 2012-2022 '!K135&lt;0,"IRPJ NEGATIVO",'1.DP 2012-2022 '!K135/'1.DP 2012-2022 '!V135)),"NA")</f>
        <v>Prejuízo</v>
      </c>
      <c r="M135" s="26" t="str">
        <f>IFERROR(IF('1.DP 2012-2022 '!W135&lt;0,"Prejuízo",IF('1.DP 2012-2022 '!L135&lt;0,"IRPJ NEGATIVO",'1.DP 2012-2022 '!L135/'1.DP 2012-2022 '!W135)),"NA")</f>
        <v>Prejuízo</v>
      </c>
      <c r="N135" s="26" t="str">
        <f>IFERROR(IF('1.DP 2012-2022 '!X135&lt;0,"Prejuízo",IF('1.DP 2012-2022 '!M135&lt;0,"IRPJ NEGATIVO",'1.DP 2012-2022 '!M135/'1.DP 2012-2022 '!X135)),"NA")</f>
        <v>Prejuízo</v>
      </c>
      <c r="O135" s="26">
        <f>IFERROR(IF('1.DP 2012-2022 '!Y135&lt;0,"Prejuízo",IF('1.DP 2012-2022 '!N135&lt;0,"IRPJ NEGATIVO",'1.DP 2012-2022 '!N135/'1.DP 2012-2022 '!Y135)),"NA")</f>
        <v>0.54327251431736634</v>
      </c>
      <c r="P135" s="26">
        <f>IFERROR(IF('1.DP 2012-2022 '!Z135&lt;0,"Prejuízo",IF('1.DP 2012-2022 '!O135&lt;0,"IRPJ NEGATIVO",'1.DP 2012-2022 '!O135/'1.DP 2012-2022 '!Z135)),"NA")</f>
        <v>0.13331946560465921</v>
      </c>
      <c r="Q135" s="27">
        <f t="shared" si="1"/>
        <v>4</v>
      </c>
      <c r="R135" s="27">
        <f t="shared" si="2"/>
        <v>497</v>
      </c>
      <c r="S135" s="28">
        <f>IFERROR((SUMIF('1.DP 2012-2022 '!E135:O135,"&gt;=0",'1.DP 2012-2022 '!E135:O135))/(SUMIF('1.DP 2012-2022 '!P135:Z135,"&gt;=0",'1.DP 2012-2022 '!P135:Z135)),"NA")</f>
        <v>0.14736901189217891</v>
      </c>
      <c r="T135" s="29">
        <f t="shared" si="3"/>
        <v>1.1860685061744782E-3</v>
      </c>
      <c r="U135" s="29">
        <f t="shared" si="4"/>
        <v>2.9518079497682306E-4</v>
      </c>
    </row>
    <row r="136" spans="1:21" ht="14.25" customHeight="1">
      <c r="A136" s="12" t="s">
        <v>329</v>
      </c>
      <c r="B136" s="12" t="s">
        <v>330</v>
      </c>
      <c r="C136" s="12" t="s">
        <v>58</v>
      </c>
      <c r="D136" s="13" t="s">
        <v>196</v>
      </c>
      <c r="E136" s="25">
        <f t="shared" si="0"/>
        <v>1.4453679561522383E-3</v>
      </c>
      <c r="F136" s="26" t="str">
        <f>IFERROR(IF('1.DP 2012-2022 '!P136&lt;0,"Prejuízo",IF('1.DP 2012-2022 '!E136&lt;0,"IRPJ NEGATIVO",'1.DP 2012-2022 '!E136/'1.DP 2012-2022 '!P136)),"NA")</f>
        <v>Prejuízo</v>
      </c>
      <c r="G136" s="26">
        <f>IFERROR(IF('1.DP 2012-2022 '!Q136&lt;0,"Prejuízo",IF('1.DP 2012-2022 '!F136&lt;0,"IRPJ NEGATIVO",'1.DP 2012-2022 '!F136/'1.DP 2012-2022 '!Q136)),"NA")</f>
        <v>0.15665903503924419</v>
      </c>
      <c r="H136" s="26">
        <f>IFERROR(IF('1.DP 2012-2022 '!R136&lt;0,"Prejuízo",IF('1.DP 2012-2022 '!G136&lt;0,"IRPJ NEGATIVO",'1.DP 2012-2022 '!G136/'1.DP 2012-2022 '!R136)),"NA")</f>
        <v>0.19887000796365439</v>
      </c>
      <c r="I136" s="26">
        <f>IFERROR(IF('1.DP 2012-2022 '!S136&lt;0,"Prejuízo",IF('1.DP 2012-2022 '!H136&lt;0,"IRPJ NEGATIVO",'1.DP 2012-2022 '!H136/'1.DP 2012-2022 '!S136)),"NA")</f>
        <v>6.1617120714491963E-2</v>
      </c>
      <c r="J136" s="26">
        <f>IFERROR(IF('1.DP 2012-2022 '!T136&lt;0,"Prejuízo",IF('1.DP 2012-2022 '!I136&lt;0,"IRPJ NEGATIVO",'1.DP 2012-2022 '!I136/'1.DP 2012-2022 '!T136)),"NA")</f>
        <v>3.5146756397431096E-2</v>
      </c>
      <c r="K136" s="26">
        <f>IFERROR(IF('1.DP 2012-2022 '!U136&lt;0,"Prejuízo",IF('1.DP 2012-2022 '!J136&lt;0,"IRPJ NEGATIVO",'1.DP 2012-2022 '!J136/'1.DP 2012-2022 '!U136)),"NA")</f>
        <v>1.8270064123228943E-2</v>
      </c>
      <c r="L136" s="26">
        <f>IFERROR(IF('1.DP 2012-2022 '!V136&lt;0,"Prejuízo",IF('1.DP 2012-2022 '!K136&lt;0,"IRPJ NEGATIVO",'1.DP 2012-2022 '!K136/'1.DP 2012-2022 '!V136)),"NA")</f>
        <v>2.4549265996043772E-2</v>
      </c>
      <c r="M136" s="26">
        <f>IFERROR(IF('1.DP 2012-2022 '!W136&lt;0,"Prejuízo",IF('1.DP 2012-2022 '!L136&lt;0,"IRPJ NEGATIVO",'1.DP 2012-2022 '!L136/'1.DP 2012-2022 '!W136)),"NA")</f>
        <v>6.886399331658051E-2</v>
      </c>
      <c r="N136" s="26">
        <f>IFERROR(IF('1.DP 2012-2022 '!X136&lt;0,"Prejuízo",IF('1.DP 2012-2022 '!M136&lt;0,"IRPJ NEGATIVO",'1.DP 2012-2022 '!M136/'1.DP 2012-2022 '!X136)),"NA")</f>
        <v>7.0810993986085174E-2</v>
      </c>
      <c r="O136" s="26">
        <f>IFERROR(IF('1.DP 2012-2022 '!Y136&lt;0,"Prejuízo",IF('1.DP 2012-2022 '!N136&lt;0,"IRPJ NEGATIVO",'1.DP 2012-2022 '!N136/'1.DP 2012-2022 '!Y136)),"NA")</f>
        <v>4.2791532222829672E-2</v>
      </c>
      <c r="P136" s="26">
        <f>IFERROR(IF('1.DP 2012-2022 '!Z136&lt;0,"Prejuízo",IF('1.DP 2012-2022 '!O136&lt;0,"IRPJ NEGATIVO",'1.DP 2012-2022 '!O136/'1.DP 2012-2022 '!Z136)),"NA")</f>
        <v>4.0769104448072531E-2</v>
      </c>
      <c r="Q136" s="27">
        <f t="shared" si="1"/>
        <v>10</v>
      </c>
      <c r="R136" s="27">
        <f t="shared" si="2"/>
        <v>497</v>
      </c>
      <c r="S136" s="28">
        <f>IFERROR((SUMIF('1.DP 2012-2022 '!E136:O136,"&gt;=0",'1.DP 2012-2022 '!E136:O136))/(SUMIF('1.DP 2012-2022 '!P136:Z136,"&gt;=0",'1.DP 2012-2022 '!P136:Z136)),"NA")</f>
        <v>6.9122152412285198E-2</v>
      </c>
      <c r="T136" s="29">
        <f t="shared" si="3"/>
        <v>1.3907877748950744E-3</v>
      </c>
      <c r="U136" s="29">
        <f t="shared" si="4"/>
        <v>3.4612995699692136E-4</v>
      </c>
    </row>
    <row r="137" spans="1:21" ht="14.25" customHeight="1">
      <c r="A137" s="12" t="s">
        <v>331</v>
      </c>
      <c r="B137" s="12" t="s">
        <v>332</v>
      </c>
      <c r="C137" s="12" t="s">
        <v>58</v>
      </c>
      <c r="D137" s="13" t="s">
        <v>196</v>
      </c>
      <c r="E137" s="25">
        <f t="shared" si="0"/>
        <v>9.9425743022012913E-5</v>
      </c>
      <c r="F137" s="26" t="str">
        <f>IFERROR(IF('1.DP 2012-2022 '!P137&lt;0,"Prejuízo",IF('1.DP 2012-2022 '!E137&lt;0,"IRPJ NEGATIVO",'1.DP 2012-2022 '!E137/'1.DP 2012-2022 '!P137)),"NA")</f>
        <v>Prejuízo</v>
      </c>
      <c r="G137" s="26" t="str">
        <f>IFERROR(IF('1.DP 2012-2022 '!Q137&lt;0,"Prejuízo",IF('1.DP 2012-2022 '!F137&lt;0,"IRPJ NEGATIVO",'1.DP 2012-2022 '!F137/'1.DP 2012-2022 '!Q137)),"NA")</f>
        <v>Prejuízo</v>
      </c>
      <c r="H137" s="26" t="str">
        <f>IFERROR(IF('1.DP 2012-2022 '!R137&lt;0,"Prejuízo",IF('1.DP 2012-2022 '!G137&lt;0,"IRPJ NEGATIVO",'1.DP 2012-2022 '!G137/'1.DP 2012-2022 '!R137)),"NA")</f>
        <v>Prejuízo</v>
      </c>
      <c r="I137" s="26" t="str">
        <f>IFERROR(IF('1.DP 2012-2022 '!S137&lt;0,"Prejuízo",IF('1.DP 2012-2022 '!H137&lt;0,"IRPJ NEGATIVO",'1.DP 2012-2022 '!H137/'1.DP 2012-2022 '!S137)),"NA")</f>
        <v>Prejuízo</v>
      </c>
      <c r="J137" s="26">
        <f>IFERROR(IF('1.DP 2012-2022 '!T137&lt;0,"Prejuízo",IF('1.DP 2012-2022 '!I137&lt;0,"IRPJ NEGATIVO",'1.DP 2012-2022 '!I137/'1.DP 2012-2022 '!T137)),"NA")</f>
        <v>4.9414594281940415E-2</v>
      </c>
      <c r="K137" s="26" t="str">
        <f>IFERROR(IF('1.DP 2012-2022 '!U137&lt;0,"Prejuízo",IF('1.DP 2012-2022 '!J137&lt;0,"IRPJ NEGATIVO",'1.DP 2012-2022 '!J137/'1.DP 2012-2022 '!U137)),"NA")</f>
        <v>Prejuízo</v>
      </c>
      <c r="L137" s="26" t="str">
        <f>IFERROR(IF('1.DP 2012-2022 '!V137&lt;0,"Prejuízo",IF('1.DP 2012-2022 '!K137&lt;0,"IRPJ NEGATIVO",'1.DP 2012-2022 '!K137/'1.DP 2012-2022 '!V137)),"NA")</f>
        <v>Prejuízo</v>
      </c>
      <c r="M137" s="26">
        <f>IFERROR(IF('1.DP 2012-2022 '!W137&lt;0,"Prejuízo",IF('1.DP 2012-2022 '!L137&lt;0,"IRPJ NEGATIVO",'1.DP 2012-2022 '!L137/'1.DP 2012-2022 '!W137)),"NA")</f>
        <v>1.0931143075744991</v>
      </c>
      <c r="N137" s="26" t="str">
        <f>IFERROR(IF('1.DP 2012-2022 '!X137&lt;0,"Prejuízo",IF('1.DP 2012-2022 '!M137&lt;0,"IRPJ NEGATIVO",'1.DP 2012-2022 '!M137/'1.DP 2012-2022 '!X137)),"NA")</f>
        <v>NA</v>
      </c>
      <c r="O137" s="26" t="str">
        <f>IFERROR(IF('1.DP 2012-2022 '!Y137&lt;0,"Prejuízo",IF('1.DP 2012-2022 '!N137&lt;0,"IRPJ NEGATIVO",'1.DP 2012-2022 '!N137/'1.DP 2012-2022 '!Y137)),"NA")</f>
        <v>NA</v>
      </c>
      <c r="P137" s="26" t="str">
        <f>IFERROR(IF('1.DP 2012-2022 '!Z137&lt;0,"Prejuízo",IF('1.DP 2012-2022 '!O137&lt;0,"IRPJ NEGATIVO",'1.DP 2012-2022 '!O137/'1.DP 2012-2022 '!Z137)),"NA")</f>
        <v>NA</v>
      </c>
      <c r="Q137" s="27">
        <f t="shared" si="1"/>
        <v>1</v>
      </c>
      <c r="R137" s="27">
        <f t="shared" si="2"/>
        <v>497</v>
      </c>
      <c r="S137" s="28">
        <f>IFERROR((SUMIF('1.DP 2012-2022 '!E137:O137,"&gt;=0",'1.DP 2012-2022 '!E137:O137))/(SUMIF('1.DP 2012-2022 '!P137:Z137,"&gt;=0",'1.DP 2012-2022 '!P137:Z137)),"NA")</f>
        <v>0.4658614221672277</v>
      </c>
      <c r="T137" s="29">
        <f t="shared" si="3"/>
        <v>9.3734692588979412E-4</v>
      </c>
      <c r="U137" s="29">
        <f t="shared" si="4"/>
        <v>2.3328063203166134E-4</v>
      </c>
    </row>
    <row r="138" spans="1:21" ht="14.25" customHeight="1">
      <c r="A138" s="12" t="s">
        <v>333</v>
      </c>
      <c r="B138" s="12" t="s">
        <v>334</v>
      </c>
      <c r="C138" s="12" t="s">
        <v>58</v>
      </c>
      <c r="D138" s="13" t="s">
        <v>196</v>
      </c>
      <c r="E138" s="25">
        <f t="shared" si="0"/>
        <v>1.0739983732254751E-3</v>
      </c>
      <c r="F138" s="26" t="str">
        <f>IFERROR(IF('1.DP 2012-2022 '!P138&lt;0,"Prejuízo",IF('1.DP 2012-2022 '!E138&lt;0,"IRPJ NEGATIVO",'1.DP 2012-2022 '!E138/'1.DP 2012-2022 '!P138)),"NA")</f>
        <v>NA</v>
      </c>
      <c r="G138" s="26" t="str">
        <f>IFERROR(IF('1.DP 2012-2022 '!Q138&lt;0,"Prejuízo",IF('1.DP 2012-2022 '!F138&lt;0,"IRPJ NEGATIVO",'1.DP 2012-2022 '!F138/'1.DP 2012-2022 '!Q138)),"NA")</f>
        <v>Prejuízo</v>
      </c>
      <c r="H138" s="26" t="str">
        <f>IFERROR(IF('1.DP 2012-2022 '!R138&lt;0,"Prejuízo",IF('1.DP 2012-2022 '!G138&lt;0,"IRPJ NEGATIVO",'1.DP 2012-2022 '!G138/'1.DP 2012-2022 '!R138)),"NA")</f>
        <v>Prejuízo</v>
      </c>
      <c r="I138" s="26" t="str">
        <f>IFERROR(IF('1.DP 2012-2022 '!S138&lt;0,"Prejuízo",IF('1.DP 2012-2022 '!H138&lt;0,"IRPJ NEGATIVO",'1.DP 2012-2022 '!H138/'1.DP 2012-2022 '!S138)),"NA")</f>
        <v>Prejuízo</v>
      </c>
      <c r="J138" s="26">
        <f>IFERROR(IF('1.DP 2012-2022 '!T138&lt;0,"Prejuízo",IF('1.DP 2012-2022 '!I138&lt;0,"IRPJ NEGATIVO",'1.DP 2012-2022 '!I138/'1.DP 2012-2022 '!T138)),"NA")</f>
        <v>0.29930994388623067</v>
      </c>
      <c r="K138" s="26" t="str">
        <f>IFERROR(IF('1.DP 2012-2022 '!U138&lt;0,"Prejuízo",IF('1.DP 2012-2022 '!J138&lt;0,"IRPJ NEGATIVO",'1.DP 2012-2022 '!J138/'1.DP 2012-2022 '!U138)),"NA")</f>
        <v>Prejuízo</v>
      </c>
      <c r="L138" s="26" t="str">
        <f>IFERROR(IF('1.DP 2012-2022 '!V138&lt;0,"Prejuízo",IF('1.DP 2012-2022 '!K138&lt;0,"IRPJ NEGATIVO",'1.DP 2012-2022 '!K138/'1.DP 2012-2022 '!V138)),"NA")</f>
        <v>Prejuízo</v>
      </c>
      <c r="M138" s="26">
        <f>IFERROR(IF('1.DP 2012-2022 '!W138&lt;0,"Prejuízo",IF('1.DP 2012-2022 '!L138&lt;0,"IRPJ NEGATIVO",'1.DP 2012-2022 '!L138/'1.DP 2012-2022 '!W138)),"NA")</f>
        <v>0.23446724760683044</v>
      </c>
      <c r="N138" s="26" t="str">
        <f>IFERROR(IF('1.DP 2012-2022 '!X138&lt;0,"Prejuízo",IF('1.DP 2012-2022 '!M138&lt;0,"IRPJ NEGATIVO",'1.DP 2012-2022 '!M138/'1.DP 2012-2022 '!X138)),"NA")</f>
        <v>Prejuízo</v>
      </c>
      <c r="O138" s="26" t="str">
        <f>IFERROR(IF('1.DP 2012-2022 '!Y138&lt;0,"Prejuízo",IF('1.DP 2012-2022 '!N138&lt;0,"IRPJ NEGATIVO",'1.DP 2012-2022 '!N138/'1.DP 2012-2022 '!Y138)),"NA")</f>
        <v>Prejuízo</v>
      </c>
      <c r="P138" s="26" t="str">
        <f>IFERROR(IF('1.DP 2012-2022 '!Z138&lt;0,"Prejuízo",IF('1.DP 2012-2022 '!O138&lt;0,"IRPJ NEGATIVO",'1.DP 2012-2022 '!O138/'1.DP 2012-2022 '!Z138)),"NA")</f>
        <v>Prejuízo</v>
      </c>
      <c r="Q138" s="27">
        <f t="shared" si="1"/>
        <v>2</v>
      </c>
      <c r="R138" s="27">
        <f t="shared" si="2"/>
        <v>497</v>
      </c>
      <c r="S138" s="28">
        <f>IFERROR((SUMIF('1.DP 2012-2022 '!E138:O138,"&gt;=0",'1.DP 2012-2022 '!E138:O138))/(SUMIF('1.DP 2012-2022 '!P138:Z138,"&gt;=0",'1.DP 2012-2022 '!P138:Z138)),"NA")</f>
        <v>0.39108099938054908</v>
      </c>
      <c r="T138" s="29">
        <f t="shared" si="3"/>
        <v>1.5737665971048253E-3</v>
      </c>
      <c r="U138" s="29">
        <f t="shared" si="4"/>
        <v>3.9166850213374969E-4</v>
      </c>
    </row>
    <row r="139" spans="1:21" ht="14.25" customHeight="1">
      <c r="A139" s="12" t="s">
        <v>335</v>
      </c>
      <c r="B139" s="12" t="s">
        <v>336</v>
      </c>
      <c r="C139" s="12" t="s">
        <v>58</v>
      </c>
      <c r="D139" s="13" t="s">
        <v>196</v>
      </c>
      <c r="E139" s="25">
        <f t="shared" si="0"/>
        <v>0</v>
      </c>
      <c r="F139" s="26">
        <f>IFERROR(IF('1.DP 2012-2022 '!P139&lt;0,"Prejuízo",IF('1.DP 2012-2022 '!E139&lt;0,"IRPJ NEGATIVO",'1.DP 2012-2022 '!E139/'1.DP 2012-2022 '!P139)),"NA")</f>
        <v>0</v>
      </c>
      <c r="G139" s="26" t="str">
        <f>IFERROR(IF('1.DP 2012-2022 '!Q139&lt;0,"Prejuízo",IF('1.DP 2012-2022 '!F139&lt;0,"IRPJ NEGATIVO",'1.DP 2012-2022 '!F139/'1.DP 2012-2022 '!Q139)),"NA")</f>
        <v>Prejuízo</v>
      </c>
      <c r="H139" s="26" t="str">
        <f>IFERROR(IF('1.DP 2012-2022 '!R139&lt;0,"Prejuízo",IF('1.DP 2012-2022 '!G139&lt;0,"IRPJ NEGATIVO",'1.DP 2012-2022 '!G139/'1.DP 2012-2022 '!R139)),"NA")</f>
        <v>Prejuízo</v>
      </c>
      <c r="I139" s="26" t="str">
        <f>IFERROR(IF('1.DP 2012-2022 '!S139&lt;0,"Prejuízo",IF('1.DP 2012-2022 '!H139&lt;0,"IRPJ NEGATIVO",'1.DP 2012-2022 '!H139/'1.DP 2012-2022 '!S139)),"NA")</f>
        <v>Prejuízo</v>
      </c>
      <c r="J139" s="26" t="str">
        <f>IFERROR(IF('1.DP 2012-2022 '!T139&lt;0,"Prejuízo",IF('1.DP 2012-2022 '!I139&lt;0,"IRPJ NEGATIVO",'1.DP 2012-2022 '!I139/'1.DP 2012-2022 '!T139)),"NA")</f>
        <v>Prejuízo</v>
      </c>
      <c r="K139" s="26" t="str">
        <f>IFERROR(IF('1.DP 2012-2022 '!U139&lt;0,"Prejuízo",IF('1.DP 2012-2022 '!J139&lt;0,"IRPJ NEGATIVO",'1.DP 2012-2022 '!J139/'1.DP 2012-2022 '!U139)),"NA")</f>
        <v>Prejuízo</v>
      </c>
      <c r="L139" s="26" t="str">
        <f>IFERROR(IF('1.DP 2012-2022 '!V139&lt;0,"Prejuízo",IF('1.DP 2012-2022 '!K139&lt;0,"IRPJ NEGATIVO",'1.DP 2012-2022 '!K139/'1.DP 2012-2022 '!V139)),"NA")</f>
        <v>Prejuízo</v>
      </c>
      <c r="M139" s="26" t="str">
        <f>IFERROR(IF('1.DP 2012-2022 '!W139&lt;0,"Prejuízo",IF('1.DP 2012-2022 '!L139&lt;0,"IRPJ NEGATIVO",'1.DP 2012-2022 '!L139/'1.DP 2012-2022 '!W139)),"NA")</f>
        <v>Prejuízo</v>
      </c>
      <c r="N139" s="26">
        <f>IFERROR(IF('1.DP 2012-2022 '!X139&lt;0,"Prejuízo",IF('1.DP 2012-2022 '!M139&lt;0,"IRPJ NEGATIVO",'1.DP 2012-2022 '!M139/'1.DP 2012-2022 '!X139)),"NA")</f>
        <v>0</v>
      </c>
      <c r="O139" s="26">
        <f>IFERROR(IF('1.DP 2012-2022 '!Y139&lt;0,"Prejuízo",IF('1.DP 2012-2022 '!N139&lt;0,"IRPJ NEGATIVO",'1.DP 2012-2022 '!N139/'1.DP 2012-2022 '!Y139)),"NA")</f>
        <v>0</v>
      </c>
      <c r="P139" s="26">
        <f>IFERROR(IF('1.DP 2012-2022 '!Z139&lt;0,"Prejuízo",IF('1.DP 2012-2022 '!O139&lt;0,"IRPJ NEGATIVO",'1.DP 2012-2022 '!O139/'1.DP 2012-2022 '!Z139)),"NA")</f>
        <v>0</v>
      </c>
      <c r="Q139" s="27">
        <f t="shared" si="1"/>
        <v>4</v>
      </c>
      <c r="R139" s="27">
        <f t="shared" si="2"/>
        <v>497</v>
      </c>
      <c r="S139" s="28">
        <f>IFERROR((SUMIF('1.DP 2012-2022 '!E139:O139,"&gt;=0",'1.DP 2012-2022 '!E139:O139))/(SUMIF('1.DP 2012-2022 '!P139:Z139,"&gt;=0",'1.DP 2012-2022 '!P139:Z139)),"NA")</f>
        <v>0</v>
      </c>
      <c r="T139" s="29">
        <f t="shared" si="3"/>
        <v>0</v>
      </c>
      <c r="U139" s="29">
        <f t="shared" si="4"/>
        <v>0</v>
      </c>
    </row>
    <row r="140" spans="1:21" ht="14.25" customHeight="1">
      <c r="A140" s="12" t="s">
        <v>337</v>
      </c>
      <c r="B140" s="12" t="s">
        <v>338</v>
      </c>
      <c r="C140" s="12" t="s">
        <v>58</v>
      </c>
      <c r="D140" s="13" t="s">
        <v>196</v>
      </c>
      <c r="E140" s="25">
        <f t="shared" si="0"/>
        <v>1.6164686203723143E-3</v>
      </c>
      <c r="F140" s="26">
        <f>IFERROR(IF('1.DP 2012-2022 '!P140&lt;0,"Prejuízo",IF('1.DP 2012-2022 '!E140&lt;0,"IRPJ NEGATIVO",'1.DP 2012-2022 '!E140/'1.DP 2012-2022 '!P140)),"NA")</f>
        <v>0.14950035060473155</v>
      </c>
      <c r="G140" s="26">
        <f>IFERROR(IF('1.DP 2012-2022 '!Q140&lt;0,"Prejuízo",IF('1.DP 2012-2022 '!F140&lt;0,"IRPJ NEGATIVO",'1.DP 2012-2022 '!F140/'1.DP 2012-2022 '!Q140)),"NA")</f>
        <v>4.4022685070022383E-2</v>
      </c>
      <c r="H140" s="26" t="str">
        <f>IFERROR(IF('1.DP 2012-2022 '!R140&lt;0,"Prejuízo",IF('1.DP 2012-2022 '!G140&lt;0,"IRPJ NEGATIVO",'1.DP 2012-2022 '!G140/'1.DP 2012-2022 '!R140)),"NA")</f>
        <v>Prejuízo</v>
      </c>
      <c r="I140" s="26" t="str">
        <f>IFERROR(IF('1.DP 2012-2022 '!S140&lt;0,"Prejuízo",IF('1.DP 2012-2022 '!H140&lt;0,"IRPJ NEGATIVO",'1.DP 2012-2022 '!H140/'1.DP 2012-2022 '!S140)),"NA")</f>
        <v>Prejuízo</v>
      </c>
      <c r="J140" s="26">
        <f>IFERROR(IF('1.DP 2012-2022 '!T140&lt;0,"Prejuízo",IF('1.DP 2012-2022 '!I140&lt;0,"IRPJ NEGATIVO",'1.DP 2012-2022 '!I140/'1.DP 2012-2022 '!T140)),"NA")</f>
        <v>0</v>
      </c>
      <c r="K140" s="26" t="str">
        <f>IFERROR(IF('1.DP 2012-2022 '!U140&lt;0,"Prejuízo",IF('1.DP 2012-2022 '!J140&lt;0,"IRPJ NEGATIVO",'1.DP 2012-2022 '!J140/'1.DP 2012-2022 '!U140)),"NA")</f>
        <v>Prejuízo</v>
      </c>
      <c r="L140" s="26" t="str">
        <f>IFERROR(IF('1.DP 2012-2022 '!V140&lt;0,"Prejuízo",IF('1.DP 2012-2022 '!K140&lt;0,"IRPJ NEGATIVO",'1.DP 2012-2022 '!K140/'1.DP 2012-2022 '!V140)),"NA")</f>
        <v>IRPJ NEGATIVO</v>
      </c>
      <c r="M140" s="26">
        <f>IFERROR(IF('1.DP 2012-2022 '!W140&lt;0,"Prejuízo",IF('1.DP 2012-2022 '!L140&lt;0,"IRPJ NEGATIVO",'1.DP 2012-2022 '!L140/'1.DP 2012-2022 '!W140)),"NA")</f>
        <v>0.23257985577149762</v>
      </c>
      <c r="N140" s="26">
        <f>IFERROR(IF('1.DP 2012-2022 '!X140&lt;0,"Prejuízo",IF('1.DP 2012-2022 '!M140&lt;0,"IRPJ NEGATIVO",'1.DP 2012-2022 '!M140/'1.DP 2012-2022 '!X140)),"NA")</f>
        <v>0.12926683667721045</v>
      </c>
      <c r="O140" s="26">
        <f>IFERROR(IF('1.DP 2012-2022 '!Y140&lt;0,"Prejuízo",IF('1.DP 2012-2022 '!N140&lt;0,"IRPJ NEGATIVO",'1.DP 2012-2022 '!N140/'1.DP 2012-2022 '!Y140)),"NA")</f>
        <v>0.16868479874941075</v>
      </c>
      <c r="P140" s="26">
        <f>IFERROR(IF('1.DP 2012-2022 '!Z140&lt;0,"Prejuízo",IF('1.DP 2012-2022 '!O140&lt;0,"IRPJ NEGATIVO",'1.DP 2012-2022 '!O140/'1.DP 2012-2022 '!Z140)),"NA")</f>
        <v>7.9330377452167422E-2</v>
      </c>
      <c r="Q140" s="27">
        <f t="shared" si="1"/>
        <v>7</v>
      </c>
      <c r="R140" s="27">
        <f t="shared" si="2"/>
        <v>497</v>
      </c>
      <c r="S140" s="28">
        <f>IFERROR((SUMIF('1.DP 2012-2022 '!E140:O140,"&gt;=0",'1.DP 2012-2022 '!E140:O140))/(SUMIF('1.DP 2012-2022 '!P140:Z140,"&gt;=0",'1.DP 2012-2022 '!P140:Z140)),"NA")</f>
        <v>0.12826130318728254</v>
      </c>
      <c r="T140" s="29">
        <f t="shared" si="3"/>
        <v>1.806497227989895E-3</v>
      </c>
      <c r="U140" s="29">
        <f t="shared" si="4"/>
        <v>4.4958894457234743E-4</v>
      </c>
    </row>
    <row r="141" spans="1:21" ht="14.25" customHeight="1">
      <c r="A141" s="12" t="s">
        <v>339</v>
      </c>
      <c r="B141" s="12" t="s">
        <v>340</v>
      </c>
      <c r="C141" s="12" t="s">
        <v>58</v>
      </c>
      <c r="D141" s="13" t="s">
        <v>196</v>
      </c>
      <c r="E141" s="25">
        <f t="shared" si="0"/>
        <v>2.0366734492293704E-3</v>
      </c>
      <c r="F141" s="26">
        <f>IFERROR(IF('1.DP 2012-2022 '!P141&lt;0,"Prejuízo",IF('1.DP 2012-2022 '!E141&lt;0,"IRPJ NEGATIVO",'1.DP 2012-2022 '!E141/'1.DP 2012-2022 '!P141)),"NA")</f>
        <v>0.65881137009672996</v>
      </c>
      <c r="G141" s="26" t="str">
        <f>IFERROR(IF('1.DP 2012-2022 '!Q141&lt;0,"Prejuízo",IF('1.DP 2012-2022 '!F141&lt;0,"IRPJ NEGATIVO",'1.DP 2012-2022 '!F141/'1.DP 2012-2022 '!Q141)),"NA")</f>
        <v>Prejuízo</v>
      </c>
      <c r="H141" s="26" t="str">
        <f>IFERROR(IF('1.DP 2012-2022 '!R141&lt;0,"Prejuízo",IF('1.DP 2012-2022 '!G141&lt;0,"IRPJ NEGATIVO",'1.DP 2012-2022 '!G141/'1.DP 2012-2022 '!R141)),"NA")</f>
        <v>Prejuízo</v>
      </c>
      <c r="I141" s="26" t="str">
        <f>IFERROR(IF('1.DP 2012-2022 '!S141&lt;0,"Prejuízo",IF('1.DP 2012-2022 '!H141&lt;0,"IRPJ NEGATIVO",'1.DP 2012-2022 '!H141/'1.DP 2012-2022 '!S141)),"NA")</f>
        <v>Prejuízo</v>
      </c>
      <c r="J141" s="26" t="str">
        <f>IFERROR(IF('1.DP 2012-2022 '!T141&lt;0,"Prejuízo",IF('1.DP 2012-2022 '!I141&lt;0,"IRPJ NEGATIVO",'1.DP 2012-2022 '!I141/'1.DP 2012-2022 '!T141)),"NA")</f>
        <v>Prejuízo</v>
      </c>
      <c r="K141" s="26" t="str">
        <f>IFERROR(IF('1.DP 2012-2022 '!U141&lt;0,"Prejuízo",IF('1.DP 2012-2022 '!J141&lt;0,"IRPJ NEGATIVO",'1.DP 2012-2022 '!J141/'1.DP 2012-2022 '!U141)),"NA")</f>
        <v>Prejuízo</v>
      </c>
      <c r="L141" s="26" t="str">
        <f>IFERROR(IF('1.DP 2012-2022 '!V141&lt;0,"Prejuízo",IF('1.DP 2012-2022 '!K141&lt;0,"IRPJ NEGATIVO",'1.DP 2012-2022 '!K141/'1.DP 2012-2022 '!V141)),"NA")</f>
        <v>Prejuízo</v>
      </c>
      <c r="M141" s="26">
        <f>IFERROR(IF('1.DP 2012-2022 '!W141&lt;0,"Prejuízo",IF('1.DP 2012-2022 '!L141&lt;0,"IRPJ NEGATIVO",'1.DP 2012-2022 '!L141/'1.DP 2012-2022 '!W141)),"NA")</f>
        <v>0.10889715287117563</v>
      </c>
      <c r="N141" s="26">
        <f>IFERROR(IF('1.DP 2012-2022 '!X141&lt;0,"Prejuízo",IF('1.DP 2012-2022 '!M141&lt;0,"IRPJ NEGATIVO",'1.DP 2012-2022 '!M141/'1.DP 2012-2022 '!X141)),"NA")</f>
        <v>0.13664903894434041</v>
      </c>
      <c r="O141" s="26">
        <f>IFERROR(IF('1.DP 2012-2022 '!Y141&lt;0,"Prejuízo",IF('1.DP 2012-2022 '!N141&lt;0,"IRPJ NEGATIVO",'1.DP 2012-2022 '!N141/'1.DP 2012-2022 '!Y141)),"NA")</f>
        <v>0.10786914235475098</v>
      </c>
      <c r="P141" s="26" t="str">
        <f>IFERROR(IF('1.DP 2012-2022 '!Z141&lt;0,"Prejuízo",IF('1.DP 2012-2022 '!O141&lt;0,"IRPJ NEGATIVO",'1.DP 2012-2022 '!O141/'1.DP 2012-2022 '!Z141)),"NA")</f>
        <v>Prejuízo</v>
      </c>
      <c r="Q141" s="27">
        <f t="shared" si="1"/>
        <v>4</v>
      </c>
      <c r="R141" s="27">
        <f t="shared" si="2"/>
        <v>497</v>
      </c>
      <c r="S141" s="28">
        <f>IFERROR((SUMIF('1.DP 2012-2022 '!E141:O141,"&gt;=0",'1.DP 2012-2022 '!E141:O141))/(SUMIF('1.DP 2012-2022 '!P141:Z141,"&gt;=0",'1.DP 2012-2022 '!P141:Z141)),"NA")</f>
        <v>0.21360106585126337</v>
      </c>
      <c r="T141" s="29">
        <f t="shared" si="3"/>
        <v>1.7191232664085583E-3</v>
      </c>
      <c r="U141" s="29">
        <f t="shared" si="4"/>
        <v>4.2784389754885004E-4</v>
      </c>
    </row>
    <row r="142" spans="1:21" ht="14.25" customHeight="1">
      <c r="A142" s="12" t="s">
        <v>341</v>
      </c>
      <c r="B142" s="12" t="s">
        <v>342</v>
      </c>
      <c r="C142" s="12" t="s">
        <v>58</v>
      </c>
      <c r="D142" s="13" t="s">
        <v>196</v>
      </c>
      <c r="E142" s="25">
        <f t="shared" si="0"/>
        <v>1.1106959012994776E-3</v>
      </c>
      <c r="F142" s="26">
        <f>IFERROR(IF('1.DP 2012-2022 '!P142&lt;0,"Prejuízo",IF('1.DP 2012-2022 '!E142&lt;0,"IRPJ NEGATIVO",'1.DP 2012-2022 '!E142/'1.DP 2012-2022 '!P142)),"NA")</f>
        <v>0.21018112261876062</v>
      </c>
      <c r="G142" s="26">
        <f>IFERROR(IF('1.DP 2012-2022 '!Q142&lt;0,"Prejuízo",IF('1.DP 2012-2022 '!F142&lt;0,"IRPJ NEGATIVO",'1.DP 2012-2022 '!F142/'1.DP 2012-2022 '!Q142)),"NA")</f>
        <v>0.19565574218440748</v>
      </c>
      <c r="H142" s="26">
        <f>IFERROR(IF('1.DP 2012-2022 '!R142&lt;0,"Prejuízo",IF('1.DP 2012-2022 '!G142&lt;0,"IRPJ NEGATIVO",'1.DP 2012-2022 '!G142/'1.DP 2012-2022 '!R142)),"NA")</f>
        <v>0.14617899814267227</v>
      </c>
      <c r="I142" s="26" t="str">
        <f>IFERROR(IF('1.DP 2012-2022 '!S142&lt;0,"Prejuízo",IF('1.DP 2012-2022 '!H142&lt;0,"IRPJ NEGATIVO",'1.DP 2012-2022 '!H142/'1.DP 2012-2022 '!S142)),"NA")</f>
        <v>Prejuízo</v>
      </c>
      <c r="J142" s="26" t="str">
        <f>IFERROR(IF('1.DP 2012-2022 '!T142&lt;0,"Prejuízo",IF('1.DP 2012-2022 '!I142&lt;0,"IRPJ NEGATIVO",'1.DP 2012-2022 '!I142/'1.DP 2012-2022 '!T142)),"NA")</f>
        <v>NA</v>
      </c>
      <c r="K142" s="26" t="str">
        <f>IFERROR(IF('1.DP 2012-2022 '!U142&lt;0,"Prejuízo",IF('1.DP 2012-2022 '!J142&lt;0,"IRPJ NEGATIVO",'1.DP 2012-2022 '!J142/'1.DP 2012-2022 '!U142)),"NA")</f>
        <v>NA</v>
      </c>
      <c r="L142" s="26" t="str">
        <f>IFERROR(IF('1.DP 2012-2022 '!V142&lt;0,"Prejuízo",IF('1.DP 2012-2022 '!K142&lt;0,"IRPJ NEGATIVO",'1.DP 2012-2022 '!K142/'1.DP 2012-2022 '!V142)),"NA")</f>
        <v>NA</v>
      </c>
      <c r="M142" s="26" t="str">
        <f>IFERROR(IF('1.DP 2012-2022 '!W142&lt;0,"Prejuízo",IF('1.DP 2012-2022 '!L142&lt;0,"IRPJ NEGATIVO",'1.DP 2012-2022 '!L142/'1.DP 2012-2022 '!W142)),"NA")</f>
        <v>NA</v>
      </c>
      <c r="N142" s="26" t="str">
        <f>IFERROR(IF('1.DP 2012-2022 '!X142&lt;0,"Prejuízo",IF('1.DP 2012-2022 '!M142&lt;0,"IRPJ NEGATIVO",'1.DP 2012-2022 '!M142/'1.DP 2012-2022 '!X142)),"NA")</f>
        <v>NA</v>
      </c>
      <c r="O142" s="26" t="str">
        <f>IFERROR(IF('1.DP 2012-2022 '!Y142&lt;0,"Prejuízo",IF('1.DP 2012-2022 '!N142&lt;0,"IRPJ NEGATIVO",'1.DP 2012-2022 '!N142/'1.DP 2012-2022 '!Y142)),"NA")</f>
        <v>NA</v>
      </c>
      <c r="P142" s="26" t="str">
        <f>IFERROR(IF('1.DP 2012-2022 '!Z142&lt;0,"Prejuízo",IF('1.DP 2012-2022 '!O142&lt;0,"IRPJ NEGATIVO",'1.DP 2012-2022 '!O142/'1.DP 2012-2022 '!Z142)),"NA")</f>
        <v>NA</v>
      </c>
      <c r="Q142" s="27">
        <f t="shared" si="1"/>
        <v>3</v>
      </c>
      <c r="R142" s="27">
        <f t="shared" si="2"/>
        <v>497</v>
      </c>
      <c r="S142" s="28">
        <f>IFERROR((SUMIF('1.DP 2012-2022 '!E142:O142,"&gt;=0",'1.DP 2012-2022 '!E142:O142))/(SUMIF('1.DP 2012-2022 '!P142:Z142,"&gt;=0",'1.DP 2012-2022 '!P142:Z142)),"NA")</f>
        <v>0.19252689943029033</v>
      </c>
      <c r="T142" s="29">
        <f t="shared" si="3"/>
        <v>1.162134201792497E-3</v>
      </c>
      <c r="U142" s="29">
        <f t="shared" si="4"/>
        <v>2.8922418542357085E-4</v>
      </c>
    </row>
    <row r="143" spans="1:21" ht="14.25" customHeight="1">
      <c r="A143" s="12" t="s">
        <v>343</v>
      </c>
      <c r="B143" s="12" t="s">
        <v>344</v>
      </c>
      <c r="C143" s="12" t="s">
        <v>58</v>
      </c>
      <c r="D143" s="13" t="s">
        <v>196</v>
      </c>
      <c r="E143" s="25">
        <f t="shared" si="0"/>
        <v>2.0351287703910693E-4</v>
      </c>
      <c r="F143" s="26" t="str">
        <f>IFERROR(IF('1.DP 2012-2022 '!P143&lt;0,"Prejuízo",IF('1.DP 2012-2022 '!E143&lt;0,"IRPJ NEGATIVO",'1.DP 2012-2022 '!E143/'1.DP 2012-2022 '!P143)),"NA")</f>
        <v>Prejuízo</v>
      </c>
      <c r="G143" s="26" t="str">
        <f>IFERROR(IF('1.DP 2012-2022 '!Q143&lt;0,"Prejuízo",IF('1.DP 2012-2022 '!F143&lt;0,"IRPJ NEGATIVO",'1.DP 2012-2022 '!F143/'1.DP 2012-2022 '!Q143)),"NA")</f>
        <v>Prejuízo</v>
      </c>
      <c r="H143" s="26" t="str">
        <f>IFERROR(IF('1.DP 2012-2022 '!R143&lt;0,"Prejuízo",IF('1.DP 2012-2022 '!G143&lt;0,"IRPJ NEGATIVO",'1.DP 2012-2022 '!G143/'1.DP 2012-2022 '!R143)),"NA")</f>
        <v>Prejuízo</v>
      </c>
      <c r="I143" s="26" t="str">
        <f>IFERROR(IF('1.DP 2012-2022 '!S143&lt;0,"Prejuízo",IF('1.DP 2012-2022 '!H143&lt;0,"IRPJ NEGATIVO",'1.DP 2012-2022 '!H143/'1.DP 2012-2022 '!S143)),"NA")</f>
        <v>Prejuízo</v>
      </c>
      <c r="J143" s="26" t="str">
        <f>IFERROR(IF('1.DP 2012-2022 '!T143&lt;0,"Prejuízo",IF('1.DP 2012-2022 '!I143&lt;0,"IRPJ NEGATIVO",'1.DP 2012-2022 '!I143/'1.DP 2012-2022 '!T143)),"NA")</f>
        <v>Prejuízo</v>
      </c>
      <c r="K143" s="26" t="str">
        <f>IFERROR(IF('1.DP 2012-2022 '!U143&lt;0,"Prejuízo",IF('1.DP 2012-2022 '!J143&lt;0,"IRPJ NEGATIVO",'1.DP 2012-2022 '!J143/'1.DP 2012-2022 '!U143)),"NA")</f>
        <v>Prejuízo</v>
      </c>
      <c r="L143" s="26" t="str">
        <f>IFERROR(IF('1.DP 2012-2022 '!V143&lt;0,"Prejuízo",IF('1.DP 2012-2022 '!K143&lt;0,"IRPJ NEGATIVO",'1.DP 2012-2022 '!K143/'1.DP 2012-2022 '!V143)),"NA")</f>
        <v>Prejuízo</v>
      </c>
      <c r="M143" s="26" t="str">
        <f>IFERROR(IF('1.DP 2012-2022 '!W143&lt;0,"Prejuízo",IF('1.DP 2012-2022 '!L143&lt;0,"IRPJ NEGATIVO",'1.DP 2012-2022 '!L143/'1.DP 2012-2022 '!W143)),"NA")</f>
        <v>Prejuízo</v>
      </c>
      <c r="N143" s="26" t="str">
        <f>IFERROR(IF('1.DP 2012-2022 '!X143&lt;0,"Prejuízo",IF('1.DP 2012-2022 '!M143&lt;0,"IRPJ NEGATIVO",'1.DP 2012-2022 '!M143/'1.DP 2012-2022 '!X143)),"NA")</f>
        <v>Prejuízo</v>
      </c>
      <c r="O143" s="26" t="str">
        <f>IFERROR(IF('1.DP 2012-2022 '!Y143&lt;0,"Prejuízo",IF('1.DP 2012-2022 '!N143&lt;0,"IRPJ NEGATIVO",'1.DP 2012-2022 '!N143/'1.DP 2012-2022 '!Y143)),"NA")</f>
        <v>Prejuízo</v>
      </c>
      <c r="P143" s="26">
        <f>IFERROR(IF('1.DP 2012-2022 '!Z143&lt;0,"Prejuízo",IF('1.DP 2012-2022 '!O143&lt;0,"IRPJ NEGATIVO",'1.DP 2012-2022 '!O143/'1.DP 2012-2022 '!Z143)),"NA")</f>
        <v>0.10114589988843614</v>
      </c>
      <c r="Q143" s="27">
        <f t="shared" si="1"/>
        <v>1</v>
      </c>
      <c r="R143" s="27">
        <f t="shared" si="2"/>
        <v>497</v>
      </c>
      <c r="S143" s="28">
        <f>IFERROR((SUMIF('1.DP 2012-2022 '!E143:O143,"&gt;=0",'1.DP 2012-2022 '!E143:O143))/(SUMIF('1.DP 2012-2022 '!P143:Z143,"&gt;=0",'1.DP 2012-2022 '!P143:Z143)),"NA")</f>
        <v>0.10338802658746328</v>
      </c>
      <c r="T143" s="29">
        <f t="shared" si="3"/>
        <v>2.0802419836511726E-4</v>
      </c>
      <c r="U143" s="29">
        <f t="shared" si="4"/>
        <v>5.1771670799931534E-5</v>
      </c>
    </row>
    <row r="144" spans="1:21" ht="14.25" customHeight="1">
      <c r="A144" s="12" t="s">
        <v>345</v>
      </c>
      <c r="B144" s="12" t="s">
        <v>346</v>
      </c>
      <c r="C144" s="12" t="s">
        <v>58</v>
      </c>
      <c r="D144" s="13" t="s">
        <v>196</v>
      </c>
      <c r="E144" s="25">
        <f t="shared" si="0"/>
        <v>2.2024646303432653E-3</v>
      </c>
      <c r="F144" s="26" t="str">
        <f>IFERROR(IF('1.DP 2012-2022 '!P144&lt;0,"Prejuízo",IF('1.DP 2012-2022 '!E144&lt;0,"IRPJ NEGATIVO",'1.DP 2012-2022 '!E144/'1.DP 2012-2022 '!P144)),"NA")</f>
        <v>Prejuízo</v>
      </c>
      <c r="G144" s="26" t="str">
        <f>IFERROR(IF('1.DP 2012-2022 '!Q144&lt;0,"Prejuízo",IF('1.DP 2012-2022 '!F144&lt;0,"IRPJ NEGATIVO",'1.DP 2012-2022 '!F144/'1.DP 2012-2022 '!Q144)),"NA")</f>
        <v>Prejuízo</v>
      </c>
      <c r="H144" s="26">
        <f>IFERROR(IF('1.DP 2012-2022 '!R144&lt;0,"Prejuízo",IF('1.DP 2012-2022 '!G144&lt;0,"IRPJ NEGATIVO",'1.DP 2012-2022 '!G144/'1.DP 2012-2022 '!R144)),"NA")</f>
        <v>0.15417030596019604</v>
      </c>
      <c r="I144" s="26">
        <f>IFERROR(IF('1.DP 2012-2022 '!S144&lt;0,"Prejuízo",IF('1.DP 2012-2022 '!H144&lt;0,"IRPJ NEGATIVO",'1.DP 2012-2022 '!H144/'1.DP 2012-2022 '!S144)),"NA")</f>
        <v>0.10437915022268499</v>
      </c>
      <c r="J144" s="26">
        <f>IFERROR(IF('1.DP 2012-2022 '!T144&lt;0,"Prejuízo",IF('1.DP 2012-2022 '!I144&lt;0,"IRPJ NEGATIVO",'1.DP 2012-2022 '!I144/'1.DP 2012-2022 '!T144)),"NA")</f>
        <v>0.10813811624971911</v>
      </c>
      <c r="K144" s="26">
        <f>IFERROR(IF('1.DP 2012-2022 '!U144&lt;0,"Prejuízo",IF('1.DP 2012-2022 '!J144&lt;0,"IRPJ NEGATIVO",'1.DP 2012-2022 '!J144/'1.DP 2012-2022 '!U144)),"NA")</f>
        <v>0.22060670310600602</v>
      </c>
      <c r="L144" s="26">
        <f>IFERROR(IF('1.DP 2012-2022 '!V144&lt;0,"Prejuízo",IF('1.DP 2012-2022 '!K144&lt;0,"IRPJ NEGATIVO",'1.DP 2012-2022 '!K144/'1.DP 2012-2022 '!V144)),"NA")</f>
        <v>0.23578808529338327</v>
      </c>
      <c r="M144" s="26">
        <f>IFERROR(IF('1.DP 2012-2022 '!W144&lt;0,"Prejuízo",IF('1.DP 2012-2022 '!L144&lt;0,"IRPJ NEGATIVO",'1.DP 2012-2022 '!L144/'1.DP 2012-2022 '!W144)),"NA")</f>
        <v>0.27154256044861336</v>
      </c>
      <c r="N144" s="26" t="str">
        <f>IFERROR(IF('1.DP 2012-2022 '!X144&lt;0,"Prejuízo",IF('1.DP 2012-2022 '!M144&lt;0,"IRPJ NEGATIVO",'1.DP 2012-2022 '!M144/'1.DP 2012-2022 '!X144)),"NA")</f>
        <v>Prejuízo</v>
      </c>
      <c r="O144" s="26" t="str">
        <f>IFERROR(IF('1.DP 2012-2022 '!Y144&lt;0,"Prejuízo",IF('1.DP 2012-2022 '!N144&lt;0,"IRPJ NEGATIVO",'1.DP 2012-2022 '!N144/'1.DP 2012-2022 '!Y144)),"NA")</f>
        <v>Prejuízo</v>
      </c>
      <c r="P144" s="26" t="str">
        <f>IFERROR(IF('1.DP 2012-2022 '!Z144&lt;0,"Prejuízo",IF('1.DP 2012-2022 '!O144&lt;0,"IRPJ NEGATIVO",'1.DP 2012-2022 '!O144/'1.DP 2012-2022 '!Z144)),"NA")</f>
        <v>Prejuízo</v>
      </c>
      <c r="Q144" s="27">
        <f t="shared" si="1"/>
        <v>6</v>
      </c>
      <c r="R144" s="27">
        <f t="shared" si="2"/>
        <v>497</v>
      </c>
      <c r="S144" s="28">
        <f>IFERROR((SUMIF('1.DP 2012-2022 '!E144:O144,"&gt;=0",'1.DP 2012-2022 '!E144:O144))/(SUMIF('1.DP 2012-2022 '!P144:Z144,"&gt;=0",'1.DP 2012-2022 '!P144:Z144)),"NA")</f>
        <v>0.25050620588056333</v>
      </c>
      <c r="T144" s="29">
        <f t="shared" si="3"/>
        <v>3.024219789302575E-3</v>
      </c>
      <c r="U144" s="29">
        <f t="shared" si="4"/>
        <v>7.5264758902522774E-4</v>
      </c>
    </row>
    <row r="145" spans="1:21" ht="14.25" customHeight="1">
      <c r="A145" s="12" t="s">
        <v>347</v>
      </c>
      <c r="B145" s="12" t="s">
        <v>348</v>
      </c>
      <c r="C145" s="12" t="s">
        <v>58</v>
      </c>
      <c r="D145" s="13" t="s">
        <v>196</v>
      </c>
      <c r="E145" s="25">
        <f t="shared" si="0"/>
        <v>0</v>
      </c>
      <c r="F145" s="26">
        <f>IFERROR(IF('1.DP 2012-2022 '!P145&lt;0,"Prejuízo",IF('1.DP 2012-2022 '!E145&lt;0,"IRPJ NEGATIVO",'1.DP 2012-2022 '!E145/'1.DP 2012-2022 '!P145)),"NA")</f>
        <v>0</v>
      </c>
      <c r="G145" s="26" t="str">
        <f>IFERROR(IF('1.DP 2012-2022 '!Q145&lt;0,"Prejuízo",IF('1.DP 2012-2022 '!F145&lt;0,"IRPJ NEGATIVO",'1.DP 2012-2022 '!F145/'1.DP 2012-2022 '!Q145)),"NA")</f>
        <v>Prejuízo</v>
      </c>
      <c r="H145" s="26" t="str">
        <f>IFERROR(IF('1.DP 2012-2022 '!R145&lt;0,"Prejuízo",IF('1.DP 2012-2022 '!G145&lt;0,"IRPJ NEGATIVO",'1.DP 2012-2022 '!G145/'1.DP 2012-2022 '!R145)),"NA")</f>
        <v>Prejuízo</v>
      </c>
      <c r="I145" s="26">
        <f>IFERROR(IF('1.DP 2012-2022 '!S145&lt;0,"Prejuízo",IF('1.DP 2012-2022 '!H145&lt;0,"IRPJ NEGATIVO",'1.DP 2012-2022 '!H145/'1.DP 2012-2022 '!S145)),"NA")</f>
        <v>0</v>
      </c>
      <c r="J145" s="26" t="str">
        <f>IFERROR(IF('1.DP 2012-2022 '!T145&lt;0,"Prejuízo",IF('1.DP 2012-2022 '!I145&lt;0,"IRPJ NEGATIVO",'1.DP 2012-2022 '!I145/'1.DP 2012-2022 '!T145)),"NA")</f>
        <v>Prejuízo</v>
      </c>
      <c r="K145" s="26">
        <f>IFERROR(IF('1.DP 2012-2022 '!U145&lt;0,"Prejuízo",IF('1.DP 2012-2022 '!J145&lt;0,"IRPJ NEGATIVO",'1.DP 2012-2022 '!J145/'1.DP 2012-2022 '!U145)),"NA")</f>
        <v>0</v>
      </c>
      <c r="L145" s="26" t="str">
        <f>IFERROR(IF('1.DP 2012-2022 '!V145&lt;0,"Prejuízo",IF('1.DP 2012-2022 '!K145&lt;0,"IRPJ NEGATIVO",'1.DP 2012-2022 '!K145/'1.DP 2012-2022 '!V145)),"NA")</f>
        <v>Prejuízo</v>
      </c>
      <c r="M145" s="26" t="str">
        <f>IFERROR(IF('1.DP 2012-2022 '!W145&lt;0,"Prejuízo",IF('1.DP 2012-2022 '!L145&lt;0,"IRPJ NEGATIVO",'1.DP 2012-2022 '!L145/'1.DP 2012-2022 '!W145)),"NA")</f>
        <v>Prejuízo</v>
      </c>
      <c r="N145" s="26" t="str">
        <f>IFERROR(IF('1.DP 2012-2022 '!X145&lt;0,"Prejuízo",IF('1.DP 2012-2022 '!M145&lt;0,"IRPJ NEGATIVO",'1.DP 2012-2022 '!M145/'1.DP 2012-2022 '!X145)),"NA")</f>
        <v>Prejuízo</v>
      </c>
      <c r="O145" s="26" t="str">
        <f>IFERROR(IF('1.DP 2012-2022 '!Y145&lt;0,"Prejuízo",IF('1.DP 2012-2022 '!N145&lt;0,"IRPJ NEGATIVO",'1.DP 2012-2022 '!N145/'1.DP 2012-2022 '!Y145)),"NA")</f>
        <v>Prejuízo</v>
      </c>
      <c r="P145" s="26" t="str">
        <f>IFERROR(IF('1.DP 2012-2022 '!Z145&lt;0,"Prejuízo",IF('1.DP 2012-2022 '!O145&lt;0,"IRPJ NEGATIVO",'1.DP 2012-2022 '!O145/'1.DP 2012-2022 '!Z145)),"NA")</f>
        <v>Prejuízo</v>
      </c>
      <c r="Q145" s="27">
        <f t="shared" si="1"/>
        <v>3</v>
      </c>
      <c r="R145" s="27">
        <f t="shared" si="2"/>
        <v>497</v>
      </c>
      <c r="S145" s="28">
        <f>IFERROR((SUMIF('1.DP 2012-2022 '!E145:O145,"&gt;=0",'1.DP 2012-2022 '!E145:O145))/(SUMIF('1.DP 2012-2022 '!P145:Z145,"&gt;=0",'1.DP 2012-2022 '!P145:Z145)),"NA")</f>
        <v>0</v>
      </c>
      <c r="T145" s="29">
        <f t="shared" si="3"/>
        <v>0</v>
      </c>
      <c r="U145" s="29">
        <f t="shared" si="4"/>
        <v>0</v>
      </c>
    </row>
    <row r="146" spans="1:21" ht="14.25" customHeight="1">
      <c r="A146" s="12" t="s">
        <v>349</v>
      </c>
      <c r="B146" s="12" t="s">
        <v>350</v>
      </c>
      <c r="C146" s="12" t="s">
        <v>58</v>
      </c>
      <c r="D146" s="13" t="s">
        <v>196</v>
      </c>
      <c r="E146" s="25">
        <f t="shared" si="0"/>
        <v>1.5304921337634038E-3</v>
      </c>
      <c r="F146" s="26" t="str">
        <f>IFERROR(IF('1.DP 2012-2022 '!P146&lt;0,"Prejuízo",IF('1.DP 2012-2022 '!E146&lt;0,"IRPJ NEGATIVO",'1.DP 2012-2022 '!E146/'1.DP 2012-2022 '!P146)),"NA")</f>
        <v>Prejuízo</v>
      </c>
      <c r="G146" s="26" t="str">
        <f>IFERROR(IF('1.DP 2012-2022 '!Q146&lt;0,"Prejuízo",IF('1.DP 2012-2022 '!F146&lt;0,"IRPJ NEGATIVO",'1.DP 2012-2022 '!F146/'1.DP 2012-2022 '!Q146)),"NA")</f>
        <v>Prejuízo</v>
      </c>
      <c r="H146" s="26" t="str">
        <f>IFERROR(IF('1.DP 2012-2022 '!R146&lt;0,"Prejuízo",IF('1.DP 2012-2022 '!G146&lt;0,"IRPJ NEGATIVO",'1.DP 2012-2022 '!G146/'1.DP 2012-2022 '!R146)),"NA")</f>
        <v>Prejuízo</v>
      </c>
      <c r="I146" s="26" t="str">
        <f>IFERROR(IF('1.DP 2012-2022 '!S146&lt;0,"Prejuízo",IF('1.DP 2012-2022 '!H146&lt;0,"IRPJ NEGATIVO",'1.DP 2012-2022 '!H146/'1.DP 2012-2022 '!S146)),"NA")</f>
        <v>Prejuízo</v>
      </c>
      <c r="J146" s="26">
        <f>IFERROR(IF('1.DP 2012-2022 '!T146&lt;0,"Prejuízo",IF('1.DP 2012-2022 '!I146&lt;0,"IRPJ NEGATIVO",'1.DP 2012-2022 '!I146/'1.DP 2012-2022 '!T146)),"NA")</f>
        <v>0.30378654379716274</v>
      </c>
      <c r="K146" s="26">
        <f>IFERROR(IF('1.DP 2012-2022 '!U146&lt;0,"Prejuízo",IF('1.DP 2012-2022 '!J146&lt;0,"IRPJ NEGATIVO",'1.DP 2012-2022 '!J146/'1.DP 2012-2022 '!U146)),"NA")</f>
        <v>0.15570671627825591</v>
      </c>
      <c r="L146" s="26">
        <f>IFERROR(IF('1.DP 2012-2022 '!V146&lt;0,"Prejuízo",IF('1.DP 2012-2022 '!K146&lt;0,"IRPJ NEGATIVO",'1.DP 2012-2022 '!K146/'1.DP 2012-2022 '!V146)),"NA")</f>
        <v>0.17216463801717655</v>
      </c>
      <c r="M146" s="26">
        <f>IFERROR(IF('1.DP 2012-2022 '!W146&lt;0,"Prejuízo",IF('1.DP 2012-2022 '!L146&lt;0,"IRPJ NEGATIVO",'1.DP 2012-2022 '!L146/'1.DP 2012-2022 '!W146)),"NA")</f>
        <v>0.12899669238781647</v>
      </c>
      <c r="N146" s="26" t="str">
        <f>IFERROR(IF('1.DP 2012-2022 '!X146&lt;0,"Prejuízo",IF('1.DP 2012-2022 '!M146&lt;0,"IRPJ NEGATIVO",'1.DP 2012-2022 '!M146/'1.DP 2012-2022 '!X146)),"NA")</f>
        <v>Prejuízo</v>
      </c>
      <c r="O146" s="26" t="str">
        <f>IFERROR(IF('1.DP 2012-2022 '!Y146&lt;0,"Prejuízo",IF('1.DP 2012-2022 '!N146&lt;0,"IRPJ NEGATIVO",'1.DP 2012-2022 '!N146/'1.DP 2012-2022 '!Y146)),"NA")</f>
        <v>Prejuízo</v>
      </c>
      <c r="P146" s="26" t="str">
        <f>IFERROR(IF('1.DP 2012-2022 '!Z146&lt;0,"Prejuízo",IF('1.DP 2012-2022 '!O146&lt;0,"IRPJ NEGATIVO",'1.DP 2012-2022 '!O146/'1.DP 2012-2022 '!Z146)),"NA")</f>
        <v>Prejuízo</v>
      </c>
      <c r="Q146" s="27">
        <f t="shared" si="1"/>
        <v>4</v>
      </c>
      <c r="R146" s="27">
        <f t="shared" si="2"/>
        <v>497</v>
      </c>
      <c r="S146" s="28">
        <f>IFERROR((SUMIF('1.DP 2012-2022 '!E146:O146,"&gt;=0",'1.DP 2012-2022 '!E146:O146))/(SUMIF('1.DP 2012-2022 '!P146:Z146,"&gt;=0",'1.DP 2012-2022 '!P146:Z146)),"NA")</f>
        <v>0.31765573711252948</v>
      </c>
      <c r="T146" s="29">
        <f t="shared" si="3"/>
        <v>2.556585409356374E-3</v>
      </c>
      <c r="U146" s="29">
        <f t="shared" si="4"/>
        <v>6.3626587303461087E-4</v>
      </c>
    </row>
    <row r="147" spans="1:21" ht="14.25" customHeight="1">
      <c r="A147" s="12" t="s">
        <v>351</v>
      </c>
      <c r="B147" s="12" t="s">
        <v>352</v>
      </c>
      <c r="C147" s="12" t="s">
        <v>58</v>
      </c>
      <c r="D147" s="13" t="s">
        <v>196</v>
      </c>
      <c r="E147" s="25">
        <f t="shared" si="0"/>
        <v>3.154077553336894E-3</v>
      </c>
      <c r="F147" s="26">
        <f>IFERROR(IF('1.DP 2012-2022 '!P147&lt;0,"Prejuízo",IF('1.DP 2012-2022 '!E147&lt;0,"IRPJ NEGATIVO",'1.DP 2012-2022 '!E147/'1.DP 2012-2022 '!P147)),"NA")</f>
        <v>0.2084852309520383</v>
      </c>
      <c r="G147" s="26">
        <f>IFERROR(IF('1.DP 2012-2022 '!Q147&lt;0,"Prejuízo",IF('1.DP 2012-2022 '!F147&lt;0,"IRPJ NEGATIVO",'1.DP 2012-2022 '!F147/'1.DP 2012-2022 '!Q147)),"NA")</f>
        <v>0.12497323374512209</v>
      </c>
      <c r="H147" s="26">
        <f>IFERROR(IF('1.DP 2012-2022 '!R147&lt;0,"Prejuízo",IF('1.DP 2012-2022 '!G147&lt;0,"IRPJ NEGATIVO",'1.DP 2012-2022 '!G147/'1.DP 2012-2022 '!R147)),"NA")</f>
        <v>0.26531478018926852</v>
      </c>
      <c r="I147" s="26">
        <f>IFERROR(IF('1.DP 2012-2022 '!S147&lt;0,"Prejuízo",IF('1.DP 2012-2022 '!H147&lt;0,"IRPJ NEGATIVO",'1.DP 2012-2022 '!H147/'1.DP 2012-2022 '!S147)),"NA")</f>
        <v>0.35836092707755723</v>
      </c>
      <c r="J147" s="26">
        <f>IFERROR(IF('1.DP 2012-2022 '!T147&lt;0,"Prejuízo",IF('1.DP 2012-2022 '!I147&lt;0,"IRPJ NEGATIVO",'1.DP 2012-2022 '!I147/'1.DP 2012-2022 '!T147)),"NA")</f>
        <v>0.33362372385689154</v>
      </c>
      <c r="K147" s="26">
        <f>IFERROR(IF('1.DP 2012-2022 '!U147&lt;0,"Prejuízo",IF('1.DP 2012-2022 '!J147&lt;0,"IRPJ NEGATIVO",'1.DP 2012-2022 '!J147/'1.DP 2012-2022 '!U147)),"NA")</f>
        <v>0.27681864818755869</v>
      </c>
      <c r="L147" s="26" t="str">
        <f>IFERROR(IF('1.DP 2012-2022 '!V147&lt;0,"Prejuízo",IF('1.DP 2012-2022 '!K147&lt;0,"IRPJ NEGATIVO",'1.DP 2012-2022 '!K147/'1.DP 2012-2022 '!V147)),"NA")</f>
        <v>NA</v>
      </c>
      <c r="M147" s="26" t="str">
        <f>IFERROR(IF('1.DP 2012-2022 '!W147&lt;0,"Prejuízo",IF('1.DP 2012-2022 '!L147&lt;0,"IRPJ NEGATIVO",'1.DP 2012-2022 '!L147/'1.DP 2012-2022 '!W147)),"NA")</f>
        <v>NA</v>
      </c>
      <c r="N147" s="26" t="str">
        <f>IFERROR(IF('1.DP 2012-2022 '!X147&lt;0,"Prejuízo",IF('1.DP 2012-2022 '!M147&lt;0,"IRPJ NEGATIVO",'1.DP 2012-2022 '!M147/'1.DP 2012-2022 '!X147)),"NA")</f>
        <v>NA</v>
      </c>
      <c r="O147" s="26" t="str">
        <f>IFERROR(IF('1.DP 2012-2022 '!Y147&lt;0,"Prejuízo",IF('1.DP 2012-2022 '!N147&lt;0,"IRPJ NEGATIVO",'1.DP 2012-2022 '!N147/'1.DP 2012-2022 '!Y147)),"NA")</f>
        <v>NA</v>
      </c>
      <c r="P147" s="26" t="str">
        <f>IFERROR(IF('1.DP 2012-2022 '!Z147&lt;0,"Prejuízo",IF('1.DP 2012-2022 '!O147&lt;0,"IRPJ NEGATIVO",'1.DP 2012-2022 '!O147/'1.DP 2012-2022 '!Z147)),"NA")</f>
        <v>NA</v>
      </c>
      <c r="Q147" s="27">
        <f t="shared" si="1"/>
        <v>6</v>
      </c>
      <c r="R147" s="27">
        <f t="shared" si="2"/>
        <v>497</v>
      </c>
      <c r="S147" s="28">
        <f>IFERROR((SUMIF('1.DP 2012-2022 '!E147:O147,"&gt;=0",'1.DP 2012-2022 '!E147:O147))/(SUMIF('1.DP 2012-2022 '!P147:Z147,"&gt;=0",'1.DP 2012-2022 '!P147:Z147)),"NA")</f>
        <v>0.23319067758436782</v>
      </c>
      <c r="T147" s="29">
        <f t="shared" si="3"/>
        <v>2.8151792062499131E-3</v>
      </c>
      <c r="U147" s="29">
        <f t="shared" si="4"/>
        <v>7.0062296720390933E-4</v>
      </c>
    </row>
    <row r="148" spans="1:21" ht="14.25" customHeight="1">
      <c r="A148" s="12" t="s">
        <v>353</v>
      </c>
      <c r="B148" s="12" t="s">
        <v>354</v>
      </c>
      <c r="C148" s="12" t="s">
        <v>58</v>
      </c>
      <c r="D148" s="13" t="s">
        <v>196</v>
      </c>
      <c r="E148" s="25">
        <f t="shared" si="0"/>
        <v>4.5939574415863674E-3</v>
      </c>
      <c r="F148" s="26">
        <f>IFERROR(IF('1.DP 2012-2022 '!P148&lt;0,"Prejuízo",IF('1.DP 2012-2022 '!E148&lt;0,"IRPJ NEGATIVO",'1.DP 2012-2022 '!E148/'1.DP 2012-2022 '!P148)),"NA")</f>
        <v>0.21295081964715612</v>
      </c>
      <c r="G148" s="26">
        <f>IFERROR(IF('1.DP 2012-2022 '!Q148&lt;0,"Prejuízo",IF('1.DP 2012-2022 '!F148&lt;0,"IRPJ NEGATIVO",'1.DP 2012-2022 '!F148/'1.DP 2012-2022 '!Q148)),"NA")</f>
        <v>0.13273323519394162</v>
      </c>
      <c r="H148" s="26">
        <f>IFERROR(IF('1.DP 2012-2022 '!R148&lt;0,"Prejuízo",IF('1.DP 2012-2022 '!G148&lt;0,"IRPJ NEGATIVO",'1.DP 2012-2022 '!G148/'1.DP 2012-2022 '!R148)),"NA")</f>
        <v>8.5664379024591716E-2</v>
      </c>
      <c r="I148" s="26">
        <f>IFERROR(IF('1.DP 2012-2022 '!S148&lt;0,"Prejuízo",IF('1.DP 2012-2022 '!H148&lt;0,"IRPJ NEGATIVO",'1.DP 2012-2022 '!H148/'1.DP 2012-2022 '!S148)),"NA")</f>
        <v>9.2843349880070813E-2</v>
      </c>
      <c r="J148" s="26">
        <f>IFERROR(IF('1.DP 2012-2022 '!T148&lt;0,"Prejuízo",IF('1.DP 2012-2022 '!I148&lt;0,"IRPJ NEGATIVO",'1.DP 2012-2022 '!I148/'1.DP 2012-2022 '!T148)),"NA")</f>
        <v>0.11797055769125596</v>
      </c>
      <c r="K148" s="26">
        <f>IFERROR(IF('1.DP 2012-2022 '!U148&lt;0,"Prejuízo",IF('1.DP 2012-2022 '!J148&lt;0,"IRPJ NEGATIVO",'1.DP 2012-2022 '!J148/'1.DP 2012-2022 '!U148)),"NA")</f>
        <v>0.19843208676462593</v>
      </c>
      <c r="L148" s="26">
        <f>IFERROR(IF('1.DP 2012-2022 '!V148&lt;0,"Prejuízo",IF('1.DP 2012-2022 '!K148&lt;0,"IRPJ NEGATIVO",'1.DP 2012-2022 '!K148/'1.DP 2012-2022 '!V148)),"NA")</f>
        <v>0.9540008552887681</v>
      </c>
      <c r="M148" s="26">
        <f>IFERROR(IF('1.DP 2012-2022 '!W148&lt;0,"Prejuízo",IF('1.DP 2012-2022 '!L148&lt;0,"IRPJ NEGATIVO",'1.DP 2012-2022 '!L148/'1.DP 2012-2022 '!W148)),"NA")</f>
        <v>0.27222087668538381</v>
      </c>
      <c r="N148" s="26">
        <f>IFERROR(IF('1.DP 2012-2022 '!X148&lt;0,"Prejuízo",IF('1.DP 2012-2022 '!M148&lt;0,"IRPJ NEGATIVO",'1.DP 2012-2022 '!M148/'1.DP 2012-2022 '!X148)),"NA")</f>
        <v>0.28574923542902209</v>
      </c>
      <c r="O148" s="26">
        <f>IFERROR(IF('1.DP 2012-2022 '!Y148&lt;0,"Prejuízo",IF('1.DP 2012-2022 '!N148&lt;0,"IRPJ NEGATIVO",'1.DP 2012-2022 '!N148/'1.DP 2012-2022 '!Y148)),"NA")</f>
        <v>0.32148845338173926</v>
      </c>
      <c r="P148" s="26">
        <f>IFERROR(IF('1.DP 2012-2022 '!Z148&lt;0,"Prejuízo",IF('1.DP 2012-2022 '!O148&lt;0,"IRPJ NEGATIVO",'1.DP 2012-2022 '!O148/'1.DP 2012-2022 '!Z148)),"NA")</f>
        <v>0.56314385477063744</v>
      </c>
      <c r="Q148" s="27">
        <f t="shared" si="1"/>
        <v>10</v>
      </c>
      <c r="R148" s="27">
        <f t="shared" si="2"/>
        <v>497</v>
      </c>
      <c r="S148" s="28">
        <f>IFERROR((SUMIF('1.DP 2012-2022 '!E148:O148,"&gt;=0",'1.DP 2012-2022 '!E148:O148))/(SUMIF('1.DP 2012-2022 '!P148:Z148,"&gt;=0",'1.DP 2012-2022 '!P148:Z148)),"NA")</f>
        <v>0.19733677624754425</v>
      </c>
      <c r="T148" s="29">
        <f t="shared" si="3"/>
        <v>3.9705588782202065E-3</v>
      </c>
      <c r="U148" s="29">
        <f t="shared" si="4"/>
        <v>9.8816613043337131E-4</v>
      </c>
    </row>
    <row r="149" spans="1:21" ht="14.25" customHeight="1">
      <c r="A149" s="12" t="s">
        <v>355</v>
      </c>
      <c r="B149" s="12" t="s">
        <v>356</v>
      </c>
      <c r="C149" s="12" t="s">
        <v>58</v>
      </c>
      <c r="D149" s="13" t="s">
        <v>196</v>
      </c>
      <c r="E149" s="25">
        <f t="shared" si="0"/>
        <v>2.1257213803200052E-3</v>
      </c>
      <c r="F149" s="26">
        <f>IFERROR(IF('1.DP 2012-2022 '!P149&lt;0,"Prejuízo",IF('1.DP 2012-2022 '!E149&lt;0,"IRPJ NEGATIVO",'1.DP 2012-2022 '!E149/'1.DP 2012-2022 '!P149)),"NA")</f>
        <v>0.120345973167545</v>
      </c>
      <c r="G149" s="26">
        <f>IFERROR(IF('1.DP 2012-2022 '!Q149&lt;0,"Prejuízo",IF('1.DP 2012-2022 '!F149&lt;0,"IRPJ NEGATIVO",'1.DP 2012-2022 '!F149/'1.DP 2012-2022 '!Q149)),"NA")</f>
        <v>0.19009378489089657</v>
      </c>
      <c r="H149" s="26">
        <f>IFERROR(IF('1.DP 2012-2022 '!R149&lt;0,"Prejuízo",IF('1.DP 2012-2022 '!G149&lt;0,"IRPJ NEGATIVO",'1.DP 2012-2022 '!G149/'1.DP 2012-2022 '!R149)),"NA")</f>
        <v>0.12647794748388919</v>
      </c>
      <c r="I149" s="26">
        <f>IFERROR(IF('1.DP 2012-2022 '!S149&lt;0,"Prejuízo",IF('1.DP 2012-2022 '!H149&lt;0,"IRPJ NEGATIVO",'1.DP 2012-2022 '!H149/'1.DP 2012-2022 '!S149)),"NA")</f>
        <v>1.5888135070484246E-4</v>
      </c>
      <c r="J149" s="26">
        <f>IFERROR(IF('1.DP 2012-2022 '!T149&lt;0,"Prejuízo",IF('1.DP 2012-2022 '!I149&lt;0,"IRPJ NEGATIVO",'1.DP 2012-2022 '!I149/'1.DP 2012-2022 '!T149)),"NA")</f>
        <v>0</v>
      </c>
      <c r="K149" s="26" t="str">
        <f>IFERROR(IF('1.DP 2012-2022 '!U149&lt;0,"Prejuízo",IF('1.DP 2012-2022 '!J149&lt;0,"IRPJ NEGATIVO",'1.DP 2012-2022 '!J149/'1.DP 2012-2022 '!U149)),"NA")</f>
        <v>Prejuízo</v>
      </c>
      <c r="L149" s="26" t="str">
        <f>IFERROR(IF('1.DP 2012-2022 '!V149&lt;0,"Prejuízo",IF('1.DP 2012-2022 '!K149&lt;0,"IRPJ NEGATIVO",'1.DP 2012-2022 '!K149/'1.DP 2012-2022 '!V149)),"NA")</f>
        <v>Prejuízo</v>
      </c>
      <c r="M149" s="26">
        <f>IFERROR(IF('1.DP 2012-2022 '!W149&lt;0,"Prejuízo",IF('1.DP 2012-2022 '!L149&lt;0,"IRPJ NEGATIVO",'1.DP 2012-2022 '!L149/'1.DP 2012-2022 '!W149)),"NA")</f>
        <v>5.4683607376022257E-2</v>
      </c>
      <c r="N149" s="26" t="str">
        <f>IFERROR(IF('1.DP 2012-2022 '!X149&lt;0,"Prejuízo",IF('1.DP 2012-2022 '!M149&lt;0,"IRPJ NEGATIVO",'1.DP 2012-2022 '!M149/'1.DP 2012-2022 '!X149)),"NA")</f>
        <v>Prejuízo</v>
      </c>
      <c r="O149" s="26">
        <f>IFERROR(IF('1.DP 2012-2022 '!Y149&lt;0,"Prejuízo",IF('1.DP 2012-2022 '!N149&lt;0,"IRPJ NEGATIVO",'1.DP 2012-2022 '!N149/'1.DP 2012-2022 '!Y149)),"NA")</f>
        <v>0.28868989659269706</v>
      </c>
      <c r="P149" s="26">
        <f>IFERROR(IF('1.DP 2012-2022 '!Z149&lt;0,"Prejuízo",IF('1.DP 2012-2022 '!O149&lt;0,"IRPJ NEGATIVO",'1.DP 2012-2022 '!O149/'1.DP 2012-2022 '!Z149)),"NA")</f>
        <v>0.27603343515728779</v>
      </c>
      <c r="Q149" s="27">
        <f t="shared" si="1"/>
        <v>8</v>
      </c>
      <c r="R149" s="27">
        <f t="shared" si="2"/>
        <v>497</v>
      </c>
      <c r="S149" s="28">
        <f>IFERROR((SUMIF('1.DP 2012-2022 '!E149:O149,"&gt;=0",'1.DP 2012-2022 '!E149:O149))/(SUMIF('1.DP 2012-2022 '!P149:Z149,"&gt;=0",'1.DP 2012-2022 '!P149:Z149)),"NA")</f>
        <v>0.18265289546514998</v>
      </c>
      <c r="T149" s="29">
        <f t="shared" si="3"/>
        <v>2.9400868485336012E-3</v>
      </c>
      <c r="U149" s="29">
        <f t="shared" si="4"/>
        <v>7.3170914557896835E-4</v>
      </c>
    </row>
    <row r="150" spans="1:21" ht="14.25" customHeight="1">
      <c r="A150" s="12" t="s">
        <v>357</v>
      </c>
      <c r="B150" s="12" t="s">
        <v>358</v>
      </c>
      <c r="C150" s="12" t="s">
        <v>58</v>
      </c>
      <c r="D150" s="13" t="s">
        <v>196</v>
      </c>
      <c r="E150" s="25">
        <f t="shared" si="0"/>
        <v>1.4372023645383538E-3</v>
      </c>
      <c r="F150" s="26">
        <f>IFERROR(IF('1.DP 2012-2022 '!P150&lt;0,"Prejuízo",IF('1.DP 2012-2022 '!E150&lt;0,"IRPJ NEGATIVO",'1.DP 2012-2022 '!E150/'1.DP 2012-2022 '!P150)),"NA")</f>
        <v>6.3511940658600788E-2</v>
      </c>
      <c r="G150" s="26">
        <f>IFERROR(IF('1.DP 2012-2022 '!Q150&lt;0,"Prejuízo",IF('1.DP 2012-2022 '!F150&lt;0,"IRPJ NEGATIVO",'1.DP 2012-2022 '!F150/'1.DP 2012-2022 '!Q150)),"NA")</f>
        <v>0.10313278778309905</v>
      </c>
      <c r="H150" s="26">
        <f>IFERROR(IF('1.DP 2012-2022 '!R150&lt;0,"Prejuízo",IF('1.DP 2012-2022 '!G150&lt;0,"IRPJ NEGATIVO",'1.DP 2012-2022 '!G150/'1.DP 2012-2022 '!R150)),"NA")</f>
        <v>0.22868528681820416</v>
      </c>
      <c r="I150" s="26">
        <f>IFERROR(IF('1.DP 2012-2022 '!S150&lt;0,"Prejuízo",IF('1.DP 2012-2022 '!H150&lt;0,"IRPJ NEGATIVO",'1.DP 2012-2022 '!H150/'1.DP 2012-2022 '!S150)),"NA")</f>
        <v>0.20679336226970868</v>
      </c>
      <c r="J150" s="26">
        <f>IFERROR(IF('1.DP 2012-2022 '!T150&lt;0,"Prejuízo",IF('1.DP 2012-2022 '!I150&lt;0,"IRPJ NEGATIVO",'1.DP 2012-2022 '!I150/'1.DP 2012-2022 '!T150)),"NA")</f>
        <v>6.6829789487419841E-2</v>
      </c>
      <c r="K150" s="26">
        <f>IFERROR(IF('1.DP 2012-2022 '!U150&lt;0,"Prejuízo",IF('1.DP 2012-2022 '!J150&lt;0,"IRPJ NEGATIVO",'1.DP 2012-2022 '!J150/'1.DP 2012-2022 '!U150)),"NA")</f>
        <v>4.5336408158529344E-2</v>
      </c>
      <c r="L150" s="26">
        <f>IFERROR(IF('1.DP 2012-2022 '!V150&lt;0,"Prejuízo",IF('1.DP 2012-2022 '!K150&lt;0,"IRPJ NEGATIVO",'1.DP 2012-2022 '!K150/'1.DP 2012-2022 '!V150)),"NA")</f>
        <v>0</v>
      </c>
      <c r="M150" s="26" t="str">
        <f>IFERROR(IF('1.DP 2012-2022 '!W150&lt;0,"Prejuízo",IF('1.DP 2012-2022 '!L150&lt;0,"IRPJ NEGATIVO",'1.DP 2012-2022 '!L150/'1.DP 2012-2022 '!W150)),"NA")</f>
        <v>NA</v>
      </c>
      <c r="N150" s="26" t="str">
        <f>IFERROR(IF('1.DP 2012-2022 '!X150&lt;0,"Prejuízo",IF('1.DP 2012-2022 '!M150&lt;0,"IRPJ NEGATIVO",'1.DP 2012-2022 '!M150/'1.DP 2012-2022 '!X150)),"NA")</f>
        <v>NA</v>
      </c>
      <c r="O150" s="26" t="str">
        <f>IFERROR(IF('1.DP 2012-2022 '!Y150&lt;0,"Prejuízo",IF('1.DP 2012-2022 '!N150&lt;0,"IRPJ NEGATIVO",'1.DP 2012-2022 '!N150/'1.DP 2012-2022 '!Y150)),"NA")</f>
        <v>NA</v>
      </c>
      <c r="P150" s="26" t="str">
        <f>IFERROR(IF('1.DP 2012-2022 '!Z150&lt;0,"Prejuízo",IF('1.DP 2012-2022 '!O150&lt;0,"IRPJ NEGATIVO",'1.DP 2012-2022 '!O150/'1.DP 2012-2022 '!Z150)),"NA")</f>
        <v>NA</v>
      </c>
      <c r="Q150" s="27">
        <f t="shared" si="1"/>
        <v>7</v>
      </c>
      <c r="R150" s="27">
        <f t="shared" si="2"/>
        <v>497</v>
      </c>
      <c r="S150" s="28">
        <f>IFERROR((SUMIF('1.DP 2012-2022 '!E150:O150,"&gt;=0",'1.DP 2012-2022 '!E150:O150))/(SUMIF('1.DP 2012-2022 '!P150:Z150,"&gt;=0",'1.DP 2012-2022 '!P150:Z150)),"NA")</f>
        <v>0.11478554193879288</v>
      </c>
      <c r="T150" s="29">
        <f t="shared" si="3"/>
        <v>1.6166977737858152E-3</v>
      </c>
      <c r="U150" s="29">
        <f t="shared" si="4"/>
        <v>4.0235292617503762E-4</v>
      </c>
    </row>
    <row r="151" spans="1:21" ht="14.25" customHeight="1">
      <c r="A151" s="12" t="s">
        <v>359</v>
      </c>
      <c r="B151" s="12" t="s">
        <v>360</v>
      </c>
      <c r="C151" s="12" t="s">
        <v>58</v>
      </c>
      <c r="D151" s="13" t="s">
        <v>196</v>
      </c>
      <c r="E151" s="25">
        <f t="shared" si="0"/>
        <v>0</v>
      </c>
      <c r="F151" s="26" t="str">
        <f>IFERROR(IF('1.DP 2012-2022 '!P151&lt;0,"Prejuízo",IF('1.DP 2012-2022 '!E151&lt;0,"IRPJ NEGATIVO",'1.DP 2012-2022 '!E151/'1.DP 2012-2022 '!P151)),"NA")</f>
        <v>Prejuízo</v>
      </c>
      <c r="G151" s="26" t="str">
        <f>IFERROR(IF('1.DP 2012-2022 '!Q151&lt;0,"Prejuízo",IF('1.DP 2012-2022 '!F151&lt;0,"IRPJ NEGATIVO",'1.DP 2012-2022 '!F151/'1.DP 2012-2022 '!Q151)),"NA")</f>
        <v>Prejuízo</v>
      </c>
      <c r="H151" s="26" t="str">
        <f>IFERROR(IF('1.DP 2012-2022 '!R151&lt;0,"Prejuízo",IF('1.DP 2012-2022 '!G151&lt;0,"IRPJ NEGATIVO",'1.DP 2012-2022 '!G151/'1.DP 2012-2022 '!R151)),"NA")</f>
        <v>Prejuízo</v>
      </c>
      <c r="I151" s="26" t="str">
        <f>IFERROR(IF('1.DP 2012-2022 '!S151&lt;0,"Prejuízo",IF('1.DP 2012-2022 '!H151&lt;0,"IRPJ NEGATIVO",'1.DP 2012-2022 '!H151/'1.DP 2012-2022 '!S151)),"NA")</f>
        <v>Prejuízo</v>
      </c>
      <c r="J151" s="26">
        <f>IFERROR(IF('1.DP 2012-2022 '!T151&lt;0,"Prejuízo",IF('1.DP 2012-2022 '!I151&lt;0,"IRPJ NEGATIVO",'1.DP 2012-2022 '!I151/'1.DP 2012-2022 '!T151)),"NA")</f>
        <v>0</v>
      </c>
      <c r="K151" s="26" t="str">
        <f>IFERROR(IF('1.DP 2012-2022 '!U151&lt;0,"Prejuízo",IF('1.DP 2012-2022 '!J151&lt;0,"IRPJ NEGATIVO",'1.DP 2012-2022 '!J151/'1.DP 2012-2022 '!U151)),"NA")</f>
        <v>Prejuízo</v>
      </c>
      <c r="L151" s="26" t="str">
        <f>IFERROR(IF('1.DP 2012-2022 '!V151&lt;0,"Prejuízo",IF('1.DP 2012-2022 '!K151&lt;0,"IRPJ NEGATIVO",'1.DP 2012-2022 '!K151/'1.DP 2012-2022 '!V151)),"NA")</f>
        <v>Prejuízo</v>
      </c>
      <c r="M151" s="26" t="str">
        <f>IFERROR(IF('1.DP 2012-2022 '!W151&lt;0,"Prejuízo",IF('1.DP 2012-2022 '!L151&lt;0,"IRPJ NEGATIVO",'1.DP 2012-2022 '!L151/'1.DP 2012-2022 '!W151)),"NA")</f>
        <v>Prejuízo</v>
      </c>
      <c r="N151" s="26" t="str">
        <f>IFERROR(IF('1.DP 2012-2022 '!X151&lt;0,"Prejuízo",IF('1.DP 2012-2022 '!M151&lt;0,"IRPJ NEGATIVO",'1.DP 2012-2022 '!M151/'1.DP 2012-2022 '!X151)),"NA")</f>
        <v>Prejuízo</v>
      </c>
      <c r="O151" s="26" t="str">
        <f>IFERROR(IF('1.DP 2012-2022 '!Y151&lt;0,"Prejuízo",IF('1.DP 2012-2022 '!N151&lt;0,"IRPJ NEGATIVO",'1.DP 2012-2022 '!N151/'1.DP 2012-2022 '!Y151)),"NA")</f>
        <v>Prejuízo</v>
      </c>
      <c r="P151" s="26" t="str">
        <f>IFERROR(IF('1.DP 2012-2022 '!Z151&lt;0,"Prejuízo",IF('1.DP 2012-2022 '!O151&lt;0,"IRPJ NEGATIVO",'1.DP 2012-2022 '!O151/'1.DP 2012-2022 '!Z151)),"NA")</f>
        <v>IRPJ NEGATIVO</v>
      </c>
      <c r="Q151" s="27">
        <f t="shared" si="1"/>
        <v>1</v>
      </c>
      <c r="R151" s="27">
        <f t="shared" si="2"/>
        <v>497</v>
      </c>
      <c r="S151" s="28">
        <f>IFERROR((SUMIF('1.DP 2012-2022 '!E151:O151,"&gt;=0",'1.DP 2012-2022 '!E151:O151))/(SUMIF('1.DP 2012-2022 '!P151:Z151,"&gt;=0",'1.DP 2012-2022 '!P151:Z151)),"NA")</f>
        <v>0.14867689357828973</v>
      </c>
      <c r="T151" s="29">
        <f t="shared" si="3"/>
        <v>2.9914867923197129E-4</v>
      </c>
      <c r="U151" s="29">
        <f t="shared" si="4"/>
        <v>7.4450121972103011E-5</v>
      </c>
    </row>
    <row r="152" spans="1:21" ht="14.25" customHeight="1">
      <c r="A152" s="12" t="s">
        <v>361</v>
      </c>
      <c r="B152" s="12" t="s">
        <v>362</v>
      </c>
      <c r="C152" s="12" t="s">
        <v>58</v>
      </c>
      <c r="D152" s="13" t="s">
        <v>196</v>
      </c>
      <c r="E152" s="25">
        <f t="shared" si="0"/>
        <v>1.0658460291327271E-3</v>
      </c>
      <c r="F152" s="26" t="str">
        <f>IFERROR(IF('1.DP 2012-2022 '!P152&lt;0,"Prejuízo",IF('1.DP 2012-2022 '!E152&lt;0,"IRPJ NEGATIVO",'1.DP 2012-2022 '!E152/'1.DP 2012-2022 '!P152)),"NA")</f>
        <v>Prejuízo</v>
      </c>
      <c r="G152" s="26" t="str">
        <f>IFERROR(IF('1.DP 2012-2022 '!Q152&lt;0,"Prejuízo",IF('1.DP 2012-2022 '!F152&lt;0,"IRPJ NEGATIVO",'1.DP 2012-2022 '!F152/'1.DP 2012-2022 '!Q152)),"NA")</f>
        <v>NA</v>
      </c>
      <c r="H152" s="26">
        <f>IFERROR(IF('1.DP 2012-2022 '!R152&lt;0,"Prejuízo",IF('1.DP 2012-2022 '!G152&lt;0,"IRPJ NEGATIVO",'1.DP 2012-2022 '!G152/'1.DP 2012-2022 '!R152)),"NA")</f>
        <v>0</v>
      </c>
      <c r="I152" s="26" t="str">
        <f>IFERROR(IF('1.DP 2012-2022 '!S152&lt;0,"Prejuízo",IF('1.DP 2012-2022 '!H152&lt;0,"IRPJ NEGATIVO",'1.DP 2012-2022 '!H152/'1.DP 2012-2022 '!S152)),"NA")</f>
        <v>Prejuízo</v>
      </c>
      <c r="J152" s="26" t="str">
        <f>IFERROR(IF('1.DP 2012-2022 '!T152&lt;0,"Prejuízo",IF('1.DP 2012-2022 '!I152&lt;0,"IRPJ NEGATIVO",'1.DP 2012-2022 '!I152/'1.DP 2012-2022 '!T152)),"NA")</f>
        <v>Prejuízo</v>
      </c>
      <c r="K152" s="26">
        <f>IFERROR(IF('1.DP 2012-2022 '!U152&lt;0,"Prejuízo",IF('1.DP 2012-2022 '!J152&lt;0,"IRPJ NEGATIVO",'1.DP 2012-2022 '!J152/'1.DP 2012-2022 '!U152)),"NA")</f>
        <v>0</v>
      </c>
      <c r="L152" s="26" t="str">
        <f>IFERROR(IF('1.DP 2012-2022 '!V152&lt;0,"Prejuízo",IF('1.DP 2012-2022 '!K152&lt;0,"IRPJ NEGATIVO",'1.DP 2012-2022 '!K152/'1.DP 2012-2022 '!V152)),"NA")</f>
        <v>Prejuízo</v>
      </c>
      <c r="M152" s="26">
        <f>IFERROR(IF('1.DP 2012-2022 '!W152&lt;0,"Prejuízo",IF('1.DP 2012-2022 '!L152&lt;0,"IRPJ NEGATIVO",'1.DP 2012-2022 '!L152/'1.DP 2012-2022 '!W152)),"NA")</f>
        <v>0</v>
      </c>
      <c r="N152" s="26">
        <f>IFERROR(IF('1.DP 2012-2022 '!X152&lt;0,"Prejuízo",IF('1.DP 2012-2022 '!M152&lt;0,"IRPJ NEGATIVO",'1.DP 2012-2022 '!M152/'1.DP 2012-2022 '!X152)),"NA")</f>
        <v>0.20325779036572808</v>
      </c>
      <c r="O152" s="26">
        <f>IFERROR(IF('1.DP 2012-2022 '!Y152&lt;0,"Prejuízo",IF('1.DP 2012-2022 '!N152&lt;0,"IRPJ NEGATIVO",'1.DP 2012-2022 '!N152/'1.DP 2012-2022 '!Y152)),"NA")</f>
        <v>0.11146414490268179</v>
      </c>
      <c r="P152" s="26">
        <f>IFERROR(IF('1.DP 2012-2022 '!Z152&lt;0,"Prejuízo",IF('1.DP 2012-2022 '!O152&lt;0,"IRPJ NEGATIVO",'1.DP 2012-2022 '!O152/'1.DP 2012-2022 '!Z152)),"NA")</f>
        <v>0.21500354121055554</v>
      </c>
      <c r="Q152" s="27">
        <f t="shared" si="1"/>
        <v>6</v>
      </c>
      <c r="R152" s="27">
        <f t="shared" si="2"/>
        <v>497</v>
      </c>
      <c r="S152" s="28">
        <f>IFERROR((SUMIF('1.DP 2012-2022 '!E152:O152,"&gt;=0",'1.DP 2012-2022 '!E152:O152))/(SUMIF('1.DP 2012-2022 '!P152:Z152,"&gt;=0",'1.DP 2012-2022 '!P152:Z152)),"NA")</f>
        <v>0.12892045027949339</v>
      </c>
      <c r="T152" s="29">
        <f t="shared" si="3"/>
        <v>1.5563837055874454E-3</v>
      </c>
      <c r="U152" s="29">
        <f t="shared" si="4"/>
        <v>3.8734236438505776E-4</v>
      </c>
    </row>
    <row r="153" spans="1:21" ht="14.25" customHeight="1">
      <c r="A153" s="12" t="s">
        <v>363</v>
      </c>
      <c r="B153" s="12" t="s">
        <v>364</v>
      </c>
      <c r="C153" s="12" t="s">
        <v>58</v>
      </c>
      <c r="D153" s="13" t="s">
        <v>196</v>
      </c>
      <c r="E153" s="25">
        <f t="shared" si="0"/>
        <v>1.0150369627480887E-3</v>
      </c>
      <c r="F153" s="26">
        <f>IFERROR(IF('1.DP 2012-2022 '!P153&lt;0,"Prejuízo",IF('1.DP 2012-2022 '!E153&lt;0,"IRPJ NEGATIVO",'1.DP 2012-2022 '!E153/'1.DP 2012-2022 '!P153)),"NA")</f>
        <v>0.17223295087813029</v>
      </c>
      <c r="G153" s="26">
        <f>IFERROR(IF('1.DP 2012-2022 '!Q153&lt;0,"Prejuízo",IF('1.DP 2012-2022 '!F153&lt;0,"IRPJ NEGATIVO",'1.DP 2012-2022 '!F153/'1.DP 2012-2022 '!Q153)),"NA")</f>
        <v>3.4857535669400953E-2</v>
      </c>
      <c r="H153" s="26">
        <f>IFERROR(IF('1.DP 2012-2022 '!R153&lt;0,"Prejuízo",IF('1.DP 2012-2022 '!G153&lt;0,"IRPJ NEGATIVO",'1.DP 2012-2022 '!G153/'1.DP 2012-2022 '!R153)),"NA")</f>
        <v>0.10777701892188535</v>
      </c>
      <c r="I153" s="26">
        <f>IFERROR(IF('1.DP 2012-2022 '!S153&lt;0,"Prejuízo",IF('1.DP 2012-2022 '!H153&lt;0,"IRPJ NEGATIVO",'1.DP 2012-2022 '!H153/'1.DP 2012-2022 '!S153)),"NA")</f>
        <v>0.18960586501638343</v>
      </c>
      <c r="J153" s="26" t="str">
        <f>IFERROR(IF('1.DP 2012-2022 '!T153&lt;0,"Prejuízo",IF('1.DP 2012-2022 '!I153&lt;0,"IRPJ NEGATIVO",'1.DP 2012-2022 '!I153/'1.DP 2012-2022 '!T153)),"NA")</f>
        <v>NA</v>
      </c>
      <c r="K153" s="26" t="str">
        <f>IFERROR(IF('1.DP 2012-2022 '!U153&lt;0,"Prejuízo",IF('1.DP 2012-2022 '!J153&lt;0,"IRPJ NEGATIVO",'1.DP 2012-2022 '!J153/'1.DP 2012-2022 '!U153)),"NA")</f>
        <v>NA</v>
      </c>
      <c r="L153" s="26" t="str">
        <f>IFERROR(IF('1.DP 2012-2022 '!V153&lt;0,"Prejuízo",IF('1.DP 2012-2022 '!K153&lt;0,"IRPJ NEGATIVO",'1.DP 2012-2022 '!K153/'1.DP 2012-2022 '!V153)),"NA")</f>
        <v>NA</v>
      </c>
      <c r="M153" s="26" t="str">
        <f>IFERROR(IF('1.DP 2012-2022 '!W153&lt;0,"Prejuízo",IF('1.DP 2012-2022 '!L153&lt;0,"IRPJ NEGATIVO",'1.DP 2012-2022 '!L153/'1.DP 2012-2022 '!W153)),"NA")</f>
        <v>NA</v>
      </c>
      <c r="N153" s="26" t="str">
        <f>IFERROR(IF('1.DP 2012-2022 '!X153&lt;0,"Prejuízo",IF('1.DP 2012-2022 '!M153&lt;0,"IRPJ NEGATIVO",'1.DP 2012-2022 '!M153/'1.DP 2012-2022 '!X153)),"NA")</f>
        <v>NA</v>
      </c>
      <c r="O153" s="26" t="str">
        <f>IFERROR(IF('1.DP 2012-2022 '!Y153&lt;0,"Prejuízo",IF('1.DP 2012-2022 '!N153&lt;0,"IRPJ NEGATIVO",'1.DP 2012-2022 '!N153/'1.DP 2012-2022 '!Y153)),"NA")</f>
        <v>NA</v>
      </c>
      <c r="P153" s="26" t="str">
        <f>IFERROR(IF('1.DP 2012-2022 '!Z153&lt;0,"Prejuízo",IF('1.DP 2012-2022 '!O153&lt;0,"IRPJ NEGATIVO",'1.DP 2012-2022 '!O153/'1.DP 2012-2022 '!Z153)),"NA")</f>
        <v>NA</v>
      </c>
      <c r="Q153" s="27">
        <f t="shared" si="1"/>
        <v>4</v>
      </c>
      <c r="R153" s="27">
        <f t="shared" si="2"/>
        <v>497</v>
      </c>
      <c r="S153" s="28">
        <f>IFERROR((SUMIF('1.DP 2012-2022 '!E153:O153,"&gt;=0",'1.DP 2012-2022 '!E153:O153))/(SUMIF('1.DP 2012-2022 '!P153:Z153,"&gt;=0",'1.DP 2012-2022 '!P153:Z153)),"NA")</f>
        <v>0.13528886454575287</v>
      </c>
      <c r="T153" s="29">
        <f t="shared" si="3"/>
        <v>1.0888439802475081E-3</v>
      </c>
      <c r="U153" s="29">
        <f t="shared" si="4"/>
        <v>2.7098420539960514E-4</v>
      </c>
    </row>
    <row r="154" spans="1:21" ht="14.25" customHeight="1">
      <c r="A154" s="12" t="s">
        <v>365</v>
      </c>
      <c r="B154" s="12" t="s">
        <v>366</v>
      </c>
      <c r="C154" s="12" t="s">
        <v>58</v>
      </c>
      <c r="D154" s="13" t="s">
        <v>196</v>
      </c>
      <c r="E154" s="25" t="str">
        <f t="shared" si="0"/>
        <v>NA</v>
      </c>
      <c r="F154" s="26" t="str">
        <f>IFERROR(IF('1.DP 2012-2022 '!P154&lt;0,"Prejuízo",IF('1.DP 2012-2022 '!E154&lt;0,"IRPJ NEGATIVO",'1.DP 2012-2022 '!E154/'1.DP 2012-2022 '!P154)),"NA")</f>
        <v>Prejuízo</v>
      </c>
      <c r="G154" s="26" t="str">
        <f>IFERROR(IF('1.DP 2012-2022 '!Q154&lt;0,"Prejuízo",IF('1.DP 2012-2022 '!F154&lt;0,"IRPJ NEGATIVO",'1.DP 2012-2022 '!F154/'1.DP 2012-2022 '!Q154)),"NA")</f>
        <v>Prejuízo</v>
      </c>
      <c r="H154" s="26" t="str">
        <f>IFERROR(IF('1.DP 2012-2022 '!R154&lt;0,"Prejuízo",IF('1.DP 2012-2022 '!G154&lt;0,"IRPJ NEGATIVO",'1.DP 2012-2022 '!G154/'1.DP 2012-2022 '!R154)),"NA")</f>
        <v>Prejuízo</v>
      </c>
      <c r="I154" s="26" t="str">
        <f>IFERROR(IF('1.DP 2012-2022 '!S154&lt;0,"Prejuízo",IF('1.DP 2012-2022 '!H154&lt;0,"IRPJ NEGATIVO",'1.DP 2012-2022 '!H154/'1.DP 2012-2022 '!S154)),"NA")</f>
        <v>Prejuízo</v>
      </c>
      <c r="J154" s="26" t="str">
        <f>IFERROR(IF('1.DP 2012-2022 '!T154&lt;0,"Prejuízo",IF('1.DP 2012-2022 '!I154&lt;0,"IRPJ NEGATIVO",'1.DP 2012-2022 '!I154/'1.DP 2012-2022 '!T154)),"NA")</f>
        <v>Prejuízo</v>
      </c>
      <c r="K154" s="26" t="str">
        <f>IFERROR(IF('1.DP 2012-2022 '!U154&lt;0,"Prejuízo",IF('1.DP 2012-2022 '!J154&lt;0,"IRPJ NEGATIVO",'1.DP 2012-2022 '!J154/'1.DP 2012-2022 '!U154)),"NA")</f>
        <v>Prejuízo</v>
      </c>
      <c r="L154" s="26" t="str">
        <f>IFERROR(IF('1.DP 2012-2022 '!V154&lt;0,"Prejuízo",IF('1.DP 2012-2022 '!K154&lt;0,"IRPJ NEGATIVO",'1.DP 2012-2022 '!K154/'1.DP 2012-2022 '!V154)),"NA")</f>
        <v>Prejuízo</v>
      </c>
      <c r="M154" s="26" t="str">
        <f>IFERROR(IF('1.DP 2012-2022 '!W154&lt;0,"Prejuízo",IF('1.DP 2012-2022 '!L154&lt;0,"IRPJ NEGATIVO",'1.DP 2012-2022 '!L154/'1.DP 2012-2022 '!W154)),"NA")</f>
        <v>Prejuízo</v>
      </c>
      <c r="N154" s="26" t="str">
        <f>IFERROR(IF('1.DP 2012-2022 '!X154&lt;0,"Prejuízo",IF('1.DP 2012-2022 '!M154&lt;0,"IRPJ NEGATIVO",'1.DP 2012-2022 '!M154/'1.DP 2012-2022 '!X154)),"NA")</f>
        <v>Prejuízo</v>
      </c>
      <c r="O154" s="26" t="str">
        <f>IFERROR(IF('1.DP 2012-2022 '!Y154&lt;0,"Prejuízo",IF('1.DP 2012-2022 '!N154&lt;0,"IRPJ NEGATIVO",'1.DP 2012-2022 '!N154/'1.DP 2012-2022 '!Y154)),"NA")</f>
        <v>Prejuízo</v>
      </c>
      <c r="P154" s="26" t="str">
        <f>IFERROR(IF('1.DP 2012-2022 '!Z154&lt;0,"Prejuízo",IF('1.DP 2012-2022 '!O154&lt;0,"IRPJ NEGATIVO",'1.DP 2012-2022 '!O154/'1.DP 2012-2022 '!Z154)),"NA")</f>
        <v>Prejuízo</v>
      </c>
      <c r="Q154" s="27">
        <f t="shared" si="1"/>
        <v>0</v>
      </c>
      <c r="R154" s="27">
        <f t="shared" si="2"/>
        <v>497</v>
      </c>
      <c r="S154" s="28" t="str">
        <f>IFERROR((SUMIF('1.DP 2012-2022 '!E154:O154,"&gt;=0",'1.DP 2012-2022 '!E154:O154))/(SUMIF('1.DP 2012-2022 '!P154:Z154,"&gt;=0",'1.DP 2012-2022 '!P154:Z154)),"NA")</f>
        <v>NA</v>
      </c>
      <c r="T154" s="29" t="str">
        <f t="shared" si="3"/>
        <v>na</v>
      </c>
      <c r="U154" s="29" t="str">
        <f t="shared" si="4"/>
        <v>na</v>
      </c>
    </row>
    <row r="155" spans="1:21" ht="14.25" customHeight="1">
      <c r="A155" s="12" t="s">
        <v>367</v>
      </c>
      <c r="B155" s="12" t="s">
        <v>368</v>
      </c>
      <c r="C155" s="12" t="s">
        <v>58</v>
      </c>
      <c r="D155" s="13" t="s">
        <v>196</v>
      </c>
      <c r="E155" s="25">
        <f t="shared" si="0"/>
        <v>0</v>
      </c>
      <c r="F155" s="26">
        <f>IFERROR(IF('1.DP 2012-2022 '!P155&lt;0,"Prejuízo",IF('1.DP 2012-2022 '!E155&lt;0,"IRPJ NEGATIVO",'1.DP 2012-2022 '!E155/'1.DP 2012-2022 '!P155)),"NA")</f>
        <v>0</v>
      </c>
      <c r="G155" s="26">
        <f>IFERROR(IF('1.DP 2012-2022 '!Q155&lt;0,"Prejuízo",IF('1.DP 2012-2022 '!F155&lt;0,"IRPJ NEGATIVO",'1.DP 2012-2022 '!F155/'1.DP 2012-2022 '!Q155)),"NA")</f>
        <v>0</v>
      </c>
      <c r="H155" s="26">
        <f>IFERROR(IF('1.DP 2012-2022 '!R155&lt;0,"Prejuízo",IF('1.DP 2012-2022 '!G155&lt;0,"IRPJ NEGATIVO",'1.DP 2012-2022 '!G155/'1.DP 2012-2022 '!R155)),"NA")</f>
        <v>0</v>
      </c>
      <c r="I155" s="26">
        <f>IFERROR(IF('1.DP 2012-2022 '!S155&lt;0,"Prejuízo",IF('1.DP 2012-2022 '!H155&lt;0,"IRPJ NEGATIVO",'1.DP 2012-2022 '!H155/'1.DP 2012-2022 '!S155)),"NA")</f>
        <v>0</v>
      </c>
      <c r="J155" s="26">
        <f>IFERROR(IF('1.DP 2012-2022 '!T155&lt;0,"Prejuízo",IF('1.DP 2012-2022 '!I155&lt;0,"IRPJ NEGATIVO",'1.DP 2012-2022 '!I155/'1.DP 2012-2022 '!T155)),"NA")</f>
        <v>0</v>
      </c>
      <c r="K155" s="26">
        <f>IFERROR(IF('1.DP 2012-2022 '!U155&lt;0,"Prejuízo",IF('1.DP 2012-2022 '!J155&lt;0,"IRPJ NEGATIVO",'1.DP 2012-2022 '!J155/'1.DP 2012-2022 '!U155)),"NA")</f>
        <v>0</v>
      </c>
      <c r="L155" s="26">
        <f>IFERROR(IF('1.DP 2012-2022 '!V155&lt;0,"Prejuízo",IF('1.DP 2012-2022 '!K155&lt;0,"IRPJ NEGATIVO",'1.DP 2012-2022 '!K155/'1.DP 2012-2022 '!V155)),"NA")</f>
        <v>0</v>
      </c>
      <c r="M155" s="26" t="str">
        <f>IFERROR(IF('1.DP 2012-2022 '!W155&lt;0,"Prejuízo",IF('1.DP 2012-2022 '!L155&lt;0,"IRPJ NEGATIVO",'1.DP 2012-2022 '!L155/'1.DP 2012-2022 '!W155)),"NA")</f>
        <v>Prejuízo</v>
      </c>
      <c r="N155" s="26" t="str">
        <f>IFERROR(IF('1.DP 2012-2022 '!X155&lt;0,"Prejuízo",IF('1.DP 2012-2022 '!M155&lt;0,"IRPJ NEGATIVO",'1.DP 2012-2022 '!M155/'1.DP 2012-2022 '!X155)),"NA")</f>
        <v>Prejuízo</v>
      </c>
      <c r="O155" s="26" t="str">
        <f>IFERROR(IF('1.DP 2012-2022 '!Y155&lt;0,"Prejuízo",IF('1.DP 2012-2022 '!N155&lt;0,"IRPJ NEGATIVO",'1.DP 2012-2022 '!N155/'1.DP 2012-2022 '!Y155)),"NA")</f>
        <v>Prejuízo</v>
      </c>
      <c r="P155" s="26" t="str">
        <f>IFERROR(IF('1.DP 2012-2022 '!Z155&lt;0,"Prejuízo",IF('1.DP 2012-2022 '!O155&lt;0,"IRPJ NEGATIVO",'1.DP 2012-2022 '!O155/'1.DP 2012-2022 '!Z155)),"NA")</f>
        <v>Prejuízo</v>
      </c>
      <c r="Q155" s="27">
        <f t="shared" si="1"/>
        <v>7</v>
      </c>
      <c r="R155" s="27">
        <f t="shared" si="2"/>
        <v>497</v>
      </c>
      <c r="S155" s="28">
        <f>IFERROR((SUMIF('1.DP 2012-2022 '!E155:O155,"&gt;=0",'1.DP 2012-2022 '!E155:O155))/(SUMIF('1.DP 2012-2022 '!P155:Z155,"&gt;=0",'1.DP 2012-2022 '!P155:Z155)),"NA")</f>
        <v>3.6085290144890468E-3</v>
      </c>
      <c r="T155" s="29">
        <f t="shared" si="3"/>
        <v>5.0824352316747133E-5</v>
      </c>
      <c r="U155" s="29">
        <f t="shared" si="4"/>
        <v>1.2648824787893504E-5</v>
      </c>
    </row>
    <row r="156" spans="1:21" ht="14.25" customHeight="1">
      <c r="A156" s="12" t="s">
        <v>369</v>
      </c>
      <c r="B156" s="12" t="s">
        <v>370</v>
      </c>
      <c r="C156" s="12" t="s">
        <v>58</v>
      </c>
      <c r="D156" s="13" t="s">
        <v>196</v>
      </c>
      <c r="E156" s="25">
        <f t="shared" si="0"/>
        <v>5.5184020980591827E-3</v>
      </c>
      <c r="F156" s="26">
        <f>IFERROR(IF('1.DP 2012-2022 '!P156&lt;0,"Prejuízo",IF('1.DP 2012-2022 '!E156&lt;0,"IRPJ NEGATIVO",'1.DP 2012-2022 '!E156/'1.DP 2012-2022 '!P156)),"NA")</f>
        <v>0.14044807695042594</v>
      </c>
      <c r="G156" s="26">
        <f>IFERROR(IF('1.DP 2012-2022 '!Q156&lt;0,"Prejuízo",IF('1.DP 2012-2022 '!F156&lt;0,"IRPJ NEGATIVO",'1.DP 2012-2022 '!F156/'1.DP 2012-2022 '!Q156)),"NA")</f>
        <v>9.2886745343256999E-2</v>
      </c>
      <c r="H156" s="26">
        <f>IFERROR(IF('1.DP 2012-2022 '!R156&lt;0,"Prejuízo",IF('1.DP 2012-2022 '!G156&lt;0,"IRPJ NEGATIVO",'1.DP 2012-2022 '!G156/'1.DP 2012-2022 '!R156)),"NA")</f>
        <v>0.32458878617574149</v>
      </c>
      <c r="I156" s="26">
        <f>IFERROR(IF('1.DP 2012-2022 '!S156&lt;0,"Prejuízo",IF('1.DP 2012-2022 '!H156&lt;0,"IRPJ NEGATIVO",'1.DP 2012-2022 '!H156/'1.DP 2012-2022 '!S156)),"NA")</f>
        <v>0.36950449057164897</v>
      </c>
      <c r="J156" s="26">
        <f>IFERROR(IF('1.DP 2012-2022 '!T156&lt;0,"Prejuízo",IF('1.DP 2012-2022 '!I156&lt;0,"IRPJ NEGATIVO",'1.DP 2012-2022 '!I156/'1.DP 2012-2022 '!T156)),"NA")</f>
        <v>0.32380192399754959</v>
      </c>
      <c r="K156" s="26">
        <f>IFERROR(IF('1.DP 2012-2022 '!U156&lt;0,"Prejuízo",IF('1.DP 2012-2022 '!J156&lt;0,"IRPJ NEGATIVO",'1.DP 2012-2022 '!J156/'1.DP 2012-2022 '!U156)),"NA")</f>
        <v>0.25758779066126031</v>
      </c>
      <c r="L156" s="26">
        <f>IFERROR(IF('1.DP 2012-2022 '!V156&lt;0,"Prejuízo",IF('1.DP 2012-2022 '!K156&lt;0,"IRPJ NEGATIVO",'1.DP 2012-2022 '!K156/'1.DP 2012-2022 '!V156)),"NA")</f>
        <v>0.24979803435273618</v>
      </c>
      <c r="M156" s="26">
        <f>IFERROR(IF('1.DP 2012-2022 '!W156&lt;0,"Prejuízo",IF('1.DP 2012-2022 '!L156&lt;0,"IRPJ NEGATIVO",'1.DP 2012-2022 '!L156/'1.DP 2012-2022 '!W156)),"NA")</f>
        <v>0.42254942174534038</v>
      </c>
      <c r="N156" s="26">
        <f>IFERROR(IF('1.DP 2012-2022 '!X156&lt;0,"Prejuízo",IF('1.DP 2012-2022 '!M156&lt;0,"IRPJ NEGATIVO",'1.DP 2012-2022 '!M156/'1.DP 2012-2022 '!X156)),"NA")</f>
        <v>0.16636473027819573</v>
      </c>
      <c r="O156" s="26">
        <f>IFERROR(IF('1.DP 2012-2022 '!Y156&lt;0,"Prejuízo",IF('1.DP 2012-2022 '!N156&lt;0,"IRPJ NEGATIVO",'1.DP 2012-2022 '!N156/'1.DP 2012-2022 '!Y156)),"NA")</f>
        <v>0.18429528446727442</v>
      </c>
      <c r="P156" s="26">
        <f>IFERROR(IF('1.DP 2012-2022 '!Z156&lt;0,"Prejuízo",IF('1.DP 2012-2022 '!O156&lt;0,"IRPJ NEGATIVO",'1.DP 2012-2022 '!O156/'1.DP 2012-2022 '!Z156)),"NA")</f>
        <v>0.21082055819198373</v>
      </c>
      <c r="Q156" s="27">
        <f t="shared" si="1"/>
        <v>11</v>
      </c>
      <c r="R156" s="27">
        <f t="shared" si="2"/>
        <v>497</v>
      </c>
      <c r="S156" s="28">
        <f>IFERROR((SUMIF('1.DP 2012-2022 '!E156:O156,"&gt;=0",'1.DP 2012-2022 '!E156:O156))/(SUMIF('1.DP 2012-2022 '!P156:Z156,"&gt;=0",'1.DP 2012-2022 '!P156:Z156)),"NA")</f>
        <v>0.23654836771421461</v>
      </c>
      <c r="T156" s="29">
        <f t="shared" si="3"/>
        <v>5.2354769514212493E-3</v>
      </c>
      <c r="U156" s="29">
        <f t="shared" si="4"/>
        <v>1.3029704781453986E-3</v>
      </c>
    </row>
    <row r="157" spans="1:21" ht="14.25" customHeight="1">
      <c r="A157" s="12" t="s">
        <v>371</v>
      </c>
      <c r="B157" s="12" t="s">
        <v>372</v>
      </c>
      <c r="C157" s="12" t="s">
        <v>58</v>
      </c>
      <c r="D157" s="13" t="s">
        <v>196</v>
      </c>
      <c r="E157" s="25">
        <f t="shared" si="0"/>
        <v>1.1717417902005322E-3</v>
      </c>
      <c r="F157" s="26" t="str">
        <f>IFERROR(IF('1.DP 2012-2022 '!P157&lt;0,"Prejuízo",IF('1.DP 2012-2022 '!E157&lt;0,"IRPJ NEGATIVO",'1.DP 2012-2022 '!E157/'1.DP 2012-2022 '!P157)),"NA")</f>
        <v>Prejuízo</v>
      </c>
      <c r="G157" s="26">
        <f>IFERROR(IF('1.DP 2012-2022 '!Q157&lt;0,"Prejuízo",IF('1.DP 2012-2022 '!F157&lt;0,"IRPJ NEGATIVO",'1.DP 2012-2022 '!F157/'1.DP 2012-2022 '!Q157)),"NA")</f>
        <v>6.183731206932086E-2</v>
      </c>
      <c r="H157" s="26">
        <f>IFERROR(IF('1.DP 2012-2022 '!R157&lt;0,"Prejuízo",IF('1.DP 2012-2022 '!G157&lt;0,"IRPJ NEGATIVO",'1.DP 2012-2022 '!G157/'1.DP 2012-2022 '!R157)),"NA")</f>
        <v>8.0177240684834192</v>
      </c>
      <c r="I157" s="26">
        <f>IFERROR(IF('1.DP 2012-2022 '!S157&lt;0,"Prejuízo",IF('1.DP 2012-2022 '!H157&lt;0,"IRPJ NEGATIVO",'1.DP 2012-2022 '!H157/'1.DP 2012-2022 '!S157)),"NA")</f>
        <v>7.5696732770624817E-2</v>
      </c>
      <c r="J157" s="26">
        <f>IFERROR(IF('1.DP 2012-2022 '!T157&lt;0,"Prejuízo",IF('1.DP 2012-2022 '!I157&lt;0,"IRPJ NEGATIVO",'1.DP 2012-2022 '!I157/'1.DP 2012-2022 '!T157)),"NA")</f>
        <v>8.7700174536433737E-2</v>
      </c>
      <c r="K157" s="26">
        <f>IFERROR(IF('1.DP 2012-2022 '!U157&lt;0,"Prejuízo",IF('1.DP 2012-2022 '!J157&lt;0,"IRPJ NEGATIVO",'1.DP 2012-2022 '!J157/'1.DP 2012-2022 '!U157)),"NA")</f>
        <v>9.5255729560665234E-2</v>
      </c>
      <c r="L157" s="26">
        <f>IFERROR(IF('1.DP 2012-2022 '!V157&lt;0,"Prejuízo",IF('1.DP 2012-2022 '!K157&lt;0,"IRPJ NEGATIVO",'1.DP 2012-2022 '!K157/'1.DP 2012-2022 '!V157)),"NA")</f>
        <v>5.5824546069982391E-2</v>
      </c>
      <c r="M157" s="26">
        <f>IFERROR(IF('1.DP 2012-2022 '!W157&lt;0,"Prejuízo",IF('1.DP 2012-2022 '!L157&lt;0,"IRPJ NEGATIVO",'1.DP 2012-2022 '!L157/'1.DP 2012-2022 '!W157)),"NA")</f>
        <v>6.4404679545116611E-2</v>
      </c>
      <c r="N157" s="26">
        <f>IFERROR(IF('1.DP 2012-2022 '!X157&lt;0,"Prejuízo",IF('1.DP 2012-2022 '!M157&lt;0,"IRPJ NEGATIVO",'1.DP 2012-2022 '!M157/'1.DP 2012-2022 '!X157)),"NA")</f>
        <v>5.544390699150728E-2</v>
      </c>
      <c r="O157" s="26">
        <f>IFERROR(IF('1.DP 2012-2022 '!Y157&lt;0,"Prejuízo",IF('1.DP 2012-2022 '!N157&lt;0,"IRPJ NEGATIVO",'1.DP 2012-2022 '!N157/'1.DP 2012-2022 '!Y157)),"NA")</f>
        <v>5.3615387017564929E-2</v>
      </c>
      <c r="P157" s="26">
        <f>IFERROR(IF('1.DP 2012-2022 '!Z157&lt;0,"Prejuízo",IF('1.DP 2012-2022 '!O157&lt;0,"IRPJ NEGATIVO",'1.DP 2012-2022 '!O157/'1.DP 2012-2022 '!Z157)),"NA")</f>
        <v>3.2577201168448672E-2</v>
      </c>
      <c r="Q157" s="27">
        <f t="shared" si="1"/>
        <v>9</v>
      </c>
      <c r="R157" s="27">
        <f t="shared" si="2"/>
        <v>497</v>
      </c>
      <c r="S157" s="28">
        <f>IFERROR((SUMIF('1.DP 2012-2022 '!E157:O157,"&gt;=0",'1.DP 2012-2022 '!E157:O157))/(SUMIF('1.DP 2012-2022 '!P157:Z157,"&gt;=0",'1.DP 2012-2022 '!P157:Z157)),"NA")</f>
        <v>8.1739222099594916E-2</v>
      </c>
      <c r="T157" s="29">
        <f t="shared" si="3"/>
        <v>1.4801871205158033E-3</v>
      </c>
      <c r="U157" s="29">
        <f t="shared" si="4"/>
        <v>3.683790680502525E-4</v>
      </c>
    </row>
    <row r="158" spans="1:21" ht="14.25" customHeight="1">
      <c r="A158" s="12" t="s">
        <v>373</v>
      </c>
      <c r="B158" s="12" t="s">
        <v>374</v>
      </c>
      <c r="C158" s="12" t="s">
        <v>58</v>
      </c>
      <c r="D158" s="13" t="s">
        <v>196</v>
      </c>
      <c r="E158" s="25">
        <f t="shared" si="0"/>
        <v>8.6455573510494234E-4</v>
      </c>
      <c r="F158" s="26" t="str">
        <f>IFERROR(IF('1.DP 2012-2022 '!P158&lt;0,"Prejuízo",IF('1.DP 2012-2022 '!E158&lt;0,"IRPJ NEGATIVO",'1.DP 2012-2022 '!E158/'1.DP 2012-2022 '!P158)),"NA")</f>
        <v>Prejuízo</v>
      </c>
      <c r="G158" s="26" t="str">
        <f>IFERROR(IF('1.DP 2012-2022 '!Q158&lt;0,"Prejuízo",IF('1.DP 2012-2022 '!F158&lt;0,"IRPJ NEGATIVO",'1.DP 2012-2022 '!F158/'1.DP 2012-2022 '!Q158)),"NA")</f>
        <v>Prejuízo</v>
      </c>
      <c r="H158" s="26" t="str">
        <f>IFERROR(IF('1.DP 2012-2022 '!R158&lt;0,"Prejuízo",IF('1.DP 2012-2022 '!G158&lt;0,"IRPJ NEGATIVO",'1.DP 2012-2022 '!G158/'1.DP 2012-2022 '!R158)),"NA")</f>
        <v>Prejuízo</v>
      </c>
      <c r="I158" s="26">
        <f>IFERROR(IF('1.DP 2012-2022 '!S158&lt;0,"Prejuízo",IF('1.DP 2012-2022 '!H158&lt;0,"IRPJ NEGATIVO",'1.DP 2012-2022 '!H158/'1.DP 2012-2022 '!S158)),"NA")</f>
        <v>0.17226500012254861</v>
      </c>
      <c r="J158" s="26">
        <f>IFERROR(IF('1.DP 2012-2022 '!T158&lt;0,"Prejuízo",IF('1.DP 2012-2022 '!I158&lt;0,"IRPJ NEGATIVO",'1.DP 2012-2022 '!I158/'1.DP 2012-2022 '!T158)),"NA")</f>
        <v>0.25741920022460779</v>
      </c>
      <c r="K158" s="26">
        <f>IFERROR(IF('1.DP 2012-2022 '!U158&lt;0,"Prejuízo",IF('1.DP 2012-2022 '!J158&lt;0,"IRPJ NEGATIVO",'1.DP 2012-2022 '!J158/'1.DP 2012-2022 '!U158)),"NA")</f>
        <v>0</v>
      </c>
      <c r="L158" s="26" t="str">
        <f>IFERROR(IF('1.DP 2012-2022 '!V158&lt;0,"Prejuízo",IF('1.DP 2012-2022 '!K158&lt;0,"IRPJ NEGATIVO",'1.DP 2012-2022 '!K158/'1.DP 2012-2022 '!V158)),"NA")</f>
        <v>Prejuízo</v>
      </c>
      <c r="M158" s="26" t="str">
        <f>IFERROR(IF('1.DP 2012-2022 '!W158&lt;0,"Prejuízo",IF('1.DP 2012-2022 '!L158&lt;0,"IRPJ NEGATIVO",'1.DP 2012-2022 '!L158/'1.DP 2012-2022 '!W158)),"NA")</f>
        <v>Prejuízo</v>
      </c>
      <c r="N158" s="26" t="str">
        <f>IFERROR(IF('1.DP 2012-2022 '!X158&lt;0,"Prejuízo",IF('1.DP 2012-2022 '!M158&lt;0,"IRPJ NEGATIVO",'1.DP 2012-2022 '!M158/'1.DP 2012-2022 '!X158)),"NA")</f>
        <v>Prejuízo</v>
      </c>
      <c r="O158" s="26" t="str">
        <f>IFERROR(IF('1.DP 2012-2022 '!Y158&lt;0,"Prejuízo",IF('1.DP 2012-2022 '!N158&lt;0,"IRPJ NEGATIVO",'1.DP 2012-2022 '!N158/'1.DP 2012-2022 '!Y158)),"NA")</f>
        <v>NA</v>
      </c>
      <c r="P158" s="26" t="str">
        <f>IFERROR(IF('1.DP 2012-2022 '!Z158&lt;0,"Prejuízo",IF('1.DP 2012-2022 '!O158&lt;0,"IRPJ NEGATIVO",'1.DP 2012-2022 '!O158/'1.DP 2012-2022 '!Z158)),"NA")</f>
        <v>NA</v>
      </c>
      <c r="Q158" s="27">
        <f t="shared" si="1"/>
        <v>3</v>
      </c>
      <c r="R158" s="27">
        <f t="shared" si="2"/>
        <v>497</v>
      </c>
      <c r="S158" s="28">
        <f>IFERROR((SUMIF('1.DP 2012-2022 '!E158:O158,"&gt;=0",'1.DP 2012-2022 '!E158:O158))/(SUMIF('1.DP 2012-2022 '!P158:Z158,"&gt;=0",'1.DP 2012-2022 '!P158:Z158)),"NA")</f>
        <v>0.22316386670003061</v>
      </c>
      <c r="T158" s="29">
        <f t="shared" si="3"/>
        <v>1.34706559376276E-3</v>
      </c>
      <c r="U158" s="29">
        <f t="shared" si="4"/>
        <v>3.3524867305963533E-4</v>
      </c>
    </row>
    <row r="159" spans="1:21" ht="14.25" customHeight="1">
      <c r="A159" s="12" t="s">
        <v>375</v>
      </c>
      <c r="B159" s="12" t="s">
        <v>376</v>
      </c>
      <c r="C159" s="12" t="s">
        <v>58</v>
      </c>
      <c r="D159" s="13" t="s">
        <v>377</v>
      </c>
      <c r="E159" s="25">
        <f t="shared" si="0"/>
        <v>7.9888325843646994E-4</v>
      </c>
      <c r="F159" s="26">
        <f>IFERROR(IF('1.DP 2012-2022 '!P159&lt;0,"Prejuízo",IF('1.DP 2012-2022 '!E159&lt;0,"IRPJ NEGATIVO",'1.DP 2012-2022 '!E159/'1.DP 2012-2022 '!P159)),"NA")</f>
        <v>2.8501575463019103E-4</v>
      </c>
      <c r="G159" s="26">
        <f>IFERROR(IF('1.DP 2012-2022 '!Q159&lt;0,"Prejuízo",IF('1.DP 2012-2022 '!F159&lt;0,"IRPJ NEGATIVO",'1.DP 2012-2022 '!F159/'1.DP 2012-2022 '!Q159)),"NA")</f>
        <v>4.683851230240494E-2</v>
      </c>
      <c r="H159" s="26">
        <f>IFERROR(IF('1.DP 2012-2022 '!R159&lt;0,"Prejuízo",IF('1.DP 2012-2022 '!G159&lt;0,"IRPJ NEGATIVO",'1.DP 2012-2022 '!G159/'1.DP 2012-2022 '!R159)),"NA")</f>
        <v>9.5876575203093006E-2</v>
      </c>
      <c r="I159" s="26">
        <f>IFERROR(IF('1.DP 2012-2022 '!S159&lt;0,"Prejuízo",IF('1.DP 2012-2022 '!H159&lt;0,"IRPJ NEGATIVO",'1.DP 2012-2022 '!H159/'1.DP 2012-2022 '!S159)),"NA")</f>
        <v>0</v>
      </c>
      <c r="J159" s="26">
        <f>IFERROR(IF('1.DP 2012-2022 '!T159&lt;0,"Prejuízo",IF('1.DP 2012-2022 '!I159&lt;0,"IRPJ NEGATIVO",'1.DP 2012-2022 '!I159/'1.DP 2012-2022 '!T159)),"NA")</f>
        <v>0</v>
      </c>
      <c r="K159" s="26" t="str">
        <f>IFERROR(IF('1.DP 2012-2022 '!U159&lt;0,"Prejuízo",IF('1.DP 2012-2022 '!J159&lt;0,"IRPJ NEGATIVO",'1.DP 2012-2022 '!J159/'1.DP 2012-2022 '!U159)),"NA")</f>
        <v>NA</v>
      </c>
      <c r="L159" s="26" t="str">
        <f>IFERROR(IF('1.DP 2012-2022 '!V159&lt;0,"Prejuízo",IF('1.DP 2012-2022 '!K159&lt;0,"IRPJ NEGATIVO",'1.DP 2012-2022 '!K159/'1.DP 2012-2022 '!V159)),"NA")</f>
        <v>NA</v>
      </c>
      <c r="M159" s="26" t="str">
        <f>IFERROR(IF('1.DP 2012-2022 '!W159&lt;0,"Prejuízo",IF('1.DP 2012-2022 '!L159&lt;0,"IRPJ NEGATIVO",'1.DP 2012-2022 '!L159/'1.DP 2012-2022 '!W159)),"NA")</f>
        <v>NA</v>
      </c>
      <c r="N159" s="26" t="str">
        <f>IFERROR(IF('1.DP 2012-2022 '!X159&lt;0,"Prejuízo",IF('1.DP 2012-2022 '!M159&lt;0,"IRPJ NEGATIVO",'1.DP 2012-2022 '!M159/'1.DP 2012-2022 '!X159)),"NA")</f>
        <v>NA</v>
      </c>
      <c r="O159" s="26" t="str">
        <f>IFERROR(IF('1.DP 2012-2022 '!Y159&lt;0,"Prejuízo",IF('1.DP 2012-2022 '!N159&lt;0,"IRPJ NEGATIVO",'1.DP 2012-2022 '!N159/'1.DP 2012-2022 '!Y159)),"NA")</f>
        <v>NA</v>
      </c>
      <c r="P159" s="26" t="str">
        <f>IFERROR(IF('1.DP 2012-2022 '!Z159&lt;0,"Prejuízo",IF('1.DP 2012-2022 '!O159&lt;0,"IRPJ NEGATIVO",'1.DP 2012-2022 '!O159/'1.DP 2012-2022 '!Z159)),"NA")</f>
        <v>NA</v>
      </c>
      <c r="Q159" s="27">
        <f t="shared" si="1"/>
        <v>5</v>
      </c>
      <c r="R159" s="27">
        <f t="shared" si="2"/>
        <v>179</v>
      </c>
      <c r="S159" s="28">
        <f>IFERROR((SUMIF('1.DP 2012-2022 '!E159:O159,"&gt;=0",'1.DP 2012-2022 '!E159:O159))/(SUMIF('1.DP 2012-2022 '!P159:Z159,"&gt;=0",'1.DP 2012-2022 '!P159:Z159)),"NA")</f>
        <v>3.0784383906642374E-2</v>
      </c>
      <c r="T159" s="29">
        <f t="shared" si="3"/>
        <v>8.5989899180565301E-4</v>
      </c>
      <c r="U159" s="29">
        <f t="shared" si="4"/>
        <v>7.707657462854877E-5</v>
      </c>
    </row>
    <row r="160" spans="1:21" ht="14.25" customHeight="1">
      <c r="A160" s="12" t="s">
        <v>378</v>
      </c>
      <c r="B160" s="12" t="s">
        <v>379</v>
      </c>
      <c r="C160" s="12" t="s">
        <v>58</v>
      </c>
      <c r="D160" s="13" t="s">
        <v>377</v>
      </c>
      <c r="E160" s="25">
        <f t="shared" si="0"/>
        <v>3.2215039853935507E-3</v>
      </c>
      <c r="F160" s="26">
        <f>IFERROR(IF('1.DP 2012-2022 '!P160&lt;0,"Prejuízo",IF('1.DP 2012-2022 '!E160&lt;0,"IRPJ NEGATIVO",'1.DP 2012-2022 '!E160/'1.DP 2012-2022 '!P160)),"NA")</f>
        <v>0</v>
      </c>
      <c r="G160" s="26">
        <f>IFERROR(IF('1.DP 2012-2022 '!Q160&lt;0,"Prejuízo",IF('1.DP 2012-2022 '!F160&lt;0,"IRPJ NEGATIVO",'1.DP 2012-2022 '!F160/'1.DP 2012-2022 '!Q160)),"NA")</f>
        <v>0.78532735914267615</v>
      </c>
      <c r="H160" s="26">
        <f>IFERROR(IF('1.DP 2012-2022 '!R160&lt;0,"Prejuízo",IF('1.DP 2012-2022 '!G160&lt;0,"IRPJ NEGATIVO",'1.DP 2012-2022 '!G160/'1.DP 2012-2022 '!R160)),"NA")</f>
        <v>0.57397541600504576</v>
      </c>
      <c r="I160" s="26">
        <f>IFERROR(IF('1.DP 2012-2022 '!S160&lt;0,"Prejuízo",IF('1.DP 2012-2022 '!H160&lt;0,"IRPJ NEGATIVO",'1.DP 2012-2022 '!H160/'1.DP 2012-2022 '!S160)),"NA")</f>
        <v>2.6737973803998764E-3</v>
      </c>
      <c r="J160" s="26" t="str">
        <f>IFERROR(IF('1.DP 2012-2022 '!T160&lt;0,"Prejuízo",IF('1.DP 2012-2022 '!I160&lt;0,"IRPJ NEGATIVO",'1.DP 2012-2022 '!I160/'1.DP 2012-2022 '!T160)),"NA")</f>
        <v>Prejuízo</v>
      </c>
      <c r="K160" s="26" t="str">
        <f>IFERROR(IF('1.DP 2012-2022 '!U160&lt;0,"Prejuízo",IF('1.DP 2012-2022 '!J160&lt;0,"IRPJ NEGATIVO",'1.DP 2012-2022 '!J160/'1.DP 2012-2022 '!U160)),"NA")</f>
        <v>NA</v>
      </c>
      <c r="L160" s="26" t="str">
        <f>IFERROR(IF('1.DP 2012-2022 '!V160&lt;0,"Prejuízo",IF('1.DP 2012-2022 '!K160&lt;0,"IRPJ NEGATIVO",'1.DP 2012-2022 '!K160/'1.DP 2012-2022 '!V160)),"NA")</f>
        <v>NA</v>
      </c>
      <c r="M160" s="26" t="str">
        <f>IFERROR(IF('1.DP 2012-2022 '!W160&lt;0,"Prejuízo",IF('1.DP 2012-2022 '!L160&lt;0,"IRPJ NEGATIVO",'1.DP 2012-2022 '!L160/'1.DP 2012-2022 '!W160)),"NA")</f>
        <v>NA</v>
      </c>
      <c r="N160" s="26" t="str">
        <f>IFERROR(IF('1.DP 2012-2022 '!X160&lt;0,"Prejuízo",IF('1.DP 2012-2022 '!M160&lt;0,"IRPJ NEGATIVO",'1.DP 2012-2022 '!M160/'1.DP 2012-2022 '!X160)),"NA")</f>
        <v>NA</v>
      </c>
      <c r="O160" s="26" t="str">
        <f>IFERROR(IF('1.DP 2012-2022 '!Y160&lt;0,"Prejuízo",IF('1.DP 2012-2022 '!N160&lt;0,"IRPJ NEGATIVO",'1.DP 2012-2022 '!N160/'1.DP 2012-2022 '!Y160)),"NA")</f>
        <v>NA</v>
      </c>
      <c r="P160" s="26" t="str">
        <f>IFERROR(IF('1.DP 2012-2022 '!Z160&lt;0,"Prejuízo",IF('1.DP 2012-2022 '!O160&lt;0,"IRPJ NEGATIVO",'1.DP 2012-2022 '!O160/'1.DP 2012-2022 '!Z160)),"NA")</f>
        <v>NA</v>
      </c>
      <c r="Q160" s="27">
        <f t="shared" si="1"/>
        <v>3</v>
      </c>
      <c r="R160" s="27">
        <f t="shared" si="2"/>
        <v>179</v>
      </c>
      <c r="S160" s="28">
        <f>IFERROR((SUMIF('1.DP 2012-2022 '!E160:O160,"&gt;=0",'1.DP 2012-2022 '!E160:O160))/(SUMIF('1.DP 2012-2022 '!P160:Z160,"&gt;=0",'1.DP 2012-2022 '!P160:Z160)),"NA")</f>
        <v>0.18592035591648559</v>
      </c>
      <c r="T160" s="29">
        <f t="shared" si="3"/>
        <v>3.1159836187120492E-3</v>
      </c>
      <c r="U160" s="29">
        <f t="shared" si="4"/>
        <v>2.7929948309937745E-4</v>
      </c>
    </row>
    <row r="161" spans="1:21" ht="14.25" customHeight="1">
      <c r="A161" s="12" t="s">
        <v>380</v>
      </c>
      <c r="B161" s="12" t="s">
        <v>381</v>
      </c>
      <c r="C161" s="12" t="s">
        <v>58</v>
      </c>
      <c r="D161" s="13" t="s">
        <v>377</v>
      </c>
      <c r="E161" s="25">
        <f t="shared" si="0"/>
        <v>5.1461287141418592E-3</v>
      </c>
      <c r="F161" s="26" t="str">
        <f>IFERROR(IF('1.DP 2012-2022 '!P161&lt;0,"Prejuízo",IF('1.DP 2012-2022 '!E161&lt;0,"IRPJ NEGATIVO",'1.DP 2012-2022 '!E161/'1.DP 2012-2022 '!P161)),"NA")</f>
        <v>Prejuízo</v>
      </c>
      <c r="G161" s="26">
        <f>IFERROR(IF('1.DP 2012-2022 '!Q161&lt;0,"Prejuízo",IF('1.DP 2012-2022 '!F161&lt;0,"IRPJ NEGATIVO",'1.DP 2012-2022 '!F161/'1.DP 2012-2022 '!Q161)),"NA")</f>
        <v>2.5592990750470026E-2</v>
      </c>
      <c r="H161" s="26" t="str">
        <f>IFERROR(IF('1.DP 2012-2022 '!R161&lt;0,"Prejuízo",IF('1.DP 2012-2022 '!G161&lt;0,"IRPJ NEGATIVO",'1.DP 2012-2022 '!G161/'1.DP 2012-2022 '!R161)),"NA")</f>
        <v>Prejuízo</v>
      </c>
      <c r="I161" s="26">
        <f>IFERROR(IF('1.DP 2012-2022 '!S161&lt;0,"Prejuízo",IF('1.DP 2012-2022 '!H161&lt;0,"IRPJ NEGATIVO",'1.DP 2012-2022 '!H161/'1.DP 2012-2022 '!S161)),"NA")</f>
        <v>0.41762907612889355</v>
      </c>
      <c r="J161" s="26" t="str">
        <f>IFERROR(IF('1.DP 2012-2022 '!T161&lt;0,"Prejuízo",IF('1.DP 2012-2022 '!I161&lt;0,"IRPJ NEGATIVO",'1.DP 2012-2022 '!I161/'1.DP 2012-2022 '!T161)),"NA")</f>
        <v>Prejuízo</v>
      </c>
      <c r="K161" s="26">
        <f>IFERROR(IF('1.DP 2012-2022 '!U161&lt;0,"Prejuízo",IF('1.DP 2012-2022 '!J161&lt;0,"IRPJ NEGATIVO",'1.DP 2012-2022 '!J161/'1.DP 2012-2022 '!U161)),"NA")</f>
        <v>0.4779349729520293</v>
      </c>
      <c r="L161" s="26" t="str">
        <f>IFERROR(IF('1.DP 2012-2022 '!V161&lt;0,"Prejuízo",IF('1.DP 2012-2022 '!K161&lt;0,"IRPJ NEGATIVO",'1.DP 2012-2022 '!K161/'1.DP 2012-2022 '!V161)),"NA")</f>
        <v>NA</v>
      </c>
      <c r="M161" s="26" t="str">
        <f>IFERROR(IF('1.DP 2012-2022 '!W161&lt;0,"Prejuízo",IF('1.DP 2012-2022 '!L161&lt;0,"IRPJ NEGATIVO",'1.DP 2012-2022 '!L161/'1.DP 2012-2022 '!W161)),"NA")</f>
        <v>NA</v>
      </c>
      <c r="N161" s="26" t="str">
        <f>IFERROR(IF('1.DP 2012-2022 '!X161&lt;0,"Prejuízo",IF('1.DP 2012-2022 '!M161&lt;0,"IRPJ NEGATIVO",'1.DP 2012-2022 '!M161/'1.DP 2012-2022 '!X161)),"NA")</f>
        <v>NA</v>
      </c>
      <c r="O161" s="26" t="str">
        <f>IFERROR(IF('1.DP 2012-2022 '!Y161&lt;0,"Prejuízo",IF('1.DP 2012-2022 '!N161&lt;0,"IRPJ NEGATIVO",'1.DP 2012-2022 '!N161/'1.DP 2012-2022 '!Y161)),"NA")</f>
        <v>NA</v>
      </c>
      <c r="P161" s="26" t="str">
        <f>IFERROR(IF('1.DP 2012-2022 '!Z161&lt;0,"Prejuízo",IF('1.DP 2012-2022 '!O161&lt;0,"IRPJ NEGATIVO",'1.DP 2012-2022 '!O161/'1.DP 2012-2022 '!Z161)),"NA")</f>
        <v>NA</v>
      </c>
      <c r="Q161" s="27">
        <f t="shared" si="1"/>
        <v>3</v>
      </c>
      <c r="R161" s="27">
        <f t="shared" si="2"/>
        <v>179</v>
      </c>
      <c r="S161" s="28">
        <f>IFERROR((SUMIF('1.DP 2012-2022 '!E161:O161,"&gt;=0",'1.DP 2012-2022 '!E161:O161))/(SUMIF('1.DP 2012-2022 '!P161:Z161,"&gt;=0",'1.DP 2012-2022 '!P161:Z161)),"NA")</f>
        <v>0.25384021814741092</v>
      </c>
      <c r="T161" s="29">
        <f t="shared" si="3"/>
        <v>4.2543053320795131E-3</v>
      </c>
      <c r="U161" s="29">
        <f t="shared" si="4"/>
        <v>3.8133232570968092E-4</v>
      </c>
    </row>
    <row r="162" spans="1:21" ht="14.25" customHeight="1">
      <c r="A162" s="12" t="s">
        <v>382</v>
      </c>
      <c r="B162" s="12" t="s">
        <v>383</v>
      </c>
      <c r="C162" s="12" t="s">
        <v>58</v>
      </c>
      <c r="D162" s="13" t="s">
        <v>377</v>
      </c>
      <c r="E162" s="25">
        <f t="shared" si="0"/>
        <v>4.0396587476316208E-4</v>
      </c>
      <c r="F162" s="26" t="str">
        <f>IFERROR(IF('1.DP 2012-2022 '!P162&lt;0,"Prejuízo",IF('1.DP 2012-2022 '!E162&lt;0,"IRPJ NEGATIVO",'1.DP 2012-2022 '!E162/'1.DP 2012-2022 '!P162)),"NA")</f>
        <v>Prejuízo</v>
      </c>
      <c r="G162" s="26" t="str">
        <f>IFERROR(IF('1.DP 2012-2022 '!Q162&lt;0,"Prejuízo",IF('1.DP 2012-2022 '!F162&lt;0,"IRPJ NEGATIVO",'1.DP 2012-2022 '!F162/'1.DP 2012-2022 '!Q162)),"NA")</f>
        <v>Prejuízo</v>
      </c>
      <c r="H162" s="26">
        <f>IFERROR(IF('1.DP 2012-2022 '!R162&lt;0,"Prejuízo",IF('1.DP 2012-2022 '!G162&lt;0,"IRPJ NEGATIVO",'1.DP 2012-2022 '!G162/'1.DP 2012-2022 '!R162)),"NA")</f>
        <v>7.230989158260602E-2</v>
      </c>
      <c r="I162" s="26" t="str">
        <f>IFERROR(IF('1.DP 2012-2022 '!S162&lt;0,"Prejuízo",IF('1.DP 2012-2022 '!H162&lt;0,"IRPJ NEGATIVO",'1.DP 2012-2022 '!H162/'1.DP 2012-2022 '!S162)),"NA")</f>
        <v>Prejuízo</v>
      </c>
      <c r="J162" s="26" t="str">
        <f>IFERROR(IF('1.DP 2012-2022 '!T162&lt;0,"Prejuízo",IF('1.DP 2012-2022 '!I162&lt;0,"IRPJ NEGATIVO",'1.DP 2012-2022 '!I162/'1.DP 2012-2022 '!T162)),"NA")</f>
        <v>Prejuízo</v>
      </c>
      <c r="K162" s="26" t="str">
        <f>IFERROR(IF('1.DP 2012-2022 '!U162&lt;0,"Prejuízo",IF('1.DP 2012-2022 '!J162&lt;0,"IRPJ NEGATIVO",'1.DP 2012-2022 '!J162/'1.DP 2012-2022 '!U162)),"NA")</f>
        <v>Prejuízo</v>
      </c>
      <c r="L162" s="26" t="str">
        <f>IFERROR(IF('1.DP 2012-2022 '!V162&lt;0,"Prejuízo",IF('1.DP 2012-2022 '!K162&lt;0,"IRPJ NEGATIVO",'1.DP 2012-2022 '!K162/'1.DP 2012-2022 '!V162)),"NA")</f>
        <v>Prejuízo</v>
      </c>
      <c r="M162" s="26">
        <f>IFERROR(IF('1.DP 2012-2022 '!W162&lt;0,"Prejuízo",IF('1.DP 2012-2022 '!L162&lt;0,"IRPJ NEGATIVO",'1.DP 2012-2022 '!L162/'1.DP 2012-2022 '!W162)),"NA")</f>
        <v>0</v>
      </c>
      <c r="N162" s="26">
        <f>IFERROR(IF('1.DP 2012-2022 '!X162&lt;0,"Prejuízo",IF('1.DP 2012-2022 '!M162&lt;0,"IRPJ NEGATIVO",'1.DP 2012-2022 '!M162/'1.DP 2012-2022 '!X162)),"NA")</f>
        <v>0</v>
      </c>
      <c r="O162" s="26">
        <f>IFERROR(IF('1.DP 2012-2022 '!Y162&lt;0,"Prejuízo",IF('1.DP 2012-2022 '!N162&lt;0,"IRPJ NEGATIVO",'1.DP 2012-2022 '!N162/'1.DP 2012-2022 '!Y162)),"NA")</f>
        <v>0</v>
      </c>
      <c r="P162" s="26">
        <f>IFERROR(IF('1.DP 2012-2022 '!Z162&lt;0,"Prejuízo",IF('1.DP 2012-2022 '!O162&lt;0,"IRPJ NEGATIVO",'1.DP 2012-2022 '!O162/'1.DP 2012-2022 '!Z162)),"NA")</f>
        <v>0</v>
      </c>
      <c r="Q162" s="27">
        <f t="shared" si="1"/>
        <v>5</v>
      </c>
      <c r="R162" s="27">
        <f t="shared" si="2"/>
        <v>179</v>
      </c>
      <c r="S162" s="28">
        <f>IFERROR((SUMIF('1.DP 2012-2022 '!E162:O162,"&gt;=0",'1.DP 2012-2022 '!E162:O162))/(SUMIF('1.DP 2012-2022 '!P162:Z162,"&gt;=0",'1.DP 2012-2022 '!P162:Z162)),"NA")</f>
        <v>9.7186005368585834E-2</v>
      </c>
      <c r="T162" s="29">
        <f t="shared" si="3"/>
        <v>2.714692887390666E-3</v>
      </c>
      <c r="U162" s="29">
        <f t="shared" si="4"/>
        <v>2.4333000843411575E-4</v>
      </c>
    </row>
    <row r="163" spans="1:21" ht="14.25" customHeight="1">
      <c r="A163" s="12" t="s">
        <v>384</v>
      </c>
      <c r="B163" s="12" t="s">
        <v>385</v>
      </c>
      <c r="C163" s="12" t="s">
        <v>58</v>
      </c>
      <c r="D163" s="13" t="s">
        <v>377</v>
      </c>
      <c r="E163" s="25">
        <f t="shared" si="0"/>
        <v>7.7553166064447962E-3</v>
      </c>
      <c r="F163" s="26">
        <f>IFERROR(IF('1.DP 2012-2022 '!P163&lt;0,"Prejuízo",IF('1.DP 2012-2022 '!E163&lt;0,"IRPJ NEGATIVO",'1.DP 2012-2022 '!E163/'1.DP 2012-2022 '!P163)),"NA")</f>
        <v>0.12073959286748731</v>
      </c>
      <c r="G163" s="26" t="str">
        <f>IFERROR(IF('1.DP 2012-2022 '!Q163&lt;0,"Prejuízo",IF('1.DP 2012-2022 '!F163&lt;0,"IRPJ NEGATIVO",'1.DP 2012-2022 '!F163/'1.DP 2012-2022 '!Q163)),"NA")</f>
        <v>NA</v>
      </c>
      <c r="H163" s="26">
        <f>IFERROR(IF('1.DP 2012-2022 '!R163&lt;0,"Prejuízo",IF('1.DP 2012-2022 '!G163&lt;0,"IRPJ NEGATIVO",'1.DP 2012-2022 '!G163/'1.DP 2012-2022 '!R163)),"NA")</f>
        <v>7.7726969203204876E-2</v>
      </c>
      <c r="I163" s="26">
        <f>IFERROR(IF('1.DP 2012-2022 '!S163&lt;0,"Prejuízo",IF('1.DP 2012-2022 '!H163&lt;0,"IRPJ NEGATIVO",'1.DP 2012-2022 '!H163/'1.DP 2012-2022 '!S163)),"NA")</f>
        <v>8.6382876308081585E-2</v>
      </c>
      <c r="J163" s="26">
        <f>IFERROR(IF('1.DP 2012-2022 '!T163&lt;0,"Prejuízo",IF('1.DP 2012-2022 '!I163&lt;0,"IRPJ NEGATIVO",'1.DP 2012-2022 '!I163/'1.DP 2012-2022 '!T163)),"NA")</f>
        <v>0.13924789821191741</v>
      </c>
      <c r="K163" s="26">
        <f>IFERROR(IF('1.DP 2012-2022 '!U163&lt;0,"Prejuízo",IF('1.DP 2012-2022 '!J163&lt;0,"IRPJ NEGATIVO",'1.DP 2012-2022 '!J163/'1.DP 2012-2022 '!U163)),"NA")</f>
        <v>0.41240662464178035</v>
      </c>
      <c r="L163" s="26">
        <f>IFERROR(IF('1.DP 2012-2022 '!V163&lt;0,"Prejuízo",IF('1.DP 2012-2022 '!K163&lt;0,"IRPJ NEGATIVO",'1.DP 2012-2022 '!K163/'1.DP 2012-2022 '!V163)),"NA")</f>
        <v>3.0892339888712605E-2</v>
      </c>
      <c r="M163" s="26">
        <f>IFERROR(IF('1.DP 2012-2022 '!W163&lt;0,"Prejuízo",IF('1.DP 2012-2022 '!L163&lt;0,"IRPJ NEGATIVO",'1.DP 2012-2022 '!L163/'1.DP 2012-2022 '!W163)),"NA")</f>
        <v>7.4357117125648881E-2</v>
      </c>
      <c r="N163" s="26">
        <f>IFERROR(IF('1.DP 2012-2022 '!X163&lt;0,"Prejuízo",IF('1.DP 2012-2022 '!M163&lt;0,"IRPJ NEGATIVO",'1.DP 2012-2022 '!M163/'1.DP 2012-2022 '!X163)),"NA")</f>
        <v>0.14317242410073755</v>
      </c>
      <c r="O163" s="26">
        <f>IFERROR(IF('1.DP 2012-2022 '!Y163&lt;0,"Prejuízo",IF('1.DP 2012-2022 '!N163&lt;0,"IRPJ NEGATIVO",'1.DP 2012-2022 '!N163/'1.DP 2012-2022 '!Y163)),"NA")</f>
        <v>0.13844886691792044</v>
      </c>
      <c r="P163" s="26">
        <f>IFERROR(IF('1.DP 2012-2022 '!Z163&lt;0,"Prejuízo",IF('1.DP 2012-2022 '!O163&lt;0,"IRPJ NEGATIVO",'1.DP 2012-2022 '!O163/'1.DP 2012-2022 '!Z163)),"NA")</f>
        <v>0.16482696328812757</v>
      </c>
      <c r="Q163" s="27">
        <f t="shared" si="1"/>
        <v>10</v>
      </c>
      <c r="R163" s="27">
        <f t="shared" si="2"/>
        <v>179</v>
      </c>
      <c r="S163" s="28">
        <f>IFERROR((SUMIF('1.DP 2012-2022 '!E163:O163,"&gt;=0",'1.DP 2012-2022 '!E163:O163))/(SUMIF('1.DP 2012-2022 '!P163:Z163,"&gt;=0",'1.DP 2012-2022 '!P163:Z163)),"NA")</f>
        <v>0.14494436769728222</v>
      </c>
      <c r="T163" s="29">
        <f t="shared" si="3"/>
        <v>8.0974507093453767E-3</v>
      </c>
      <c r="U163" s="29">
        <f t="shared" si="4"/>
        <v>7.2581055431788794E-4</v>
      </c>
    </row>
    <row r="164" spans="1:21" ht="14.25" customHeight="1">
      <c r="A164" s="12" t="s">
        <v>386</v>
      </c>
      <c r="B164" s="12" t="s">
        <v>387</v>
      </c>
      <c r="C164" s="12" t="s">
        <v>58</v>
      </c>
      <c r="D164" s="13" t="s">
        <v>377</v>
      </c>
      <c r="E164" s="25">
        <f t="shared" si="0"/>
        <v>6.9924876309732887E-3</v>
      </c>
      <c r="F164" s="26">
        <f>IFERROR(IF('1.DP 2012-2022 '!P164&lt;0,"Prejuízo",IF('1.DP 2012-2022 '!E164&lt;0,"IRPJ NEGATIVO",'1.DP 2012-2022 '!E164/'1.DP 2012-2022 '!P164)),"NA")</f>
        <v>5.6179775280735242E-2</v>
      </c>
      <c r="G164" s="26">
        <f>IFERROR(IF('1.DP 2012-2022 '!Q164&lt;0,"Prejuízo",IF('1.DP 2012-2022 '!F164&lt;0,"IRPJ NEGATIVO",'1.DP 2012-2022 '!F164/'1.DP 2012-2022 '!Q164)),"NA")</f>
        <v>0.19794483504433386</v>
      </c>
      <c r="H164" s="26">
        <f>IFERROR(IF('1.DP 2012-2022 '!R164&lt;0,"Prejuízo",IF('1.DP 2012-2022 '!G164&lt;0,"IRPJ NEGATIVO",'1.DP 2012-2022 '!G164/'1.DP 2012-2022 '!R164)),"NA")</f>
        <v>0.43323076922653236</v>
      </c>
      <c r="I164" s="26">
        <f>IFERROR(IF('1.DP 2012-2022 '!S164&lt;0,"Prejuízo",IF('1.DP 2012-2022 '!H164&lt;0,"IRPJ NEGATIVO",'1.DP 2012-2022 '!H164/'1.DP 2012-2022 '!S164)),"NA")</f>
        <v>0.16927260366721758</v>
      </c>
      <c r="J164" s="26">
        <f>IFERROR(IF('1.DP 2012-2022 '!T164&lt;0,"Prejuízo",IF('1.DP 2012-2022 '!I164&lt;0,"IRPJ NEGATIVO",'1.DP 2012-2022 '!I164/'1.DP 2012-2022 '!T164)),"NA")</f>
        <v>0.1944623309746647</v>
      </c>
      <c r="K164" s="26">
        <f>IFERROR(IF('1.DP 2012-2022 '!U164&lt;0,"Prejuízo",IF('1.DP 2012-2022 '!J164&lt;0,"IRPJ NEGATIVO",'1.DP 2012-2022 '!J164/'1.DP 2012-2022 '!U164)),"NA")</f>
        <v>0.20056497175073501</v>
      </c>
      <c r="L164" s="26" t="str">
        <f>IFERROR(IF('1.DP 2012-2022 '!V164&lt;0,"Prejuízo",IF('1.DP 2012-2022 '!K164&lt;0,"IRPJ NEGATIVO",'1.DP 2012-2022 '!K164/'1.DP 2012-2022 '!V164)),"NA")</f>
        <v>NA</v>
      </c>
      <c r="M164" s="26" t="str">
        <f>IFERROR(IF('1.DP 2012-2022 '!W164&lt;0,"Prejuízo",IF('1.DP 2012-2022 '!L164&lt;0,"IRPJ NEGATIVO",'1.DP 2012-2022 '!L164/'1.DP 2012-2022 '!W164)),"NA")</f>
        <v>NA</v>
      </c>
      <c r="N164" s="26" t="str">
        <f>IFERROR(IF('1.DP 2012-2022 '!X164&lt;0,"Prejuízo",IF('1.DP 2012-2022 '!M164&lt;0,"IRPJ NEGATIVO",'1.DP 2012-2022 '!M164/'1.DP 2012-2022 '!X164)),"NA")</f>
        <v>NA</v>
      </c>
      <c r="O164" s="26" t="str">
        <f>IFERROR(IF('1.DP 2012-2022 '!Y164&lt;0,"Prejuízo",IF('1.DP 2012-2022 '!N164&lt;0,"IRPJ NEGATIVO",'1.DP 2012-2022 '!N164/'1.DP 2012-2022 '!Y164)),"NA")</f>
        <v>NA</v>
      </c>
      <c r="P164" s="26" t="str">
        <f>IFERROR(IF('1.DP 2012-2022 '!Z164&lt;0,"Prejuízo",IF('1.DP 2012-2022 '!O164&lt;0,"IRPJ NEGATIVO",'1.DP 2012-2022 '!O164/'1.DP 2012-2022 '!Z164)),"NA")</f>
        <v>NA</v>
      </c>
      <c r="Q164" s="27">
        <f t="shared" si="1"/>
        <v>6</v>
      </c>
      <c r="R164" s="27">
        <f t="shared" si="2"/>
        <v>179</v>
      </c>
      <c r="S164" s="28">
        <f>IFERROR((SUMIF('1.DP 2012-2022 '!E164:O164,"&gt;=0",'1.DP 2012-2022 '!E164:O164))/(SUMIF('1.DP 2012-2022 '!P164:Z164,"&gt;=0",'1.DP 2012-2022 '!P164:Z164)),"NA")</f>
        <v>0.21821006519066902</v>
      </c>
      <c r="T164" s="29">
        <f t="shared" si="3"/>
        <v>7.314303861139744E-3</v>
      </c>
      <c r="U164" s="29">
        <f t="shared" si="4"/>
        <v>6.5561361599600105E-4</v>
      </c>
    </row>
    <row r="165" spans="1:21" ht="14.25" customHeight="1">
      <c r="A165" s="12" t="s">
        <v>388</v>
      </c>
      <c r="B165" s="12" t="s">
        <v>389</v>
      </c>
      <c r="C165" s="12" t="s">
        <v>58</v>
      </c>
      <c r="D165" s="13" t="s">
        <v>377</v>
      </c>
      <c r="E165" s="25">
        <f t="shared" si="0"/>
        <v>2.1825773889693183E-3</v>
      </c>
      <c r="F165" s="26">
        <f>IFERROR(IF('1.DP 2012-2022 '!P165&lt;0,"Prejuízo",IF('1.DP 2012-2022 '!E165&lt;0,"IRPJ NEGATIVO",'1.DP 2012-2022 '!E165/'1.DP 2012-2022 '!P165)),"NA")</f>
        <v>9.4233122433787148E-2</v>
      </c>
      <c r="G165" s="26">
        <f>IFERROR(IF('1.DP 2012-2022 '!Q165&lt;0,"Prejuízo",IF('1.DP 2012-2022 '!F165&lt;0,"IRPJ NEGATIVO",'1.DP 2012-2022 '!F165/'1.DP 2012-2022 '!Q165)),"NA")</f>
        <v>6.1500424386968316E-2</v>
      </c>
      <c r="H165" s="26">
        <f>IFERROR(IF('1.DP 2012-2022 '!R165&lt;0,"Prejuízo",IF('1.DP 2012-2022 '!G165&lt;0,"IRPJ NEGATIVO",'1.DP 2012-2022 '!G165/'1.DP 2012-2022 '!R165)),"NA")</f>
        <v>4.3855464464197032E-2</v>
      </c>
      <c r="I165" s="26">
        <f>IFERROR(IF('1.DP 2012-2022 '!S165&lt;0,"Prejuízo",IF('1.DP 2012-2022 '!H165&lt;0,"IRPJ NEGATIVO",'1.DP 2012-2022 '!H165/'1.DP 2012-2022 '!S165)),"NA")</f>
        <v>0.19109234134055558</v>
      </c>
      <c r="J165" s="26">
        <f>IFERROR(IF('1.DP 2012-2022 '!T165&lt;0,"Prejuízo",IF('1.DP 2012-2022 '!I165&lt;0,"IRPJ NEGATIVO",'1.DP 2012-2022 '!I165/'1.DP 2012-2022 '!T165)),"NA")</f>
        <v>0</v>
      </c>
      <c r="K165" s="26" t="str">
        <f>IFERROR(IF('1.DP 2012-2022 '!U165&lt;0,"Prejuízo",IF('1.DP 2012-2022 '!J165&lt;0,"IRPJ NEGATIVO",'1.DP 2012-2022 '!J165/'1.DP 2012-2022 '!U165)),"NA")</f>
        <v>Prejuízo</v>
      </c>
      <c r="L165" s="26" t="str">
        <f>IFERROR(IF('1.DP 2012-2022 '!V165&lt;0,"Prejuízo",IF('1.DP 2012-2022 '!K165&lt;0,"IRPJ NEGATIVO",'1.DP 2012-2022 '!K165/'1.DP 2012-2022 '!V165)),"NA")</f>
        <v>NA</v>
      </c>
      <c r="M165" s="26" t="str">
        <f>IFERROR(IF('1.DP 2012-2022 '!W165&lt;0,"Prejuízo",IF('1.DP 2012-2022 '!L165&lt;0,"IRPJ NEGATIVO",'1.DP 2012-2022 '!L165/'1.DP 2012-2022 '!W165)),"NA")</f>
        <v>NA</v>
      </c>
      <c r="N165" s="26" t="str">
        <f>IFERROR(IF('1.DP 2012-2022 '!X165&lt;0,"Prejuízo",IF('1.DP 2012-2022 '!M165&lt;0,"IRPJ NEGATIVO",'1.DP 2012-2022 '!M165/'1.DP 2012-2022 '!X165)),"NA")</f>
        <v>NA</v>
      </c>
      <c r="O165" s="26" t="str">
        <f>IFERROR(IF('1.DP 2012-2022 '!Y165&lt;0,"Prejuízo",IF('1.DP 2012-2022 '!N165&lt;0,"IRPJ NEGATIVO",'1.DP 2012-2022 '!N165/'1.DP 2012-2022 '!Y165)),"NA")</f>
        <v>NA</v>
      </c>
      <c r="P165" s="26" t="str">
        <f>IFERROR(IF('1.DP 2012-2022 '!Z165&lt;0,"Prejuízo",IF('1.DP 2012-2022 '!O165&lt;0,"IRPJ NEGATIVO",'1.DP 2012-2022 '!O165/'1.DP 2012-2022 '!Z165)),"NA")</f>
        <v>NA</v>
      </c>
      <c r="Q165" s="27">
        <f t="shared" si="1"/>
        <v>5</v>
      </c>
      <c r="R165" s="27">
        <f t="shared" si="2"/>
        <v>179</v>
      </c>
      <c r="S165" s="28">
        <f>IFERROR((SUMIF('1.DP 2012-2022 '!E165:O165,"&gt;=0",'1.DP 2012-2022 '!E165:O165))/(SUMIF('1.DP 2012-2022 '!P165:Z165,"&gt;=0",'1.DP 2012-2022 '!P165:Z165)),"NA")</f>
        <v>8.0406121899695177E-2</v>
      </c>
      <c r="T165" s="29">
        <f t="shared" si="3"/>
        <v>2.2459810586507034E-3</v>
      </c>
      <c r="U165" s="29">
        <f t="shared" si="4"/>
        <v>2.0131728067024332E-4</v>
      </c>
    </row>
    <row r="166" spans="1:21" ht="14.25" customHeight="1">
      <c r="A166" s="12" t="s">
        <v>390</v>
      </c>
      <c r="B166" s="12" t="s">
        <v>391</v>
      </c>
      <c r="C166" s="12" t="s">
        <v>58</v>
      </c>
      <c r="D166" s="13" t="s">
        <v>377</v>
      </c>
      <c r="E166" s="25">
        <f t="shared" si="0"/>
        <v>2.2326276885464942E-3</v>
      </c>
      <c r="F166" s="26">
        <f>IFERROR(IF('1.DP 2012-2022 '!P166&lt;0,"Prejuízo",IF('1.DP 2012-2022 '!E166&lt;0,"IRPJ NEGATIVO",'1.DP 2012-2022 '!E166/'1.DP 2012-2022 '!P166)),"NA")</f>
        <v>1.6284926939404361</v>
      </c>
      <c r="G166" s="26">
        <f>IFERROR(IF('1.DP 2012-2022 '!Q166&lt;0,"Prejuízo",IF('1.DP 2012-2022 '!F166&lt;0,"IRPJ NEGATIVO",'1.DP 2012-2022 '!F166/'1.DP 2012-2022 '!Q166)),"NA")</f>
        <v>3.491540803573152E-3</v>
      </c>
      <c r="H166" s="26">
        <f>IFERROR(IF('1.DP 2012-2022 '!R166&lt;0,"Prejuízo",IF('1.DP 2012-2022 '!G166&lt;0,"IRPJ NEGATIVO",'1.DP 2012-2022 '!G166/'1.DP 2012-2022 '!R166)),"NA")</f>
        <v>0.26278922897912455</v>
      </c>
      <c r="I166" s="26" t="str">
        <f>IFERROR(IF('1.DP 2012-2022 '!S166&lt;0,"Prejuízo",IF('1.DP 2012-2022 '!H166&lt;0,"IRPJ NEGATIVO",'1.DP 2012-2022 '!H166/'1.DP 2012-2022 '!S166)),"NA")</f>
        <v>Prejuízo</v>
      </c>
      <c r="J166" s="26">
        <f>IFERROR(IF('1.DP 2012-2022 '!T166&lt;0,"Prejuízo",IF('1.DP 2012-2022 '!I166&lt;0,"IRPJ NEGATIVO",'1.DP 2012-2022 '!I166/'1.DP 2012-2022 '!T166)),"NA")</f>
        <v>8.2745980634699266E-4</v>
      </c>
      <c r="K166" s="26">
        <f>IFERROR(IF('1.DP 2012-2022 '!U166&lt;0,"Prejuízo",IF('1.DP 2012-2022 '!J166&lt;0,"IRPJ NEGATIVO",'1.DP 2012-2022 '!J166/'1.DP 2012-2022 '!U166)),"NA")</f>
        <v>0.13253212666077768</v>
      </c>
      <c r="L166" s="26" t="str">
        <f>IFERROR(IF('1.DP 2012-2022 '!V166&lt;0,"Prejuízo",IF('1.DP 2012-2022 '!K166&lt;0,"IRPJ NEGATIVO",'1.DP 2012-2022 '!K166/'1.DP 2012-2022 '!V166)),"NA")</f>
        <v>Prejuízo</v>
      </c>
      <c r="M166" s="26" t="str">
        <f>IFERROR(IF('1.DP 2012-2022 '!W166&lt;0,"Prejuízo",IF('1.DP 2012-2022 '!L166&lt;0,"IRPJ NEGATIVO",'1.DP 2012-2022 '!L166/'1.DP 2012-2022 '!W166)),"NA")</f>
        <v>Prejuízo</v>
      </c>
      <c r="N166" s="26" t="str">
        <f>IFERROR(IF('1.DP 2012-2022 '!X166&lt;0,"Prejuízo",IF('1.DP 2012-2022 '!M166&lt;0,"IRPJ NEGATIVO",'1.DP 2012-2022 '!M166/'1.DP 2012-2022 '!X166)),"NA")</f>
        <v>Prejuízo</v>
      </c>
      <c r="O166" s="26" t="str">
        <f>IFERROR(IF('1.DP 2012-2022 '!Y166&lt;0,"Prejuízo",IF('1.DP 2012-2022 '!N166&lt;0,"IRPJ NEGATIVO",'1.DP 2012-2022 '!N166/'1.DP 2012-2022 '!Y166)),"NA")</f>
        <v>Prejuízo</v>
      </c>
      <c r="P166" s="26" t="str">
        <f>IFERROR(IF('1.DP 2012-2022 '!Z166&lt;0,"Prejuízo",IF('1.DP 2012-2022 '!O166&lt;0,"IRPJ NEGATIVO",'1.DP 2012-2022 '!O166/'1.DP 2012-2022 '!Z166)),"NA")</f>
        <v>Prejuízo</v>
      </c>
      <c r="Q166" s="27">
        <f t="shared" si="1"/>
        <v>4</v>
      </c>
      <c r="R166" s="27">
        <f t="shared" si="2"/>
        <v>179</v>
      </c>
      <c r="S166" s="28">
        <f>IFERROR((SUMIF('1.DP 2012-2022 '!E166:O166,"&gt;=0",'1.DP 2012-2022 '!E166:O166))/(SUMIF('1.DP 2012-2022 '!P166:Z166,"&gt;=0",'1.DP 2012-2022 '!P166:Z166)),"NA")</f>
        <v>0.39134377615624322</v>
      </c>
      <c r="T166" s="29">
        <f t="shared" si="3"/>
        <v>8.7451123163406301E-3</v>
      </c>
      <c r="U166" s="29">
        <f t="shared" si="4"/>
        <v>7.8386334733348661E-4</v>
      </c>
    </row>
    <row r="167" spans="1:21" ht="14.25" customHeight="1">
      <c r="A167" s="12" t="s">
        <v>392</v>
      </c>
      <c r="B167" s="12" t="s">
        <v>393</v>
      </c>
      <c r="C167" s="12" t="s">
        <v>58</v>
      </c>
      <c r="D167" s="13" t="s">
        <v>377</v>
      </c>
      <c r="E167" s="25">
        <f t="shared" si="0"/>
        <v>0</v>
      </c>
      <c r="F167" s="26">
        <f>IFERROR(IF('1.DP 2012-2022 '!P167&lt;0,"Prejuízo",IF('1.DP 2012-2022 '!E167&lt;0,"IRPJ NEGATIVO",'1.DP 2012-2022 '!E167/'1.DP 2012-2022 '!P167)),"NA")</f>
        <v>0</v>
      </c>
      <c r="G167" s="26">
        <f>IFERROR(IF('1.DP 2012-2022 '!Q167&lt;0,"Prejuízo",IF('1.DP 2012-2022 '!F167&lt;0,"IRPJ NEGATIVO",'1.DP 2012-2022 '!F167/'1.DP 2012-2022 '!Q167)),"NA")</f>
        <v>0</v>
      </c>
      <c r="H167" s="26">
        <f>IFERROR(IF('1.DP 2012-2022 '!R167&lt;0,"Prejuízo",IF('1.DP 2012-2022 '!G167&lt;0,"IRPJ NEGATIVO",'1.DP 2012-2022 '!G167/'1.DP 2012-2022 '!R167)),"NA")</f>
        <v>0</v>
      </c>
      <c r="I167" s="26">
        <f>IFERROR(IF('1.DP 2012-2022 '!S167&lt;0,"Prejuízo",IF('1.DP 2012-2022 '!H167&lt;0,"IRPJ NEGATIVO",'1.DP 2012-2022 '!H167/'1.DP 2012-2022 '!S167)),"NA")</f>
        <v>0</v>
      </c>
      <c r="J167" s="26">
        <f>IFERROR(IF('1.DP 2012-2022 '!T167&lt;0,"Prejuízo",IF('1.DP 2012-2022 '!I167&lt;0,"IRPJ NEGATIVO",'1.DP 2012-2022 '!I167/'1.DP 2012-2022 '!T167)),"NA")</f>
        <v>0</v>
      </c>
      <c r="K167" s="26">
        <f>IFERROR(IF('1.DP 2012-2022 '!U167&lt;0,"Prejuízo",IF('1.DP 2012-2022 '!J167&lt;0,"IRPJ NEGATIVO",'1.DP 2012-2022 '!J167/'1.DP 2012-2022 '!U167)),"NA")</f>
        <v>0</v>
      </c>
      <c r="L167" s="26" t="str">
        <f>IFERROR(IF('1.DP 2012-2022 '!V167&lt;0,"Prejuízo",IF('1.DP 2012-2022 '!K167&lt;0,"IRPJ NEGATIVO",'1.DP 2012-2022 '!K167/'1.DP 2012-2022 '!V167)),"NA")</f>
        <v>Prejuízo</v>
      </c>
      <c r="M167" s="26">
        <f>IFERROR(IF('1.DP 2012-2022 '!W167&lt;0,"Prejuízo",IF('1.DP 2012-2022 '!L167&lt;0,"IRPJ NEGATIVO",'1.DP 2012-2022 '!L167/'1.DP 2012-2022 '!W167)),"NA")</f>
        <v>0</v>
      </c>
      <c r="N167" s="26" t="str">
        <f>IFERROR(IF('1.DP 2012-2022 '!X167&lt;0,"Prejuízo",IF('1.DP 2012-2022 '!M167&lt;0,"IRPJ NEGATIVO",'1.DP 2012-2022 '!M167/'1.DP 2012-2022 '!X167)),"NA")</f>
        <v>Prejuízo</v>
      </c>
      <c r="O167" s="26">
        <f>IFERROR(IF('1.DP 2012-2022 '!Y167&lt;0,"Prejuízo",IF('1.DP 2012-2022 '!N167&lt;0,"IRPJ NEGATIVO",'1.DP 2012-2022 '!N167/'1.DP 2012-2022 '!Y167)),"NA")</f>
        <v>0</v>
      </c>
      <c r="P167" s="26" t="str">
        <f>IFERROR(IF('1.DP 2012-2022 '!Z167&lt;0,"Prejuízo",IF('1.DP 2012-2022 '!O167&lt;0,"IRPJ NEGATIVO",'1.DP 2012-2022 '!O167/'1.DP 2012-2022 '!Z167)),"NA")</f>
        <v>Prejuízo</v>
      </c>
      <c r="Q167" s="27">
        <f t="shared" si="1"/>
        <v>8</v>
      </c>
      <c r="R167" s="27">
        <f t="shared" si="2"/>
        <v>179</v>
      </c>
      <c r="S167" s="28">
        <f>IFERROR((SUMIF('1.DP 2012-2022 '!E167:O167,"&gt;=0",'1.DP 2012-2022 '!E167:O167))/(SUMIF('1.DP 2012-2022 '!P167:Z167,"&gt;=0",'1.DP 2012-2022 '!P167:Z167)),"NA")</f>
        <v>0</v>
      </c>
      <c r="T167" s="29">
        <f t="shared" si="3"/>
        <v>0</v>
      </c>
      <c r="U167" s="29">
        <f t="shared" si="4"/>
        <v>0</v>
      </c>
    </row>
    <row r="168" spans="1:21" ht="14.25" customHeight="1">
      <c r="A168" s="12" t="s">
        <v>394</v>
      </c>
      <c r="B168" s="12" t="s">
        <v>395</v>
      </c>
      <c r="C168" s="12" t="s">
        <v>58</v>
      </c>
      <c r="D168" s="13" t="s">
        <v>377</v>
      </c>
      <c r="E168" s="25">
        <f t="shared" si="0"/>
        <v>1.4282944674583991E-3</v>
      </c>
      <c r="F168" s="26" t="str">
        <f>IFERROR(IF('1.DP 2012-2022 '!P168&lt;0,"Prejuízo",IF('1.DP 2012-2022 '!E168&lt;0,"IRPJ NEGATIVO",'1.DP 2012-2022 '!E168/'1.DP 2012-2022 '!P168)),"NA")</f>
        <v>Prejuízo</v>
      </c>
      <c r="G168" s="26" t="str">
        <f>IFERROR(IF('1.DP 2012-2022 '!Q168&lt;0,"Prejuízo",IF('1.DP 2012-2022 '!F168&lt;0,"IRPJ NEGATIVO",'1.DP 2012-2022 '!F168/'1.DP 2012-2022 '!Q168)),"NA")</f>
        <v>Prejuízo</v>
      </c>
      <c r="H168" s="26">
        <f>IFERROR(IF('1.DP 2012-2022 '!R168&lt;0,"Prejuízo",IF('1.DP 2012-2022 '!G168&lt;0,"IRPJ NEGATIVO",'1.DP 2012-2022 '!G168/'1.DP 2012-2022 '!R168)),"NA")</f>
        <v>6.7409944958066279E-2</v>
      </c>
      <c r="I168" s="26">
        <f>IFERROR(IF('1.DP 2012-2022 '!S168&lt;0,"Prejuízo",IF('1.DP 2012-2022 '!H168&lt;0,"IRPJ NEGATIVO",'1.DP 2012-2022 '!H168/'1.DP 2012-2022 '!S168)),"NA")</f>
        <v>8.7089630609477303E-2</v>
      </c>
      <c r="J168" s="26" t="str">
        <f>IFERROR(IF('1.DP 2012-2022 '!T168&lt;0,"Prejuízo",IF('1.DP 2012-2022 '!I168&lt;0,"IRPJ NEGATIVO",'1.DP 2012-2022 '!I168/'1.DP 2012-2022 '!T168)),"NA")</f>
        <v>Prejuízo</v>
      </c>
      <c r="K168" s="26" t="str">
        <f>IFERROR(IF('1.DP 2012-2022 '!U168&lt;0,"Prejuízo",IF('1.DP 2012-2022 '!J168&lt;0,"IRPJ NEGATIVO",'1.DP 2012-2022 '!J168/'1.DP 2012-2022 '!U168)),"NA")</f>
        <v>Prejuízo</v>
      </c>
      <c r="L168" s="26" t="str">
        <f>IFERROR(IF('1.DP 2012-2022 '!V168&lt;0,"Prejuízo",IF('1.DP 2012-2022 '!K168&lt;0,"IRPJ NEGATIVO",'1.DP 2012-2022 '!K168/'1.DP 2012-2022 '!V168)),"NA")</f>
        <v>Prejuízo</v>
      </c>
      <c r="M168" s="26">
        <f>IFERROR(IF('1.DP 2012-2022 '!W168&lt;0,"Prejuízo",IF('1.DP 2012-2022 '!L168&lt;0,"IRPJ NEGATIVO",'1.DP 2012-2022 '!L168/'1.DP 2012-2022 '!W168)),"NA")</f>
        <v>6.6783464450153882E-3</v>
      </c>
      <c r="N168" s="26">
        <f>IFERROR(IF('1.DP 2012-2022 '!X168&lt;0,"Prejuízo",IF('1.DP 2012-2022 '!M168&lt;0,"IRPJ NEGATIVO",'1.DP 2012-2022 '!M168/'1.DP 2012-2022 '!X168)),"NA")</f>
        <v>4.7178006616137372E-2</v>
      </c>
      <c r="O168" s="26">
        <f>IFERROR(IF('1.DP 2012-2022 '!Y168&lt;0,"Prejuízo",IF('1.DP 2012-2022 '!N168&lt;0,"IRPJ NEGATIVO",'1.DP 2012-2022 '!N168/'1.DP 2012-2022 '!Y168)),"NA")</f>
        <v>2.4130608392717634E-2</v>
      </c>
      <c r="P168" s="26">
        <f>IFERROR(IF('1.DP 2012-2022 '!Z168&lt;0,"Prejuízo",IF('1.DP 2012-2022 '!O168&lt;0,"IRPJ NEGATIVO",'1.DP 2012-2022 '!O168/'1.DP 2012-2022 '!Z168)),"NA")</f>
        <v>2.3178172653639469E-2</v>
      </c>
      <c r="Q168" s="27">
        <f t="shared" si="1"/>
        <v>6</v>
      </c>
      <c r="R168" s="27">
        <f t="shared" si="2"/>
        <v>179</v>
      </c>
      <c r="S168" s="28">
        <f>IFERROR((SUMIF('1.DP 2012-2022 '!E168:O168,"&gt;=0",'1.DP 2012-2022 '!E168:O168))/(SUMIF('1.DP 2012-2022 '!P168:Z168,"&gt;=0",'1.DP 2012-2022 '!P168:Z168)),"NA")</f>
        <v>7.7037381211494893E-2</v>
      </c>
      <c r="T168" s="29">
        <f t="shared" si="3"/>
        <v>2.5822585880948008E-3</v>
      </c>
      <c r="U168" s="29">
        <f t="shared" si="4"/>
        <v>2.3145933263343484E-4</v>
      </c>
    </row>
    <row r="169" spans="1:21" ht="14.25" customHeight="1">
      <c r="A169" s="12" t="s">
        <v>396</v>
      </c>
      <c r="B169" s="12" t="s">
        <v>397</v>
      </c>
      <c r="C169" s="12" t="s">
        <v>58</v>
      </c>
      <c r="D169" s="13" t="s">
        <v>377</v>
      </c>
      <c r="E169" s="25" t="str">
        <f t="shared" si="0"/>
        <v>NA</v>
      </c>
      <c r="F169" s="26" t="str">
        <f>IFERROR(IF('1.DP 2012-2022 '!P169&lt;0,"Prejuízo",IF('1.DP 2012-2022 '!E169&lt;0,"IRPJ NEGATIVO",'1.DP 2012-2022 '!E169/'1.DP 2012-2022 '!P169)),"NA")</f>
        <v>NA</v>
      </c>
      <c r="G169" s="26" t="str">
        <f>IFERROR(IF('1.DP 2012-2022 '!Q169&lt;0,"Prejuízo",IF('1.DP 2012-2022 '!F169&lt;0,"IRPJ NEGATIVO",'1.DP 2012-2022 '!F169/'1.DP 2012-2022 '!Q169)),"NA")</f>
        <v>NA</v>
      </c>
      <c r="H169" s="26" t="str">
        <f>IFERROR(IF('1.DP 2012-2022 '!R169&lt;0,"Prejuízo",IF('1.DP 2012-2022 '!G169&lt;0,"IRPJ NEGATIVO",'1.DP 2012-2022 '!G169/'1.DP 2012-2022 '!R169)),"NA")</f>
        <v>NA</v>
      </c>
      <c r="I169" s="26" t="str">
        <f>IFERROR(IF('1.DP 2012-2022 '!S169&lt;0,"Prejuízo",IF('1.DP 2012-2022 '!H169&lt;0,"IRPJ NEGATIVO",'1.DP 2012-2022 '!H169/'1.DP 2012-2022 '!S169)),"NA")</f>
        <v>NA</v>
      </c>
      <c r="J169" s="26" t="str">
        <f>IFERROR(IF('1.DP 2012-2022 '!T169&lt;0,"Prejuízo",IF('1.DP 2012-2022 '!I169&lt;0,"IRPJ NEGATIVO",'1.DP 2012-2022 '!I169/'1.DP 2012-2022 '!T169)),"NA")</f>
        <v>NA</v>
      </c>
      <c r="K169" s="26" t="str">
        <f>IFERROR(IF('1.DP 2012-2022 '!U169&lt;0,"Prejuízo",IF('1.DP 2012-2022 '!J169&lt;0,"IRPJ NEGATIVO",'1.DP 2012-2022 '!J169/'1.DP 2012-2022 '!U169)),"NA")</f>
        <v>NA</v>
      </c>
      <c r="L169" s="26" t="str">
        <f>IFERROR(IF('1.DP 2012-2022 '!V169&lt;0,"Prejuízo",IF('1.DP 2012-2022 '!K169&lt;0,"IRPJ NEGATIVO",'1.DP 2012-2022 '!K169/'1.DP 2012-2022 '!V169)),"NA")</f>
        <v>NA</v>
      </c>
      <c r="M169" s="26" t="str">
        <f>IFERROR(IF('1.DP 2012-2022 '!W169&lt;0,"Prejuízo",IF('1.DP 2012-2022 '!L169&lt;0,"IRPJ NEGATIVO",'1.DP 2012-2022 '!L169/'1.DP 2012-2022 '!W169)),"NA")</f>
        <v>NA</v>
      </c>
      <c r="N169" s="26" t="str">
        <f>IFERROR(IF('1.DP 2012-2022 '!X169&lt;0,"Prejuízo",IF('1.DP 2012-2022 '!M169&lt;0,"IRPJ NEGATIVO",'1.DP 2012-2022 '!M169/'1.DP 2012-2022 '!X169)),"NA")</f>
        <v>NA</v>
      </c>
      <c r="O169" s="26" t="str">
        <f>IFERROR(IF('1.DP 2012-2022 '!Y169&lt;0,"Prejuízo",IF('1.DP 2012-2022 '!N169&lt;0,"IRPJ NEGATIVO",'1.DP 2012-2022 '!N169/'1.DP 2012-2022 '!Y169)),"NA")</f>
        <v>NA</v>
      </c>
      <c r="P169" s="26" t="str">
        <f>IFERROR(IF('1.DP 2012-2022 '!Z169&lt;0,"Prejuízo",IF('1.DP 2012-2022 '!O169&lt;0,"IRPJ NEGATIVO",'1.DP 2012-2022 '!O169/'1.DP 2012-2022 '!Z169)),"NA")</f>
        <v>NA</v>
      </c>
      <c r="Q169" s="27">
        <f t="shared" si="1"/>
        <v>0</v>
      </c>
      <c r="R169" s="27">
        <f t="shared" si="2"/>
        <v>179</v>
      </c>
      <c r="S169" s="28" t="str">
        <f>IFERROR((SUMIF('1.DP 2012-2022 '!E169:O169,"&gt;=0",'1.DP 2012-2022 '!E169:O169))/(SUMIF('1.DP 2012-2022 '!P169:Z169,"&gt;=0",'1.DP 2012-2022 '!P169:Z169)),"NA")</f>
        <v>NA</v>
      </c>
      <c r="T169" s="29" t="str">
        <f t="shared" si="3"/>
        <v>na</v>
      </c>
      <c r="U169" s="29" t="str">
        <f t="shared" si="4"/>
        <v>na</v>
      </c>
    </row>
    <row r="170" spans="1:21" ht="14.25" customHeight="1">
      <c r="A170" s="12" t="s">
        <v>398</v>
      </c>
      <c r="B170" s="12" t="s">
        <v>399</v>
      </c>
      <c r="C170" s="12" t="s">
        <v>58</v>
      </c>
      <c r="D170" s="13" t="s">
        <v>377</v>
      </c>
      <c r="E170" s="25">
        <f t="shared" si="0"/>
        <v>1.638805068901824E-2</v>
      </c>
      <c r="F170" s="26">
        <f>IFERROR(IF('1.DP 2012-2022 '!P170&lt;0,"Prejuízo",IF('1.DP 2012-2022 '!E170&lt;0,"IRPJ NEGATIVO",'1.DP 2012-2022 '!E170/'1.DP 2012-2022 '!P170)),"NA")</f>
        <v>0.23615269461471602</v>
      </c>
      <c r="G170" s="26">
        <f>IFERROR(IF('1.DP 2012-2022 '!Q170&lt;0,"Prejuízo",IF('1.DP 2012-2022 '!F170&lt;0,"IRPJ NEGATIVO",'1.DP 2012-2022 '!F170/'1.DP 2012-2022 '!Q170)),"NA")</f>
        <v>0.2953128607758288</v>
      </c>
      <c r="H170" s="26">
        <f>IFERROR(IF('1.DP 2012-2022 '!R170&lt;0,"Prejuízo",IF('1.DP 2012-2022 '!G170&lt;0,"IRPJ NEGATIVO",'1.DP 2012-2022 '!G170/'1.DP 2012-2022 '!R170)),"NA")</f>
        <v>0.26012738853561718</v>
      </c>
      <c r="I170" s="26">
        <f>IFERROR(IF('1.DP 2012-2022 '!S170&lt;0,"Prejuízo",IF('1.DP 2012-2022 '!H170&lt;0,"IRPJ NEGATIVO",'1.DP 2012-2022 '!H170/'1.DP 2012-2022 '!S170)),"NA")</f>
        <v>0.38613426940382939</v>
      </c>
      <c r="J170" s="26">
        <f>IFERROR(IF('1.DP 2012-2022 '!T170&lt;0,"Prejuízo",IF('1.DP 2012-2022 '!I170&lt;0,"IRPJ NEGATIVO",'1.DP 2012-2022 '!I170/'1.DP 2012-2022 '!T170)),"NA")</f>
        <v>0.31930333818033746</v>
      </c>
      <c r="K170" s="26">
        <f>IFERROR(IF('1.DP 2012-2022 '!U170&lt;0,"Prejuízo",IF('1.DP 2012-2022 '!J170&lt;0,"IRPJ NEGATIVO",'1.DP 2012-2022 '!J170/'1.DP 2012-2022 '!U170)),"NA")</f>
        <v>0.33633387887337673</v>
      </c>
      <c r="L170" s="26">
        <f>IFERROR(IF('1.DP 2012-2022 '!V170&lt;0,"Prejuízo",IF('1.DP 2012-2022 '!K170&lt;0,"IRPJ NEGATIVO",'1.DP 2012-2022 '!K170/'1.DP 2012-2022 '!V170)),"NA")</f>
        <v>0.46798292421653476</v>
      </c>
      <c r="M170" s="26">
        <f>IFERROR(IF('1.DP 2012-2022 '!W170&lt;0,"Prejuízo",IF('1.DP 2012-2022 '!L170&lt;0,"IRPJ NEGATIVO",'1.DP 2012-2022 '!L170/'1.DP 2012-2022 '!W170)),"NA")</f>
        <v>0.35931558934910912</v>
      </c>
      <c r="N170" s="26">
        <f>IFERROR(IF('1.DP 2012-2022 '!X170&lt;0,"Prejuízo",IF('1.DP 2012-2022 '!M170&lt;0,"IRPJ NEGATIVO",'1.DP 2012-2022 '!M170/'1.DP 2012-2022 '!X170)),"NA")</f>
        <v>0.27279812938491482</v>
      </c>
      <c r="O170" s="26" t="str">
        <f>IFERROR(IF('1.DP 2012-2022 '!Y170&lt;0,"Prejuízo",IF('1.DP 2012-2022 '!N170&lt;0,"IRPJ NEGATIVO",'1.DP 2012-2022 '!N170/'1.DP 2012-2022 '!Y170)),"NA")</f>
        <v>NA</v>
      </c>
      <c r="P170" s="26" t="str">
        <f>IFERROR(IF('1.DP 2012-2022 '!Z170&lt;0,"Prejuízo",IF('1.DP 2012-2022 '!O170&lt;0,"IRPJ NEGATIVO",'1.DP 2012-2022 '!O170/'1.DP 2012-2022 '!Z170)),"NA")</f>
        <v>NA</v>
      </c>
      <c r="Q170" s="27">
        <f t="shared" si="1"/>
        <v>9</v>
      </c>
      <c r="R170" s="27">
        <f t="shared" si="2"/>
        <v>179</v>
      </c>
      <c r="S170" s="28">
        <f>IFERROR((SUMIF('1.DP 2012-2022 '!E170:O170,"&gt;=0",'1.DP 2012-2022 '!E170:O170))/(SUMIF('1.DP 2012-2022 '!P170:Z170,"&gt;=0",'1.DP 2012-2022 '!P170:Z170)),"NA")</f>
        <v>0.31969996892441144</v>
      </c>
      <c r="T170" s="29">
        <f t="shared" si="3"/>
        <v>1.6074300113517893E-2</v>
      </c>
      <c r="U170" s="29">
        <f t="shared" si="4"/>
        <v>1.440811076775014E-3</v>
      </c>
    </row>
    <row r="171" spans="1:21" ht="14.25" customHeight="1">
      <c r="A171" s="12" t="s">
        <v>400</v>
      </c>
      <c r="B171" s="12" t="s">
        <v>401</v>
      </c>
      <c r="C171" s="12" t="s">
        <v>58</v>
      </c>
      <c r="D171" s="13" t="s">
        <v>377</v>
      </c>
      <c r="E171" s="25">
        <f t="shared" si="0"/>
        <v>7.7420378370858045E-3</v>
      </c>
      <c r="F171" s="26">
        <f>IFERROR(IF('1.DP 2012-2022 '!P171&lt;0,"Prejuízo",IF('1.DP 2012-2022 '!E171&lt;0,"IRPJ NEGATIVO",'1.DP 2012-2022 '!E171/'1.DP 2012-2022 '!P171)),"NA")</f>
        <v>0.31398878162474719</v>
      </c>
      <c r="G171" s="26">
        <f>IFERROR(IF('1.DP 2012-2022 '!Q171&lt;0,"Prejuízo",IF('1.DP 2012-2022 '!F171&lt;0,"IRPJ NEGATIVO",'1.DP 2012-2022 '!F171/'1.DP 2012-2022 '!Q171)),"NA")</f>
        <v>0.32225552358648368</v>
      </c>
      <c r="H171" s="26">
        <f>IFERROR(IF('1.DP 2012-2022 '!R171&lt;0,"Prejuízo",IF('1.DP 2012-2022 '!G171&lt;0,"IRPJ NEGATIVO",'1.DP 2012-2022 '!G171/'1.DP 2012-2022 '!R171)),"NA")</f>
        <v>0.20794913587131886</v>
      </c>
      <c r="I171" s="26">
        <f>IFERROR(IF('1.DP 2012-2022 '!S171&lt;0,"Prejuízo",IF('1.DP 2012-2022 '!H171&lt;0,"IRPJ NEGATIVO",'1.DP 2012-2022 '!H171/'1.DP 2012-2022 '!S171)),"NA")</f>
        <v>0.41747970109168658</v>
      </c>
      <c r="J171" s="26" t="str">
        <f>IFERROR(IF('1.DP 2012-2022 '!T171&lt;0,"Prejuízo",IF('1.DP 2012-2022 '!I171&lt;0,"IRPJ NEGATIVO",'1.DP 2012-2022 '!I171/'1.DP 2012-2022 '!T171)),"NA")</f>
        <v>NA</v>
      </c>
      <c r="K171" s="26">
        <f>IFERROR(IF('1.DP 2012-2022 '!U171&lt;0,"Prejuízo",IF('1.DP 2012-2022 '!J171&lt;0,"IRPJ NEGATIVO",'1.DP 2012-2022 '!J171/'1.DP 2012-2022 '!U171)),"NA")</f>
        <v>0.1241516306641226</v>
      </c>
      <c r="L171" s="26" t="str">
        <f>IFERROR(IF('1.DP 2012-2022 '!V171&lt;0,"Prejuízo",IF('1.DP 2012-2022 '!K171&lt;0,"IRPJ NEGATIVO",'1.DP 2012-2022 '!K171/'1.DP 2012-2022 '!V171)),"NA")</f>
        <v>NA</v>
      </c>
      <c r="M171" s="26" t="str">
        <f>IFERROR(IF('1.DP 2012-2022 '!W171&lt;0,"Prejuízo",IF('1.DP 2012-2022 '!L171&lt;0,"IRPJ NEGATIVO",'1.DP 2012-2022 '!L171/'1.DP 2012-2022 '!W171)),"NA")</f>
        <v>NA</v>
      </c>
      <c r="N171" s="26" t="str">
        <f>IFERROR(IF('1.DP 2012-2022 '!X171&lt;0,"Prejuízo",IF('1.DP 2012-2022 '!M171&lt;0,"IRPJ NEGATIVO",'1.DP 2012-2022 '!M171/'1.DP 2012-2022 '!X171)),"NA")</f>
        <v>NA</v>
      </c>
      <c r="O171" s="26" t="str">
        <f>IFERROR(IF('1.DP 2012-2022 '!Y171&lt;0,"Prejuízo",IF('1.DP 2012-2022 '!N171&lt;0,"IRPJ NEGATIVO",'1.DP 2012-2022 '!N171/'1.DP 2012-2022 '!Y171)),"NA")</f>
        <v>NA</v>
      </c>
      <c r="P171" s="26" t="str">
        <f>IFERROR(IF('1.DP 2012-2022 '!Z171&lt;0,"Prejuízo",IF('1.DP 2012-2022 '!O171&lt;0,"IRPJ NEGATIVO",'1.DP 2012-2022 '!O171/'1.DP 2012-2022 '!Z171)),"NA")</f>
        <v>NA</v>
      </c>
      <c r="Q171" s="27">
        <f t="shared" si="1"/>
        <v>5</v>
      </c>
      <c r="R171" s="27">
        <f t="shared" si="2"/>
        <v>179</v>
      </c>
      <c r="S171" s="28">
        <f>IFERROR((SUMIF('1.DP 2012-2022 '!E171:O171,"&gt;=0",'1.DP 2012-2022 '!E171:O171))/(SUMIF('1.DP 2012-2022 '!P171:Z171,"&gt;=0",'1.DP 2012-2022 '!P171:Z171)),"NA")</f>
        <v>0.30118167761806652</v>
      </c>
      <c r="T171" s="29">
        <f t="shared" si="3"/>
        <v>8.4128960228510193E-3</v>
      </c>
      <c r="U171" s="29">
        <f t="shared" si="4"/>
        <v>7.5408532202820861E-4</v>
      </c>
    </row>
    <row r="172" spans="1:21" ht="14.25" customHeight="1">
      <c r="A172" s="12" t="s">
        <v>402</v>
      </c>
      <c r="B172" s="12" t="s">
        <v>403</v>
      </c>
      <c r="C172" s="12" t="s">
        <v>58</v>
      </c>
      <c r="D172" s="13" t="s">
        <v>377</v>
      </c>
      <c r="E172" s="25">
        <f t="shared" si="0"/>
        <v>1.0568898850790718E-2</v>
      </c>
      <c r="F172" s="26">
        <f>IFERROR(IF('1.DP 2012-2022 '!P172&lt;0,"Prejuízo",IF('1.DP 2012-2022 '!E172&lt;0,"IRPJ NEGATIVO",'1.DP 2012-2022 '!E172/'1.DP 2012-2022 '!P172)),"NA")</f>
        <v>0.18933869766403053</v>
      </c>
      <c r="G172" s="26">
        <f>IFERROR(IF('1.DP 2012-2022 '!Q172&lt;0,"Prejuízo",IF('1.DP 2012-2022 '!F172&lt;0,"IRPJ NEGATIVO",'1.DP 2012-2022 '!F172/'1.DP 2012-2022 '!Q172)),"NA")</f>
        <v>0</v>
      </c>
      <c r="H172" s="26">
        <f>IFERROR(IF('1.DP 2012-2022 '!R172&lt;0,"Prejuízo",IF('1.DP 2012-2022 '!G172&lt;0,"IRPJ NEGATIVO",'1.DP 2012-2022 '!G172/'1.DP 2012-2022 '!R172)),"NA")</f>
        <v>2.9529103885903258E-2</v>
      </c>
      <c r="I172" s="26">
        <f>IFERROR(IF('1.DP 2012-2022 '!S172&lt;0,"Prejuízo",IF('1.DP 2012-2022 '!H172&lt;0,"IRPJ NEGATIVO",'1.DP 2012-2022 '!H172/'1.DP 2012-2022 '!S172)),"NA")</f>
        <v>4.613877245936563E-4</v>
      </c>
      <c r="J172" s="26">
        <f>IFERROR(IF('1.DP 2012-2022 '!T172&lt;0,"Prejuízo",IF('1.DP 2012-2022 '!I172&lt;0,"IRPJ NEGATIVO",'1.DP 2012-2022 '!I172/'1.DP 2012-2022 '!T172)),"NA")</f>
        <v>0.35080509317666408</v>
      </c>
      <c r="K172" s="26">
        <f>IFERROR(IF('1.DP 2012-2022 '!U172&lt;0,"Prejuízo",IF('1.DP 2012-2022 '!J172&lt;0,"IRPJ NEGATIVO",'1.DP 2012-2022 '!J172/'1.DP 2012-2022 '!U172)),"NA")</f>
        <v>0.35330622737602446</v>
      </c>
      <c r="L172" s="26">
        <f>IFERROR(IF('1.DP 2012-2022 '!V172&lt;0,"Prejuízo",IF('1.DP 2012-2022 '!K172&lt;0,"IRPJ NEGATIVO",'1.DP 2012-2022 '!K172/'1.DP 2012-2022 '!V172)),"NA")</f>
        <v>0.2822413790842852</v>
      </c>
      <c r="M172" s="26">
        <f>IFERROR(IF('1.DP 2012-2022 '!W172&lt;0,"Prejuízo",IF('1.DP 2012-2022 '!L172&lt;0,"IRPJ NEGATIVO",'1.DP 2012-2022 '!L172/'1.DP 2012-2022 '!W172)),"NA")</f>
        <v>0.21989777691873594</v>
      </c>
      <c r="N172" s="26">
        <f>IFERROR(IF('1.DP 2012-2022 '!X172&lt;0,"Prejuízo",IF('1.DP 2012-2022 '!M172&lt;0,"IRPJ NEGATIVO",'1.DP 2012-2022 '!M172/'1.DP 2012-2022 '!X172)),"NA")</f>
        <v>0.21811915327410913</v>
      </c>
      <c r="O172" s="26">
        <f>IFERROR(IF('1.DP 2012-2022 '!Y172&lt;0,"Prejuízo",IF('1.DP 2012-2022 '!N172&lt;0,"IRPJ NEGATIVO",'1.DP 2012-2022 '!N172/'1.DP 2012-2022 '!Y172)),"NA")</f>
        <v>0.2481340751871923</v>
      </c>
      <c r="P172" s="26">
        <f>IFERROR(IF('1.DP 2012-2022 '!Z172&lt;0,"Prejuízo",IF('1.DP 2012-2022 '!O172&lt;0,"IRPJ NEGATIVO",'1.DP 2012-2022 '!O172/'1.DP 2012-2022 '!Z172)),"NA")</f>
        <v>0</v>
      </c>
      <c r="Q172" s="27">
        <f t="shared" si="1"/>
        <v>11</v>
      </c>
      <c r="R172" s="27">
        <f t="shared" si="2"/>
        <v>179</v>
      </c>
      <c r="S172" s="28">
        <f>IFERROR((SUMIF('1.DP 2012-2022 '!E172:O172,"&gt;=0",'1.DP 2012-2022 '!E172:O172))/(SUMIF('1.DP 2012-2022 '!P172:Z172,"&gt;=0",'1.DP 2012-2022 '!P172:Z172)),"NA")</f>
        <v>0.17621670750808402</v>
      </c>
      <c r="T172" s="29">
        <f t="shared" si="3"/>
        <v>1.0828959679267733E-2</v>
      </c>
      <c r="U172" s="29">
        <f t="shared" si="4"/>
        <v>9.7064786308909579E-4</v>
      </c>
    </row>
    <row r="173" spans="1:21" ht="14.25" customHeight="1">
      <c r="A173" s="12" t="s">
        <v>404</v>
      </c>
      <c r="B173" s="12" t="s">
        <v>405</v>
      </c>
      <c r="C173" s="12" t="s">
        <v>58</v>
      </c>
      <c r="D173" s="13" t="s">
        <v>377</v>
      </c>
      <c r="E173" s="25">
        <f t="shared" si="0"/>
        <v>3.5107735459925782E-4</v>
      </c>
      <c r="F173" s="26">
        <f>IFERROR(IF('1.DP 2012-2022 '!P173&lt;0,"Prejuízo",IF('1.DP 2012-2022 '!E173&lt;0,"IRPJ NEGATIVO",'1.DP 2012-2022 '!E173/'1.DP 2012-2022 '!P173)),"NA")</f>
        <v>2.1610491090303705E-2</v>
      </c>
      <c r="G173" s="26">
        <f>IFERROR(IF('1.DP 2012-2022 '!Q173&lt;0,"Prejuízo",IF('1.DP 2012-2022 '!F173&lt;0,"IRPJ NEGATIVO",'1.DP 2012-2022 '!F173/'1.DP 2012-2022 '!Q173)),"NA")</f>
        <v>2.3819440033655145E-2</v>
      </c>
      <c r="H173" s="26">
        <f>IFERROR(IF('1.DP 2012-2022 '!R173&lt;0,"Prejuízo",IF('1.DP 2012-2022 '!G173&lt;0,"IRPJ NEGATIVO",'1.DP 2012-2022 '!G173/'1.DP 2012-2022 '!R173)),"NA")</f>
        <v>2.6817051970908219E-3</v>
      </c>
      <c r="I173" s="26">
        <f>IFERROR(IF('1.DP 2012-2022 '!S173&lt;0,"Prejuízo",IF('1.DP 2012-2022 '!H173&lt;0,"IRPJ NEGATIVO",'1.DP 2012-2022 '!H173/'1.DP 2012-2022 '!S173)),"NA")</f>
        <v>9.2291422637110175E-3</v>
      </c>
      <c r="J173" s="26">
        <f>IFERROR(IF('1.DP 2012-2022 '!T173&lt;0,"Prejuízo",IF('1.DP 2012-2022 '!I173&lt;0,"IRPJ NEGATIVO",'1.DP 2012-2022 '!I173/'1.DP 2012-2022 '!T173)),"NA")</f>
        <v>5.5020678885064648E-3</v>
      </c>
      <c r="K173" s="26">
        <f>IFERROR(IF('1.DP 2012-2022 '!U173&lt;0,"Prejuízo",IF('1.DP 2012-2022 '!J173&lt;0,"IRPJ NEGATIVO",'1.DP 2012-2022 '!J173/'1.DP 2012-2022 '!U173)),"NA")</f>
        <v>0</v>
      </c>
      <c r="L173" s="26" t="str">
        <f>IFERROR(IF('1.DP 2012-2022 '!V173&lt;0,"Prejuízo",IF('1.DP 2012-2022 '!K173&lt;0,"IRPJ NEGATIVO",'1.DP 2012-2022 '!K173/'1.DP 2012-2022 '!V173)),"NA")</f>
        <v>NA</v>
      </c>
      <c r="M173" s="26" t="str">
        <f>IFERROR(IF('1.DP 2012-2022 '!W173&lt;0,"Prejuízo",IF('1.DP 2012-2022 '!L173&lt;0,"IRPJ NEGATIVO",'1.DP 2012-2022 '!L173/'1.DP 2012-2022 '!W173)),"NA")</f>
        <v>NA</v>
      </c>
      <c r="N173" s="26" t="str">
        <f>IFERROR(IF('1.DP 2012-2022 '!X173&lt;0,"Prejuízo",IF('1.DP 2012-2022 '!M173&lt;0,"IRPJ NEGATIVO",'1.DP 2012-2022 '!M173/'1.DP 2012-2022 '!X173)),"NA")</f>
        <v>NA</v>
      </c>
      <c r="O173" s="26" t="str">
        <f>IFERROR(IF('1.DP 2012-2022 '!Y173&lt;0,"Prejuízo",IF('1.DP 2012-2022 '!N173&lt;0,"IRPJ NEGATIVO",'1.DP 2012-2022 '!N173/'1.DP 2012-2022 '!Y173)),"NA")</f>
        <v>NA</v>
      </c>
      <c r="P173" s="26" t="str">
        <f>IFERROR(IF('1.DP 2012-2022 '!Z173&lt;0,"Prejuízo",IF('1.DP 2012-2022 '!O173&lt;0,"IRPJ NEGATIVO",'1.DP 2012-2022 '!O173/'1.DP 2012-2022 '!Z173)),"NA")</f>
        <v>NA</v>
      </c>
      <c r="Q173" s="27">
        <f t="shared" si="1"/>
        <v>6</v>
      </c>
      <c r="R173" s="27">
        <f t="shared" si="2"/>
        <v>179</v>
      </c>
      <c r="S173" s="28">
        <f>IFERROR((SUMIF('1.DP 2012-2022 '!E173:O173,"&gt;=0",'1.DP 2012-2022 '!E173:O173))/(SUMIF('1.DP 2012-2022 '!P173:Z173,"&gt;=0",'1.DP 2012-2022 '!P173:Z173)),"NA")</f>
        <v>1.3666362941373075E-2</v>
      </c>
      <c r="T173" s="29">
        <f t="shared" si="3"/>
        <v>4.580903779231198E-4</v>
      </c>
      <c r="U173" s="29">
        <f t="shared" si="4"/>
        <v>4.1060679843885048E-5</v>
      </c>
    </row>
    <row r="174" spans="1:21" ht="14.25" customHeight="1">
      <c r="A174" s="12" t="s">
        <v>406</v>
      </c>
      <c r="B174" s="12" t="s">
        <v>407</v>
      </c>
      <c r="C174" s="12" t="s">
        <v>58</v>
      </c>
      <c r="D174" s="13" t="s">
        <v>377</v>
      </c>
      <c r="E174" s="25">
        <f t="shared" si="0"/>
        <v>1.9243864095173694E-3</v>
      </c>
      <c r="F174" s="26" t="str">
        <f>IFERROR(IF('1.DP 2012-2022 '!P174&lt;0,"Prejuízo",IF('1.DP 2012-2022 '!E174&lt;0,"IRPJ NEGATIVO",'1.DP 2012-2022 '!E174/'1.DP 2012-2022 '!P174)),"NA")</f>
        <v>Prejuízo</v>
      </c>
      <c r="G174" s="26">
        <f>IFERROR(IF('1.DP 2012-2022 '!Q174&lt;0,"Prejuízo",IF('1.DP 2012-2022 '!F174&lt;0,"IRPJ NEGATIVO",'1.DP 2012-2022 '!F174/'1.DP 2012-2022 '!Q174)),"NA")</f>
        <v>0</v>
      </c>
      <c r="H174" s="26" t="str">
        <f>IFERROR(IF('1.DP 2012-2022 '!R174&lt;0,"Prejuízo",IF('1.DP 2012-2022 '!G174&lt;0,"IRPJ NEGATIVO",'1.DP 2012-2022 '!G174/'1.DP 2012-2022 '!R174)),"NA")</f>
        <v>Prejuízo</v>
      </c>
      <c r="I174" s="26">
        <f>IFERROR(IF('1.DP 2012-2022 '!S174&lt;0,"Prejuízo",IF('1.DP 2012-2022 '!H174&lt;0,"IRPJ NEGATIVO",'1.DP 2012-2022 '!H174/'1.DP 2012-2022 '!S174)),"NA")</f>
        <v>0</v>
      </c>
      <c r="J174" s="26">
        <f>IFERROR(IF('1.DP 2012-2022 '!T174&lt;0,"Prejuízo",IF('1.DP 2012-2022 '!I174&lt;0,"IRPJ NEGATIVO",'1.DP 2012-2022 '!I174/'1.DP 2012-2022 '!T174)),"NA")</f>
        <v>0</v>
      </c>
      <c r="K174" s="26">
        <f>IFERROR(IF('1.DP 2012-2022 '!U174&lt;0,"Prejuízo",IF('1.DP 2012-2022 '!J174&lt;0,"IRPJ NEGATIVO",'1.DP 2012-2022 '!J174/'1.DP 2012-2022 '!U174)),"NA")</f>
        <v>0</v>
      </c>
      <c r="L174" s="26">
        <f>IFERROR(IF('1.DP 2012-2022 '!V174&lt;0,"Prejuízo",IF('1.DP 2012-2022 '!K174&lt;0,"IRPJ NEGATIVO",'1.DP 2012-2022 '!K174/'1.DP 2012-2022 '!V174)),"NA")</f>
        <v>0</v>
      </c>
      <c r="M174" s="26">
        <f>IFERROR(IF('1.DP 2012-2022 '!W174&lt;0,"Prejuízo",IF('1.DP 2012-2022 '!L174&lt;0,"IRPJ NEGATIVO",'1.DP 2012-2022 '!L174/'1.DP 2012-2022 '!W174)),"NA")</f>
        <v>0</v>
      </c>
      <c r="N174" s="26">
        <f>IFERROR(IF('1.DP 2012-2022 '!X174&lt;0,"Prejuízo",IF('1.DP 2012-2022 '!M174&lt;0,"IRPJ NEGATIVO",'1.DP 2012-2022 '!M174/'1.DP 2012-2022 '!X174)),"NA")</f>
        <v>0</v>
      </c>
      <c r="O174" s="26">
        <f>IFERROR(IF('1.DP 2012-2022 '!Y174&lt;0,"Prejuízo",IF('1.DP 2012-2022 '!N174&lt;0,"IRPJ NEGATIVO",'1.DP 2012-2022 '!N174/'1.DP 2012-2022 '!Y174)),"NA")</f>
        <v>0</v>
      </c>
      <c r="P174" s="26">
        <f>IFERROR(IF('1.DP 2012-2022 '!Z174&lt;0,"Prejuízo",IF('1.DP 2012-2022 '!O174&lt;0,"IRPJ NEGATIVO",'1.DP 2012-2022 '!O174/'1.DP 2012-2022 '!Z174)),"NA")</f>
        <v>0.3444651673036091</v>
      </c>
      <c r="Q174" s="27">
        <f t="shared" si="1"/>
        <v>9</v>
      </c>
      <c r="R174" s="27">
        <f t="shared" si="2"/>
        <v>179</v>
      </c>
      <c r="S174" s="28">
        <f>IFERROR((SUMIF('1.DP 2012-2022 '!E174:O174,"&gt;=0",'1.DP 2012-2022 '!E174:O174))/(SUMIF('1.DP 2012-2022 '!P174:Z174,"&gt;=0",'1.DP 2012-2022 '!P174:Z174)),"NA")</f>
        <v>7.4408931630969011E-2</v>
      </c>
      <c r="T174" s="29">
        <f t="shared" si="3"/>
        <v>3.7412311993224646E-3</v>
      </c>
      <c r="U174" s="29">
        <f t="shared" si="4"/>
        <v>3.353432071500857E-4</v>
      </c>
    </row>
    <row r="175" spans="1:21" ht="14.25" customHeight="1">
      <c r="A175" s="12" t="s">
        <v>408</v>
      </c>
      <c r="B175" s="12" t="s">
        <v>409</v>
      </c>
      <c r="C175" s="12" t="s">
        <v>58</v>
      </c>
      <c r="D175" s="13" t="s">
        <v>377</v>
      </c>
      <c r="E175" s="25">
        <f t="shared" si="0"/>
        <v>6.847567475289864E-5</v>
      </c>
      <c r="F175" s="26">
        <f>IFERROR(IF('1.DP 2012-2022 '!P175&lt;0,"Prejuízo",IF('1.DP 2012-2022 '!E175&lt;0,"IRPJ NEGATIVO",'1.DP 2012-2022 '!E175/'1.DP 2012-2022 '!P175)),"NA")</f>
        <v>2.4995448590320211E-3</v>
      </c>
      <c r="G175" s="26">
        <f>IFERROR(IF('1.DP 2012-2022 '!Q175&lt;0,"Prejuízo",IF('1.DP 2012-2022 '!F175&lt;0,"IRPJ NEGATIVO",'1.DP 2012-2022 '!F175/'1.DP 2012-2022 '!Q175)),"NA")</f>
        <v>9.7576009217368344E-3</v>
      </c>
      <c r="H175" s="26" t="str">
        <f>IFERROR(IF('1.DP 2012-2022 '!R175&lt;0,"Prejuízo",IF('1.DP 2012-2022 '!G175&lt;0,"IRPJ NEGATIVO",'1.DP 2012-2022 '!G175/'1.DP 2012-2022 '!R175)),"NA")</f>
        <v>NA</v>
      </c>
      <c r="I175" s="26" t="str">
        <f>IFERROR(IF('1.DP 2012-2022 '!S175&lt;0,"Prejuízo",IF('1.DP 2012-2022 '!H175&lt;0,"IRPJ NEGATIVO",'1.DP 2012-2022 '!H175/'1.DP 2012-2022 '!S175)),"NA")</f>
        <v>NA</v>
      </c>
      <c r="J175" s="26" t="str">
        <f>IFERROR(IF('1.DP 2012-2022 '!T175&lt;0,"Prejuízo",IF('1.DP 2012-2022 '!I175&lt;0,"IRPJ NEGATIVO",'1.DP 2012-2022 '!I175/'1.DP 2012-2022 '!T175)),"NA")</f>
        <v>NA</v>
      </c>
      <c r="K175" s="26" t="str">
        <f>IFERROR(IF('1.DP 2012-2022 '!U175&lt;0,"Prejuízo",IF('1.DP 2012-2022 '!J175&lt;0,"IRPJ NEGATIVO",'1.DP 2012-2022 '!J175/'1.DP 2012-2022 '!U175)),"NA")</f>
        <v>NA</v>
      </c>
      <c r="L175" s="26" t="str">
        <f>IFERROR(IF('1.DP 2012-2022 '!V175&lt;0,"Prejuízo",IF('1.DP 2012-2022 '!K175&lt;0,"IRPJ NEGATIVO",'1.DP 2012-2022 '!K175/'1.DP 2012-2022 '!V175)),"NA")</f>
        <v>NA</v>
      </c>
      <c r="M175" s="26" t="str">
        <f>IFERROR(IF('1.DP 2012-2022 '!W175&lt;0,"Prejuízo",IF('1.DP 2012-2022 '!L175&lt;0,"IRPJ NEGATIVO",'1.DP 2012-2022 '!L175/'1.DP 2012-2022 '!W175)),"NA")</f>
        <v>NA</v>
      </c>
      <c r="N175" s="26" t="str">
        <f>IFERROR(IF('1.DP 2012-2022 '!X175&lt;0,"Prejuízo",IF('1.DP 2012-2022 '!M175&lt;0,"IRPJ NEGATIVO",'1.DP 2012-2022 '!M175/'1.DP 2012-2022 '!X175)),"NA")</f>
        <v>NA</v>
      </c>
      <c r="O175" s="26" t="str">
        <f>IFERROR(IF('1.DP 2012-2022 '!Y175&lt;0,"Prejuízo",IF('1.DP 2012-2022 '!N175&lt;0,"IRPJ NEGATIVO",'1.DP 2012-2022 '!N175/'1.DP 2012-2022 '!Y175)),"NA")</f>
        <v>NA</v>
      </c>
      <c r="P175" s="26" t="str">
        <f>IFERROR(IF('1.DP 2012-2022 '!Z175&lt;0,"Prejuízo",IF('1.DP 2012-2022 '!O175&lt;0,"IRPJ NEGATIVO",'1.DP 2012-2022 '!O175/'1.DP 2012-2022 '!Z175)),"NA")</f>
        <v>NA</v>
      </c>
      <c r="Q175" s="27">
        <f t="shared" si="1"/>
        <v>2</v>
      </c>
      <c r="R175" s="27">
        <f t="shared" si="2"/>
        <v>179</v>
      </c>
      <c r="S175" s="28">
        <f>IFERROR((SUMIF('1.DP 2012-2022 '!E175:O175,"&gt;=0",'1.DP 2012-2022 '!E175:O175))/(SUMIF('1.DP 2012-2022 '!P175:Z175,"&gt;=0",'1.DP 2012-2022 '!P175:Z175)),"NA")</f>
        <v>4.6953401643244326E-3</v>
      </c>
      <c r="T175" s="29">
        <f t="shared" si="3"/>
        <v>5.2461901277367962E-5</v>
      </c>
      <c r="U175" s="29">
        <f t="shared" si="4"/>
        <v>4.7023937549568678E-6</v>
      </c>
    </row>
    <row r="176" spans="1:21" ht="14.25" customHeight="1">
      <c r="A176" s="12" t="s">
        <v>410</v>
      </c>
      <c r="B176" s="12" t="s">
        <v>411</v>
      </c>
      <c r="C176" s="12" t="s">
        <v>58</v>
      </c>
      <c r="D176" s="13" t="s">
        <v>377</v>
      </c>
      <c r="E176" s="25">
        <f t="shared" si="0"/>
        <v>1.2461599841883076E-2</v>
      </c>
      <c r="F176" s="26">
        <f>IFERROR(IF('1.DP 2012-2022 '!P176&lt;0,"Prejuízo",IF('1.DP 2012-2022 '!E176&lt;0,"IRPJ NEGATIVO",'1.DP 2012-2022 '!E176/'1.DP 2012-2022 '!P176)),"NA")</f>
        <v>0.14149443465732223</v>
      </c>
      <c r="G176" s="26" t="str">
        <f>IFERROR(IF('1.DP 2012-2022 '!Q176&lt;0,"Prejuízo",IF('1.DP 2012-2022 '!F176&lt;0,"IRPJ NEGATIVO",'1.DP 2012-2022 '!F176/'1.DP 2012-2022 '!Q176)),"NA")</f>
        <v>NA</v>
      </c>
      <c r="H176" s="26">
        <f>IFERROR(IF('1.DP 2012-2022 '!R176&lt;0,"Prejuízo",IF('1.DP 2012-2022 '!G176&lt;0,"IRPJ NEGATIVO",'1.DP 2012-2022 '!G176/'1.DP 2012-2022 '!R176)),"NA")</f>
        <v>0.2888410627454116</v>
      </c>
      <c r="I176" s="26">
        <f>IFERROR(IF('1.DP 2012-2022 '!S176&lt;0,"Prejuízo",IF('1.DP 2012-2022 '!H176&lt;0,"IRPJ NEGATIVO",'1.DP 2012-2022 '!H176/'1.DP 2012-2022 '!S176)),"NA")</f>
        <v>0.14804382619169762</v>
      </c>
      <c r="J176" s="26" t="str">
        <f>IFERROR(IF('1.DP 2012-2022 '!T176&lt;0,"Prejuízo",IF('1.DP 2012-2022 '!I176&lt;0,"IRPJ NEGATIVO",'1.DP 2012-2022 '!I176/'1.DP 2012-2022 '!T176)),"NA")</f>
        <v>Prejuízo</v>
      </c>
      <c r="K176" s="26">
        <f>IFERROR(IF('1.DP 2012-2022 '!U176&lt;0,"Prejuízo",IF('1.DP 2012-2022 '!J176&lt;0,"IRPJ NEGATIVO",'1.DP 2012-2022 '!J176/'1.DP 2012-2022 '!U176)),"NA")</f>
        <v>1.1067031558926037</v>
      </c>
      <c r="L176" s="26">
        <f>IFERROR(IF('1.DP 2012-2022 '!V176&lt;0,"Prejuízo",IF('1.DP 2012-2022 '!K176&lt;0,"IRPJ NEGATIVO",'1.DP 2012-2022 '!K176/'1.DP 2012-2022 '!V176)),"NA")</f>
        <v>0.65726660249473867</v>
      </c>
      <c r="M176" s="26">
        <f>IFERROR(IF('1.DP 2012-2022 '!W176&lt;0,"Prejuízo",IF('1.DP 2012-2022 '!L176&lt;0,"IRPJ NEGATIVO",'1.DP 2012-2022 '!L176/'1.DP 2012-2022 '!W176)),"NA")</f>
        <v>0.37820226508951621</v>
      </c>
      <c r="N176" s="26">
        <f>IFERROR(IF('1.DP 2012-2022 '!X176&lt;0,"Prejuízo",IF('1.DP 2012-2022 '!M176&lt;0,"IRPJ NEGATIVO",'1.DP 2012-2022 '!M176/'1.DP 2012-2022 '!X176)),"NA")</f>
        <v>0.39526454242435621</v>
      </c>
      <c r="O176" s="26">
        <f>IFERROR(IF('1.DP 2012-2022 '!Y176&lt;0,"Prejuízo",IF('1.DP 2012-2022 '!N176&lt;0,"IRPJ NEGATIVO",'1.DP 2012-2022 '!N176/'1.DP 2012-2022 '!Y176)),"NA")</f>
        <v>9.3651531411480901E-2</v>
      </c>
      <c r="P176" s="26">
        <f>IFERROR(IF('1.DP 2012-2022 '!Z176&lt;0,"Prejuízo",IF('1.DP 2012-2022 '!O176&lt;0,"IRPJ NEGATIVO",'1.DP 2012-2022 '!O176/'1.DP 2012-2022 '!Z176)),"NA")</f>
        <v>0.12786210668254652</v>
      </c>
      <c r="Q176" s="27">
        <f t="shared" si="1"/>
        <v>8</v>
      </c>
      <c r="R176" s="27">
        <f t="shared" si="2"/>
        <v>179</v>
      </c>
      <c r="S176" s="28">
        <f>IFERROR((SUMIF('1.DP 2012-2022 '!E176:O176,"&gt;=0",'1.DP 2012-2022 '!E176:O176))/(SUMIF('1.DP 2012-2022 '!P176:Z176,"&gt;=0",'1.DP 2012-2022 '!P176:Z176)),"NA")</f>
        <v>0.38823290346814759</v>
      </c>
      <c r="T176" s="29">
        <f t="shared" si="3"/>
        <v>1.7351191216453524E-2</v>
      </c>
      <c r="U176" s="29">
        <f t="shared" si="4"/>
        <v>1.5552645106385482E-3</v>
      </c>
    </row>
    <row r="177" spans="1:21" ht="14.25" customHeight="1">
      <c r="A177" s="12" t="s">
        <v>412</v>
      </c>
      <c r="B177" s="12" t="s">
        <v>413</v>
      </c>
      <c r="C177" s="12" t="s">
        <v>58</v>
      </c>
      <c r="D177" s="13" t="s">
        <v>377</v>
      </c>
      <c r="E177" s="25">
        <f t="shared" si="0"/>
        <v>2.3290007025882506E-2</v>
      </c>
      <c r="F177" s="26">
        <f>IFERROR(IF('1.DP 2012-2022 '!P177&lt;0,"Prejuízo",IF('1.DP 2012-2022 '!E177&lt;0,"IRPJ NEGATIVO",'1.DP 2012-2022 '!E177/'1.DP 2012-2022 '!P177)),"NA")</f>
        <v>0.43139797457686557</v>
      </c>
      <c r="G177" s="26">
        <f>IFERROR(IF('1.DP 2012-2022 '!Q177&lt;0,"Prejuízo",IF('1.DP 2012-2022 '!F177&lt;0,"IRPJ NEGATIVO",'1.DP 2012-2022 '!F177/'1.DP 2012-2022 '!Q177)),"NA")</f>
        <v>0.4915022950634505</v>
      </c>
      <c r="H177" s="26">
        <f>IFERROR(IF('1.DP 2012-2022 '!R177&lt;0,"Prejuízo",IF('1.DP 2012-2022 '!G177&lt;0,"IRPJ NEGATIVO",'1.DP 2012-2022 '!G177/'1.DP 2012-2022 '!R177)),"NA")</f>
        <v>0.36377998962417946</v>
      </c>
      <c r="I177" s="26">
        <f>IFERROR(IF('1.DP 2012-2022 '!S177&lt;0,"Prejuízo",IF('1.DP 2012-2022 '!H177&lt;0,"IRPJ NEGATIVO",'1.DP 2012-2022 '!H177/'1.DP 2012-2022 '!S177)),"NA")</f>
        <v>4.4144144156679097</v>
      </c>
      <c r="J177" s="26">
        <f>IFERROR(IF('1.DP 2012-2022 '!T177&lt;0,"Prejuízo",IF('1.DP 2012-2022 '!I177&lt;0,"IRPJ NEGATIVO",'1.DP 2012-2022 '!I177/'1.DP 2012-2022 '!T177)),"NA")</f>
        <v>0.16879336703901976</v>
      </c>
      <c r="K177" s="26">
        <f>IFERROR(IF('1.DP 2012-2022 '!U177&lt;0,"Prejuízo",IF('1.DP 2012-2022 '!J177&lt;0,"IRPJ NEGATIVO",'1.DP 2012-2022 '!J177/'1.DP 2012-2022 '!U177)),"NA")</f>
        <v>0.47687607830047213</v>
      </c>
      <c r="L177" s="26">
        <f>IFERROR(IF('1.DP 2012-2022 '!V177&lt;0,"Prejuízo",IF('1.DP 2012-2022 '!K177&lt;0,"IRPJ NEGATIVO",'1.DP 2012-2022 '!K177/'1.DP 2012-2022 '!V177)),"NA")</f>
        <v>0.52246003244292616</v>
      </c>
      <c r="M177" s="26">
        <f>IFERROR(IF('1.DP 2012-2022 '!W177&lt;0,"Prejuízo",IF('1.DP 2012-2022 '!L177&lt;0,"IRPJ NEGATIVO",'1.DP 2012-2022 '!L177/'1.DP 2012-2022 '!W177)),"NA")</f>
        <v>0.45955889583940418</v>
      </c>
      <c r="N177" s="26">
        <f>IFERROR(IF('1.DP 2012-2022 '!X177&lt;0,"Prejuízo",IF('1.DP 2012-2022 '!M177&lt;0,"IRPJ NEGATIVO",'1.DP 2012-2022 '!M177/'1.DP 2012-2022 '!X177)),"NA")</f>
        <v>0.34407210205255268</v>
      </c>
      <c r="O177" s="26">
        <f>IFERROR(IF('1.DP 2012-2022 '!Y177&lt;0,"Prejuízo",IF('1.DP 2012-2022 '!N177&lt;0,"IRPJ NEGATIVO",'1.DP 2012-2022 '!N177/'1.DP 2012-2022 '!Y177)),"NA")</f>
        <v>0.47757272058672606</v>
      </c>
      <c r="P177" s="26">
        <f>IFERROR(IF('1.DP 2012-2022 '!Z177&lt;0,"Prejuízo",IF('1.DP 2012-2022 '!O177&lt;0,"IRPJ NEGATIVO",'1.DP 2012-2022 '!O177/'1.DP 2012-2022 '!Z177)),"NA")</f>
        <v>0.43289780210737139</v>
      </c>
      <c r="Q177" s="27">
        <f t="shared" si="1"/>
        <v>10</v>
      </c>
      <c r="R177" s="27">
        <f t="shared" si="2"/>
        <v>179</v>
      </c>
      <c r="S177" s="28">
        <f>IFERROR((SUMIF('1.DP 2012-2022 '!E177:O177,"&gt;=0",'1.DP 2012-2022 '!E177:O177))/(SUMIF('1.DP 2012-2022 '!P177:Z177,"&gt;=0",'1.DP 2012-2022 '!P177:Z177)),"NA")</f>
        <v>0.43732527646045904</v>
      </c>
      <c r="T177" s="29">
        <f t="shared" si="3"/>
        <v>2.4431579690528438E-2</v>
      </c>
      <c r="U177" s="29">
        <f t="shared" si="4"/>
        <v>2.1899112491760592E-3</v>
      </c>
    </row>
    <row r="178" spans="1:21" ht="14.25" customHeight="1">
      <c r="A178" s="12" t="s">
        <v>414</v>
      </c>
      <c r="B178" s="12" t="s">
        <v>415</v>
      </c>
      <c r="C178" s="12" t="s">
        <v>58</v>
      </c>
      <c r="D178" s="13" t="s">
        <v>377</v>
      </c>
      <c r="E178" s="25">
        <f t="shared" si="0"/>
        <v>1.7775315228832213E-3</v>
      </c>
      <c r="F178" s="26" t="str">
        <f>IFERROR(IF('1.DP 2012-2022 '!P178&lt;0,"Prejuízo",IF('1.DP 2012-2022 '!E178&lt;0,"IRPJ NEGATIVO",'1.DP 2012-2022 '!E178/'1.DP 2012-2022 '!P178)),"NA")</f>
        <v>IRPJ NEGATIVO</v>
      </c>
      <c r="G178" s="26" t="str">
        <f>IFERROR(IF('1.DP 2012-2022 '!Q178&lt;0,"Prejuízo",IF('1.DP 2012-2022 '!F178&lt;0,"IRPJ NEGATIVO",'1.DP 2012-2022 '!F178/'1.DP 2012-2022 '!Q178)),"NA")</f>
        <v>IRPJ NEGATIVO</v>
      </c>
      <c r="H178" s="26">
        <f>IFERROR(IF('1.DP 2012-2022 '!R178&lt;0,"Prejuízo",IF('1.DP 2012-2022 '!G178&lt;0,"IRPJ NEGATIVO",'1.DP 2012-2022 '!G178/'1.DP 2012-2022 '!R178)),"NA")</f>
        <v>8.6585255500063497E-3</v>
      </c>
      <c r="I178" s="26">
        <f>IFERROR(IF('1.DP 2012-2022 '!S178&lt;0,"Prejuízo",IF('1.DP 2012-2022 '!H178&lt;0,"IRPJ NEGATIVO",'1.DP 2012-2022 '!H178/'1.DP 2012-2022 '!S178)),"NA")</f>
        <v>6.5327542845113856E-2</v>
      </c>
      <c r="J178" s="26">
        <f>IFERROR(IF('1.DP 2012-2022 '!T178&lt;0,"Prejuízo",IF('1.DP 2012-2022 '!I178&lt;0,"IRPJ NEGATIVO",'1.DP 2012-2022 '!I178/'1.DP 2012-2022 '!T178)),"NA")</f>
        <v>1.4276071802806043E-2</v>
      </c>
      <c r="K178" s="26">
        <f>IFERROR(IF('1.DP 2012-2022 '!U178&lt;0,"Prejuízo",IF('1.DP 2012-2022 '!J178&lt;0,"IRPJ NEGATIVO",'1.DP 2012-2022 '!J178/'1.DP 2012-2022 '!U178)),"NA")</f>
        <v>4.2574526717787109E-2</v>
      </c>
      <c r="L178" s="26">
        <f>IFERROR(IF('1.DP 2012-2022 '!V178&lt;0,"Prejuízo",IF('1.DP 2012-2022 '!K178&lt;0,"IRPJ NEGATIVO",'1.DP 2012-2022 '!K178/'1.DP 2012-2022 '!V178)),"NA")</f>
        <v>5.6923054740022509E-2</v>
      </c>
      <c r="M178" s="26">
        <f>IFERROR(IF('1.DP 2012-2022 '!W178&lt;0,"Prejuízo",IF('1.DP 2012-2022 '!L178&lt;0,"IRPJ NEGATIVO",'1.DP 2012-2022 '!L178/'1.DP 2012-2022 '!W178)),"NA")</f>
        <v>1.994751474222559E-2</v>
      </c>
      <c r="N178" s="26">
        <f>IFERROR(IF('1.DP 2012-2022 '!X178&lt;0,"Prejuízo",IF('1.DP 2012-2022 '!M178&lt;0,"IRPJ NEGATIVO",'1.DP 2012-2022 '!M178/'1.DP 2012-2022 '!X178)),"NA")</f>
        <v>3.6507520377494801E-2</v>
      </c>
      <c r="O178" s="26">
        <f>IFERROR(IF('1.DP 2012-2022 '!Y178&lt;0,"Prejuízo",IF('1.DP 2012-2022 '!N178&lt;0,"IRPJ NEGATIVO",'1.DP 2012-2022 '!N178/'1.DP 2012-2022 '!Y178)),"NA")</f>
        <v>3.3873588453231518E-2</v>
      </c>
      <c r="P178" s="26">
        <f>IFERROR(IF('1.DP 2012-2022 '!Z178&lt;0,"Prejuízo",IF('1.DP 2012-2022 '!O178&lt;0,"IRPJ NEGATIVO",'1.DP 2012-2022 '!O178/'1.DP 2012-2022 '!Z178)),"NA")</f>
        <v>4.0089797367408836E-2</v>
      </c>
      <c r="Q178" s="27">
        <f t="shared" si="1"/>
        <v>9</v>
      </c>
      <c r="R178" s="27">
        <f t="shared" si="2"/>
        <v>179</v>
      </c>
      <c r="S178" s="28">
        <f>IFERROR((SUMIF('1.DP 2012-2022 '!E178:O178,"&gt;=0",'1.DP 2012-2022 '!E178:O178))/(SUMIF('1.DP 2012-2022 '!P178:Z178,"&gt;=0",'1.DP 2012-2022 '!P178:Z178)),"NA")</f>
        <v>3.2325123463131669E-2</v>
      </c>
      <c r="T178" s="29">
        <f t="shared" si="3"/>
        <v>1.6252855372524302E-3</v>
      </c>
      <c r="U178" s="29">
        <f t="shared" si="4"/>
        <v>1.4568157795101904E-4</v>
      </c>
    </row>
    <row r="179" spans="1:21" ht="14.25" customHeight="1">
      <c r="A179" s="12" t="s">
        <v>416</v>
      </c>
      <c r="B179" s="12" t="s">
        <v>417</v>
      </c>
      <c r="C179" s="12" t="s">
        <v>58</v>
      </c>
      <c r="D179" s="13" t="s">
        <v>377</v>
      </c>
      <c r="E179" s="25">
        <f t="shared" si="0"/>
        <v>2.5969875150664494E-3</v>
      </c>
      <c r="F179" s="26">
        <f>IFERROR(IF('1.DP 2012-2022 '!P179&lt;0,"Prejuízo",IF('1.DP 2012-2022 '!E179&lt;0,"IRPJ NEGATIVO",'1.DP 2012-2022 '!E179/'1.DP 2012-2022 '!P179)),"NA")</f>
        <v>0.15593078925128259</v>
      </c>
      <c r="G179" s="26">
        <f>IFERROR(IF('1.DP 2012-2022 '!Q179&lt;0,"Prejuízo",IF('1.DP 2012-2022 '!F179&lt;0,"IRPJ NEGATIVO",'1.DP 2012-2022 '!F179/'1.DP 2012-2022 '!Q179)),"NA")</f>
        <v>0.17562892105227751</v>
      </c>
      <c r="H179" s="26">
        <f>IFERROR(IF('1.DP 2012-2022 '!R179&lt;0,"Prejuízo",IF('1.DP 2012-2022 '!G179&lt;0,"IRPJ NEGATIVO",'1.DP 2012-2022 '!G179/'1.DP 2012-2022 '!R179)),"NA")</f>
        <v>0.13330105489333433</v>
      </c>
      <c r="I179" s="26" t="str">
        <f>IFERROR(IF('1.DP 2012-2022 '!S179&lt;0,"Prejuízo",IF('1.DP 2012-2022 '!H179&lt;0,"IRPJ NEGATIVO",'1.DP 2012-2022 '!H179/'1.DP 2012-2022 '!S179)),"NA")</f>
        <v>IRPJ NEGATIVO</v>
      </c>
      <c r="J179" s="26" t="str">
        <f>IFERROR(IF('1.DP 2012-2022 '!T179&lt;0,"Prejuízo",IF('1.DP 2012-2022 '!I179&lt;0,"IRPJ NEGATIVO",'1.DP 2012-2022 '!I179/'1.DP 2012-2022 '!T179)),"NA")</f>
        <v>Prejuízo</v>
      </c>
      <c r="K179" s="26" t="str">
        <f>IFERROR(IF('1.DP 2012-2022 '!U179&lt;0,"Prejuízo",IF('1.DP 2012-2022 '!J179&lt;0,"IRPJ NEGATIVO",'1.DP 2012-2022 '!J179/'1.DP 2012-2022 '!U179)),"NA")</f>
        <v>Prejuízo</v>
      </c>
      <c r="L179" s="26" t="str">
        <f>IFERROR(IF('1.DP 2012-2022 '!V179&lt;0,"Prejuízo",IF('1.DP 2012-2022 '!K179&lt;0,"IRPJ NEGATIVO",'1.DP 2012-2022 '!K179/'1.DP 2012-2022 '!V179)),"NA")</f>
        <v>Prejuízo</v>
      </c>
      <c r="M179" s="26" t="str">
        <f>IFERROR(IF('1.DP 2012-2022 '!W179&lt;0,"Prejuízo",IF('1.DP 2012-2022 '!L179&lt;0,"IRPJ NEGATIVO",'1.DP 2012-2022 '!L179/'1.DP 2012-2022 '!W179)),"NA")</f>
        <v>Prejuízo</v>
      </c>
      <c r="N179" s="26" t="str">
        <f>IFERROR(IF('1.DP 2012-2022 '!X179&lt;0,"Prejuízo",IF('1.DP 2012-2022 '!M179&lt;0,"IRPJ NEGATIVO",'1.DP 2012-2022 '!M179/'1.DP 2012-2022 '!X179)),"NA")</f>
        <v>Prejuízo</v>
      </c>
      <c r="O179" s="26" t="str">
        <f>IFERROR(IF('1.DP 2012-2022 '!Y179&lt;0,"Prejuízo",IF('1.DP 2012-2022 '!N179&lt;0,"IRPJ NEGATIVO",'1.DP 2012-2022 '!N179/'1.DP 2012-2022 '!Y179)),"NA")</f>
        <v>Prejuízo</v>
      </c>
      <c r="P179" s="26" t="str">
        <f>IFERROR(IF('1.DP 2012-2022 '!Z179&lt;0,"Prejuízo",IF('1.DP 2012-2022 '!O179&lt;0,"IRPJ NEGATIVO",'1.DP 2012-2022 '!O179/'1.DP 2012-2022 '!Z179)),"NA")</f>
        <v>Prejuízo</v>
      </c>
      <c r="Q179" s="27">
        <f t="shared" si="1"/>
        <v>3</v>
      </c>
      <c r="R179" s="27">
        <f t="shared" si="2"/>
        <v>179</v>
      </c>
      <c r="S179" s="28">
        <f>IFERROR((SUMIF('1.DP 2012-2022 '!E179:O179,"&gt;=0",'1.DP 2012-2022 '!E179:O179))/(SUMIF('1.DP 2012-2022 '!P179:Z179,"&gt;=0",'1.DP 2012-2022 '!P179:Z179)),"NA")</f>
        <v>0.17879226822010713</v>
      </c>
      <c r="T179" s="29">
        <f t="shared" si="3"/>
        <v>2.9965184617895052E-3</v>
      </c>
      <c r="U179" s="29">
        <f t="shared" si="4"/>
        <v>2.6859128926405682E-4</v>
      </c>
    </row>
    <row r="180" spans="1:21" ht="14.25" customHeight="1">
      <c r="A180" s="12" t="s">
        <v>418</v>
      </c>
      <c r="B180" s="12" t="s">
        <v>419</v>
      </c>
      <c r="C180" s="12" t="s">
        <v>58</v>
      </c>
      <c r="D180" s="13" t="s">
        <v>377</v>
      </c>
      <c r="E180" s="25">
        <f t="shared" si="0"/>
        <v>3.3372091830970799E-3</v>
      </c>
      <c r="F180" s="26">
        <f>IFERROR(IF('1.DP 2012-2022 '!P180&lt;0,"Prejuízo",IF('1.DP 2012-2022 '!E180&lt;0,"IRPJ NEGATIVO",'1.DP 2012-2022 '!E180/'1.DP 2012-2022 '!P180)),"NA")</f>
        <v>0.16698401737559815</v>
      </c>
      <c r="G180" s="26">
        <f>IFERROR(IF('1.DP 2012-2022 '!Q180&lt;0,"Prejuízo",IF('1.DP 2012-2022 '!F180&lt;0,"IRPJ NEGATIVO",'1.DP 2012-2022 '!F180/'1.DP 2012-2022 '!Q180)),"NA")</f>
        <v>0.11085591531063534</v>
      </c>
      <c r="H180" s="26">
        <f>IFERROR(IF('1.DP 2012-2022 '!R180&lt;0,"Prejuízo",IF('1.DP 2012-2022 '!G180&lt;0,"IRPJ NEGATIVO",'1.DP 2012-2022 '!G180/'1.DP 2012-2022 '!R180)),"NA")</f>
        <v>0.12236590975174585</v>
      </c>
      <c r="I180" s="26" t="str">
        <f>IFERROR(IF('1.DP 2012-2022 '!S180&lt;0,"Prejuízo",IF('1.DP 2012-2022 '!H180&lt;0,"IRPJ NEGATIVO",'1.DP 2012-2022 '!H180/'1.DP 2012-2022 '!S180)),"NA")</f>
        <v>Prejuízo</v>
      </c>
      <c r="J180" s="26" t="str">
        <f>IFERROR(IF('1.DP 2012-2022 '!T180&lt;0,"Prejuízo",IF('1.DP 2012-2022 '!I180&lt;0,"IRPJ NEGATIVO",'1.DP 2012-2022 '!I180/'1.DP 2012-2022 '!T180)),"NA")</f>
        <v>Prejuízo</v>
      </c>
      <c r="K180" s="26" t="str">
        <f>IFERROR(IF('1.DP 2012-2022 '!U180&lt;0,"Prejuízo",IF('1.DP 2012-2022 '!J180&lt;0,"IRPJ NEGATIVO",'1.DP 2012-2022 '!J180/'1.DP 2012-2022 '!U180)),"NA")</f>
        <v>Prejuízo</v>
      </c>
      <c r="L180" s="26">
        <f>IFERROR(IF('1.DP 2012-2022 '!V180&lt;0,"Prejuízo",IF('1.DP 2012-2022 '!K180&lt;0,"IRPJ NEGATIVO",'1.DP 2012-2022 '!K180/'1.DP 2012-2022 '!V180)),"NA")</f>
        <v>0.19715460133639792</v>
      </c>
      <c r="M180" s="26" t="str">
        <f>IFERROR(IF('1.DP 2012-2022 '!W180&lt;0,"Prejuízo",IF('1.DP 2012-2022 '!L180&lt;0,"IRPJ NEGATIVO",'1.DP 2012-2022 '!L180/'1.DP 2012-2022 '!W180)),"NA")</f>
        <v>Prejuízo</v>
      </c>
      <c r="N180" s="26" t="str">
        <f>IFERROR(IF('1.DP 2012-2022 '!X180&lt;0,"Prejuízo",IF('1.DP 2012-2022 '!M180&lt;0,"IRPJ NEGATIVO",'1.DP 2012-2022 '!M180/'1.DP 2012-2022 '!X180)),"NA")</f>
        <v>Prejuízo</v>
      </c>
      <c r="O180" s="26" t="str">
        <f>IFERROR(IF('1.DP 2012-2022 '!Y180&lt;0,"Prejuízo",IF('1.DP 2012-2022 '!N180&lt;0,"IRPJ NEGATIVO",'1.DP 2012-2022 '!N180/'1.DP 2012-2022 '!Y180)),"NA")</f>
        <v>Prejuízo</v>
      </c>
      <c r="P180" s="26" t="str">
        <f>IFERROR(IF('1.DP 2012-2022 '!Z180&lt;0,"Prejuízo",IF('1.DP 2012-2022 '!O180&lt;0,"IRPJ NEGATIVO",'1.DP 2012-2022 '!O180/'1.DP 2012-2022 '!Z180)),"NA")</f>
        <v>Prejuízo</v>
      </c>
      <c r="Q180" s="27">
        <f t="shared" si="1"/>
        <v>4</v>
      </c>
      <c r="R180" s="27">
        <f t="shared" si="2"/>
        <v>179</v>
      </c>
      <c r="S180" s="28">
        <f>IFERROR((SUMIF('1.DP 2012-2022 '!E180:O180,"&gt;=0",'1.DP 2012-2022 '!E180:O180))/(SUMIF('1.DP 2012-2022 '!P180:Z180,"&gt;=0",'1.DP 2012-2022 '!P180:Z180)),"NA")</f>
        <v>0.30122752035113726</v>
      </c>
      <c r="T180" s="29">
        <f t="shared" si="3"/>
        <v>6.7313412368969223E-3</v>
      </c>
      <c r="U180" s="29">
        <f t="shared" si="4"/>
        <v>6.0336008082350983E-4</v>
      </c>
    </row>
    <row r="181" spans="1:21" ht="14.25" customHeight="1">
      <c r="A181" s="12" t="s">
        <v>420</v>
      </c>
      <c r="B181" s="12" t="s">
        <v>421</v>
      </c>
      <c r="C181" s="12" t="s">
        <v>58</v>
      </c>
      <c r="D181" s="13" t="s">
        <v>377</v>
      </c>
      <c r="E181" s="25">
        <f t="shared" si="0"/>
        <v>5.736051115617969E-3</v>
      </c>
      <c r="F181" s="26">
        <f>IFERROR(IF('1.DP 2012-2022 '!P181&lt;0,"Prejuízo",IF('1.DP 2012-2022 '!E181&lt;0,"IRPJ NEGATIVO",'1.DP 2012-2022 '!E181/'1.DP 2012-2022 '!P181)),"NA")</f>
        <v>0.62092056609368118</v>
      </c>
      <c r="G181" s="26">
        <f>IFERROR(IF('1.DP 2012-2022 '!Q181&lt;0,"Prejuízo",IF('1.DP 2012-2022 '!F181&lt;0,"IRPJ NEGATIVO",'1.DP 2012-2022 '!F181/'1.DP 2012-2022 '!Q181)),"NA")</f>
        <v>0.17858900168153244</v>
      </c>
      <c r="H181" s="26">
        <f>IFERROR(IF('1.DP 2012-2022 '!R181&lt;0,"Prejuízo",IF('1.DP 2012-2022 '!G181&lt;0,"IRPJ NEGATIVO",'1.DP 2012-2022 '!G181/'1.DP 2012-2022 '!R181)),"NA")</f>
        <v>0.15988606880338116</v>
      </c>
      <c r="I181" s="26" t="str">
        <f>IFERROR(IF('1.DP 2012-2022 '!S181&lt;0,"Prejuízo",IF('1.DP 2012-2022 '!H181&lt;0,"IRPJ NEGATIVO",'1.DP 2012-2022 '!H181/'1.DP 2012-2022 '!S181)),"NA")</f>
        <v>Prejuízo</v>
      </c>
      <c r="J181" s="26" t="str">
        <f>IFERROR(IF('1.DP 2012-2022 '!T181&lt;0,"Prejuízo",IF('1.DP 2012-2022 '!I181&lt;0,"IRPJ NEGATIVO",'1.DP 2012-2022 '!I181/'1.DP 2012-2022 '!T181)),"NA")</f>
        <v>Prejuízo</v>
      </c>
      <c r="K181" s="26" t="str">
        <f>IFERROR(IF('1.DP 2012-2022 '!U181&lt;0,"Prejuízo",IF('1.DP 2012-2022 '!J181&lt;0,"IRPJ NEGATIVO",'1.DP 2012-2022 '!J181/'1.DP 2012-2022 '!U181)),"NA")</f>
        <v>Prejuízo</v>
      </c>
      <c r="L181" s="26" t="str">
        <f>IFERROR(IF('1.DP 2012-2022 '!V181&lt;0,"Prejuízo",IF('1.DP 2012-2022 '!K181&lt;0,"IRPJ NEGATIVO",'1.DP 2012-2022 '!K181/'1.DP 2012-2022 '!V181)),"NA")</f>
        <v>Prejuízo</v>
      </c>
      <c r="M181" s="26" t="str">
        <f>IFERROR(IF('1.DP 2012-2022 '!W181&lt;0,"Prejuízo",IF('1.DP 2012-2022 '!L181&lt;0,"IRPJ NEGATIVO",'1.DP 2012-2022 '!L181/'1.DP 2012-2022 '!W181)),"NA")</f>
        <v>Prejuízo</v>
      </c>
      <c r="N181" s="26">
        <f>IFERROR(IF('1.DP 2012-2022 '!X181&lt;0,"Prejuízo",IF('1.DP 2012-2022 '!M181&lt;0,"IRPJ NEGATIVO",'1.DP 2012-2022 '!M181/'1.DP 2012-2022 '!X181)),"NA")</f>
        <v>6.7357513117021484E-2</v>
      </c>
      <c r="O181" s="26" t="str">
        <f>IFERROR(IF('1.DP 2012-2022 '!Y181&lt;0,"Prejuízo",IF('1.DP 2012-2022 '!N181&lt;0,"IRPJ NEGATIVO",'1.DP 2012-2022 '!N181/'1.DP 2012-2022 '!Y181)),"NA")</f>
        <v>Prejuízo</v>
      </c>
      <c r="P181" s="26" t="str">
        <f>IFERROR(IF('1.DP 2012-2022 '!Z181&lt;0,"Prejuízo",IF('1.DP 2012-2022 '!O181&lt;0,"IRPJ NEGATIVO",'1.DP 2012-2022 '!O181/'1.DP 2012-2022 '!Z181)),"NA")</f>
        <v>Prejuízo</v>
      </c>
      <c r="Q181" s="27">
        <f t="shared" si="1"/>
        <v>4</v>
      </c>
      <c r="R181" s="27">
        <f t="shared" si="2"/>
        <v>179</v>
      </c>
      <c r="S181" s="28">
        <f>IFERROR((SUMIF('1.DP 2012-2022 '!E181:O181,"&gt;=0",'1.DP 2012-2022 '!E181:O181))/(SUMIF('1.DP 2012-2022 '!P181:Z181,"&gt;=0",'1.DP 2012-2022 '!P181:Z181)),"NA")</f>
        <v>0.34469635359983414</v>
      </c>
      <c r="T181" s="29">
        <f t="shared" si="3"/>
        <v>7.7027118122867961E-3</v>
      </c>
      <c r="U181" s="29">
        <f t="shared" si="4"/>
        <v>6.9042834972425464E-4</v>
      </c>
    </row>
    <row r="182" spans="1:21" ht="14.25" customHeight="1">
      <c r="A182" s="12" t="s">
        <v>422</v>
      </c>
      <c r="B182" s="12" t="s">
        <v>423</v>
      </c>
      <c r="C182" s="12" t="s">
        <v>58</v>
      </c>
      <c r="D182" s="13" t="s">
        <v>377</v>
      </c>
      <c r="E182" s="25">
        <f t="shared" si="0"/>
        <v>1.0179156280993584E-2</v>
      </c>
      <c r="F182" s="26">
        <f>IFERROR(IF('1.DP 2012-2022 '!P182&lt;0,"Prejuízo",IF('1.DP 2012-2022 '!E182&lt;0,"IRPJ NEGATIVO",'1.DP 2012-2022 '!E182/'1.DP 2012-2022 '!P182)),"NA")</f>
        <v>0.17387177494707626</v>
      </c>
      <c r="G182" s="26">
        <f>IFERROR(IF('1.DP 2012-2022 '!Q182&lt;0,"Prejuízo",IF('1.DP 2012-2022 '!F182&lt;0,"IRPJ NEGATIVO",'1.DP 2012-2022 '!F182/'1.DP 2012-2022 '!Q182)),"NA")</f>
        <v>0.23724157979818952</v>
      </c>
      <c r="H182" s="26">
        <f>IFERROR(IF('1.DP 2012-2022 '!R182&lt;0,"Prejuízo",IF('1.DP 2012-2022 '!G182&lt;0,"IRPJ NEGATIVO",'1.DP 2012-2022 '!G182/'1.DP 2012-2022 '!R182)),"NA")</f>
        <v>0.29003389998018331</v>
      </c>
      <c r="I182" s="26">
        <f>IFERROR(IF('1.DP 2012-2022 '!S182&lt;0,"Prejuízo",IF('1.DP 2012-2022 '!H182&lt;0,"IRPJ NEGATIVO",'1.DP 2012-2022 '!H182/'1.DP 2012-2022 '!S182)),"NA")</f>
        <v>0.1037509977135514</v>
      </c>
      <c r="J182" s="26">
        <f>IFERROR(IF('1.DP 2012-2022 '!T182&lt;0,"Prejuízo",IF('1.DP 2012-2022 '!I182&lt;0,"IRPJ NEGATIVO",'1.DP 2012-2022 '!I182/'1.DP 2012-2022 '!T182)),"NA")</f>
        <v>0.1014763846379462</v>
      </c>
      <c r="K182" s="26" t="str">
        <f>IFERROR(IF('1.DP 2012-2022 '!U182&lt;0,"Prejuízo",IF('1.DP 2012-2022 '!J182&lt;0,"IRPJ NEGATIVO",'1.DP 2012-2022 '!J182/'1.DP 2012-2022 '!U182)),"NA")</f>
        <v>IRPJ NEGATIVO</v>
      </c>
      <c r="L182" s="26">
        <f>IFERROR(IF('1.DP 2012-2022 '!V182&lt;0,"Prejuízo",IF('1.DP 2012-2022 '!K182&lt;0,"IRPJ NEGATIVO",'1.DP 2012-2022 '!K182/'1.DP 2012-2022 '!V182)),"NA")</f>
        <v>3.9767255212859787E-2</v>
      </c>
      <c r="M182" s="26" t="str">
        <f>IFERROR(IF('1.DP 2012-2022 '!W182&lt;0,"Prejuízo",IF('1.DP 2012-2022 '!L182&lt;0,"IRPJ NEGATIVO",'1.DP 2012-2022 '!L182/'1.DP 2012-2022 '!W182)),"NA")</f>
        <v>Prejuízo</v>
      </c>
      <c r="N182" s="26">
        <f>IFERROR(IF('1.DP 2012-2022 '!X182&lt;0,"Prejuízo",IF('1.DP 2012-2022 '!M182&lt;0,"IRPJ NEGATIVO",'1.DP 2012-2022 '!M182/'1.DP 2012-2022 '!X182)),"NA")</f>
        <v>0.3724935726729981</v>
      </c>
      <c r="O182" s="26">
        <f>IFERROR(IF('1.DP 2012-2022 '!Y182&lt;0,"Prejuízo",IF('1.DP 2012-2022 '!N182&lt;0,"IRPJ NEGATIVO",'1.DP 2012-2022 '!N182/'1.DP 2012-2022 '!Y182)),"NA")</f>
        <v>0.23375273513508948</v>
      </c>
      <c r="P182" s="26">
        <f>IFERROR(IF('1.DP 2012-2022 '!Z182&lt;0,"Prejuízo",IF('1.DP 2012-2022 '!O182&lt;0,"IRPJ NEGATIVO",'1.DP 2012-2022 '!O182/'1.DP 2012-2022 '!Z182)),"NA")</f>
        <v>0.26968077419995773</v>
      </c>
      <c r="Q182" s="27">
        <f t="shared" si="1"/>
        <v>9</v>
      </c>
      <c r="R182" s="27">
        <f t="shared" si="2"/>
        <v>179</v>
      </c>
      <c r="S182" s="28">
        <f>IFERROR((SUMIF('1.DP 2012-2022 '!E182:O182,"&gt;=0",'1.DP 2012-2022 '!E182:O182))/(SUMIF('1.DP 2012-2022 '!P182:Z182,"&gt;=0",'1.DP 2012-2022 '!P182:Z182)),"NA")</f>
        <v>0.20687218121840223</v>
      </c>
      <c r="T182" s="29">
        <f t="shared" si="3"/>
        <v>1.0401394586400112E-2</v>
      </c>
      <c r="U182" s="29">
        <f t="shared" si="4"/>
        <v>9.3232330043346021E-4</v>
      </c>
    </row>
    <row r="183" spans="1:21" ht="14.25" customHeight="1">
      <c r="A183" s="12" t="s">
        <v>424</v>
      </c>
      <c r="B183" s="12" t="s">
        <v>425</v>
      </c>
      <c r="C183" s="12" t="s">
        <v>58</v>
      </c>
      <c r="D183" s="13" t="s">
        <v>377</v>
      </c>
      <c r="E183" s="25">
        <f t="shared" si="0"/>
        <v>8.498737055803951E-3</v>
      </c>
      <c r="F183" s="26" t="str">
        <f>IFERROR(IF('1.DP 2012-2022 '!P183&lt;0,"Prejuízo",IF('1.DP 2012-2022 '!E183&lt;0,"IRPJ NEGATIVO",'1.DP 2012-2022 '!E183/'1.DP 2012-2022 '!P183)),"NA")</f>
        <v>Prejuízo</v>
      </c>
      <c r="G183" s="26">
        <f>IFERROR(IF('1.DP 2012-2022 '!Q183&lt;0,"Prejuízo",IF('1.DP 2012-2022 '!F183&lt;0,"IRPJ NEGATIVO",'1.DP 2012-2022 '!F183/'1.DP 2012-2022 '!Q183)),"NA")</f>
        <v>0.22222222221668814</v>
      </c>
      <c r="H183" s="26">
        <f>IFERROR(IF('1.DP 2012-2022 '!R183&lt;0,"Prejuízo",IF('1.DP 2012-2022 '!G183&lt;0,"IRPJ NEGATIVO",'1.DP 2012-2022 '!G183/'1.DP 2012-2022 '!R183)),"NA")</f>
        <v>0.19516044186957493</v>
      </c>
      <c r="I183" s="26">
        <f>IFERROR(IF('1.DP 2012-2022 '!S183&lt;0,"Prejuízo",IF('1.DP 2012-2022 '!H183&lt;0,"IRPJ NEGATIVO",'1.DP 2012-2022 '!H183/'1.DP 2012-2022 '!S183)),"NA")</f>
        <v>0.12631578946992233</v>
      </c>
      <c r="J183" s="26">
        <f>IFERROR(IF('1.DP 2012-2022 '!T183&lt;0,"Prejuízo",IF('1.DP 2012-2022 '!I183&lt;0,"IRPJ NEGATIVO",'1.DP 2012-2022 '!I183/'1.DP 2012-2022 '!T183)),"NA")</f>
        <v>0.20375807398757018</v>
      </c>
      <c r="K183" s="26">
        <f>IFERROR(IF('1.DP 2012-2022 '!U183&lt;0,"Prejuízo",IF('1.DP 2012-2022 '!J183&lt;0,"IRPJ NEGATIVO",'1.DP 2012-2022 '!J183/'1.DP 2012-2022 '!U183)),"NA")</f>
        <v>0.21951219512726727</v>
      </c>
      <c r="L183" s="26" t="str">
        <f>IFERROR(IF('1.DP 2012-2022 '!V183&lt;0,"Prejuízo",IF('1.DP 2012-2022 '!K183&lt;0,"IRPJ NEGATIVO",'1.DP 2012-2022 '!K183/'1.DP 2012-2022 '!V183)),"NA")</f>
        <v>Prejuízo</v>
      </c>
      <c r="M183" s="26">
        <f>IFERROR(IF('1.DP 2012-2022 '!W183&lt;0,"Prejuízo",IF('1.DP 2012-2022 '!L183&lt;0,"IRPJ NEGATIVO",'1.DP 2012-2022 '!L183/'1.DP 2012-2022 '!W183)),"NA")</f>
        <v>3.0142857144055006</v>
      </c>
      <c r="N183" s="26">
        <f>IFERROR(IF('1.DP 2012-2022 '!X183&lt;0,"Prejuízo",IF('1.DP 2012-2022 '!M183&lt;0,"IRPJ NEGATIVO",'1.DP 2012-2022 '!M183/'1.DP 2012-2022 '!X183)),"NA")</f>
        <v>0.20592948717891968</v>
      </c>
      <c r="O183" s="26">
        <f>IFERROR(IF('1.DP 2012-2022 '!Y183&lt;0,"Prejuízo",IF('1.DP 2012-2022 '!N183&lt;0,"IRPJ NEGATIVO",'1.DP 2012-2022 '!N183/'1.DP 2012-2022 '!Y183)),"NA")</f>
        <v>0.15357564153080985</v>
      </c>
      <c r="P183" s="26">
        <f>IFERROR(IF('1.DP 2012-2022 '!Z183&lt;0,"Prejuízo",IF('1.DP 2012-2022 '!O183&lt;0,"IRPJ NEGATIVO",'1.DP 2012-2022 '!O183/'1.DP 2012-2022 '!Z183)),"NA")</f>
        <v>0.19480008160815473</v>
      </c>
      <c r="Q183" s="27">
        <f t="shared" si="1"/>
        <v>8</v>
      </c>
      <c r="R183" s="27">
        <f t="shared" si="2"/>
        <v>179</v>
      </c>
      <c r="S183" s="28">
        <f>IFERROR((SUMIF('1.DP 2012-2022 '!E183:O183,"&gt;=0",'1.DP 2012-2022 '!E183:O183))/(SUMIF('1.DP 2012-2022 '!P183:Z183,"&gt;=0",'1.DP 2012-2022 '!P183:Z183)),"NA")</f>
        <v>0.21681757804774843</v>
      </c>
      <c r="T183" s="29">
        <f t="shared" si="3"/>
        <v>9.6901710859328902E-3</v>
      </c>
      <c r="U183" s="29">
        <f t="shared" si="4"/>
        <v>8.6857317194891711E-4</v>
      </c>
    </row>
    <row r="184" spans="1:21" ht="14.25" customHeight="1">
      <c r="A184" s="12" t="s">
        <v>426</v>
      </c>
      <c r="B184" s="12" t="s">
        <v>427</v>
      </c>
      <c r="C184" s="12" t="s">
        <v>58</v>
      </c>
      <c r="D184" s="13" t="s">
        <v>377</v>
      </c>
      <c r="E184" s="25">
        <f t="shared" si="0"/>
        <v>3.1829879829323414E-3</v>
      </c>
      <c r="F184" s="26" t="str">
        <f>IFERROR(IF('1.DP 2012-2022 '!P184&lt;0,"Prejuízo",IF('1.DP 2012-2022 '!E184&lt;0,"IRPJ NEGATIVO",'1.DP 2012-2022 '!E184/'1.DP 2012-2022 '!P184)),"NA")</f>
        <v>Prejuízo</v>
      </c>
      <c r="G184" s="26" t="str">
        <f>IFERROR(IF('1.DP 2012-2022 '!Q184&lt;0,"Prejuízo",IF('1.DP 2012-2022 '!F184&lt;0,"IRPJ NEGATIVO",'1.DP 2012-2022 '!F184/'1.DP 2012-2022 '!Q184)),"NA")</f>
        <v>Prejuízo</v>
      </c>
      <c r="H184" s="26">
        <f>IFERROR(IF('1.DP 2012-2022 '!R184&lt;0,"Prejuízo",IF('1.DP 2012-2022 '!G184&lt;0,"IRPJ NEGATIVO",'1.DP 2012-2022 '!G184/'1.DP 2012-2022 '!R184)),"NA")</f>
        <v>0</v>
      </c>
      <c r="I184" s="26">
        <f>IFERROR(IF('1.DP 2012-2022 '!S184&lt;0,"Prejuízo",IF('1.DP 2012-2022 '!H184&lt;0,"IRPJ NEGATIVO",'1.DP 2012-2022 '!H184/'1.DP 2012-2022 '!S184)),"NA")</f>
        <v>0</v>
      </c>
      <c r="J184" s="26" t="str">
        <f>IFERROR(IF('1.DP 2012-2022 '!T184&lt;0,"Prejuízo",IF('1.DP 2012-2022 '!I184&lt;0,"IRPJ NEGATIVO",'1.DP 2012-2022 '!I184/'1.DP 2012-2022 '!T184)),"NA")</f>
        <v>Prejuízo</v>
      </c>
      <c r="K184" s="26" t="str">
        <f>IFERROR(IF('1.DP 2012-2022 '!U184&lt;0,"Prejuízo",IF('1.DP 2012-2022 '!J184&lt;0,"IRPJ NEGATIVO",'1.DP 2012-2022 '!J184/'1.DP 2012-2022 '!U184)),"NA")</f>
        <v>Prejuízo</v>
      </c>
      <c r="L184" s="26" t="str">
        <f>IFERROR(IF('1.DP 2012-2022 '!V184&lt;0,"Prejuízo",IF('1.DP 2012-2022 '!K184&lt;0,"IRPJ NEGATIVO",'1.DP 2012-2022 '!K184/'1.DP 2012-2022 '!V184)),"NA")</f>
        <v>Prejuízo</v>
      </c>
      <c r="M184" s="26" t="str">
        <f>IFERROR(IF('1.DP 2012-2022 '!W184&lt;0,"Prejuízo",IF('1.DP 2012-2022 '!L184&lt;0,"IRPJ NEGATIVO",'1.DP 2012-2022 '!L184/'1.DP 2012-2022 '!W184)),"NA")</f>
        <v>Prejuízo</v>
      </c>
      <c r="N184" s="26" t="str">
        <f>IFERROR(IF('1.DP 2012-2022 '!X184&lt;0,"Prejuízo",IF('1.DP 2012-2022 '!M184&lt;0,"IRPJ NEGATIVO",'1.DP 2012-2022 '!M184/'1.DP 2012-2022 '!X184)),"NA")</f>
        <v>Prejuízo</v>
      </c>
      <c r="O184" s="26">
        <f>IFERROR(IF('1.DP 2012-2022 '!Y184&lt;0,"Prejuízo",IF('1.DP 2012-2022 '!N184&lt;0,"IRPJ NEGATIVO",'1.DP 2012-2022 '!N184/'1.DP 2012-2022 '!Y184)),"NA")</f>
        <v>0.56975484894488915</v>
      </c>
      <c r="P184" s="26" t="str">
        <f>IFERROR(IF('1.DP 2012-2022 '!Z184&lt;0,"Prejuízo",IF('1.DP 2012-2022 '!O184&lt;0,"IRPJ NEGATIVO",'1.DP 2012-2022 '!O184/'1.DP 2012-2022 '!Z184)),"NA")</f>
        <v>Prejuízo</v>
      </c>
      <c r="Q184" s="27">
        <f t="shared" si="1"/>
        <v>3</v>
      </c>
      <c r="R184" s="27">
        <f t="shared" si="2"/>
        <v>179</v>
      </c>
      <c r="S184" s="28">
        <f>IFERROR((SUMIF('1.DP 2012-2022 '!E184:O184,"&gt;=0",'1.DP 2012-2022 '!E184:O184))/(SUMIF('1.DP 2012-2022 '!P184:Z184,"&gt;=0",'1.DP 2012-2022 '!P184:Z184)),"NA")</f>
        <v>0.52447651092581993</v>
      </c>
      <c r="T184" s="29">
        <f t="shared" si="3"/>
        <v>8.7901091216617874E-3</v>
      </c>
      <c r="U184" s="29">
        <f t="shared" si="4"/>
        <v>7.8789661130568853E-4</v>
      </c>
    </row>
    <row r="185" spans="1:21" ht="14.25" customHeight="1">
      <c r="A185" s="12" t="s">
        <v>428</v>
      </c>
      <c r="B185" s="12" t="s">
        <v>429</v>
      </c>
      <c r="C185" s="12" t="s">
        <v>58</v>
      </c>
      <c r="D185" s="13" t="s">
        <v>377</v>
      </c>
      <c r="E185" s="25">
        <f t="shared" si="0"/>
        <v>1.6100794289405514E-3</v>
      </c>
      <c r="F185" s="26" t="str">
        <f>IFERROR(IF('1.DP 2012-2022 '!P185&lt;0,"Prejuízo",IF('1.DP 2012-2022 '!E185&lt;0,"IRPJ NEGATIVO",'1.DP 2012-2022 '!E185/'1.DP 2012-2022 '!P185)),"NA")</f>
        <v>Prejuízo</v>
      </c>
      <c r="G185" s="26">
        <f>IFERROR(IF('1.DP 2012-2022 '!Q185&lt;0,"Prejuízo",IF('1.DP 2012-2022 '!F185&lt;0,"IRPJ NEGATIVO",'1.DP 2012-2022 '!F185/'1.DP 2012-2022 '!Q185)),"NA")</f>
        <v>0.28820421778035871</v>
      </c>
      <c r="H185" s="26" t="str">
        <f>IFERROR(IF('1.DP 2012-2022 '!R185&lt;0,"Prejuízo",IF('1.DP 2012-2022 '!G185&lt;0,"IRPJ NEGATIVO",'1.DP 2012-2022 '!G185/'1.DP 2012-2022 '!R185)),"NA")</f>
        <v>NA</v>
      </c>
      <c r="I185" s="26" t="str">
        <f>IFERROR(IF('1.DP 2012-2022 '!S185&lt;0,"Prejuízo",IF('1.DP 2012-2022 '!H185&lt;0,"IRPJ NEGATIVO",'1.DP 2012-2022 '!H185/'1.DP 2012-2022 '!S185)),"NA")</f>
        <v>NA</v>
      </c>
      <c r="J185" s="26" t="str">
        <f>IFERROR(IF('1.DP 2012-2022 '!T185&lt;0,"Prejuízo",IF('1.DP 2012-2022 '!I185&lt;0,"IRPJ NEGATIVO",'1.DP 2012-2022 '!I185/'1.DP 2012-2022 '!T185)),"NA")</f>
        <v>NA</v>
      </c>
      <c r="K185" s="26" t="str">
        <f>IFERROR(IF('1.DP 2012-2022 '!U185&lt;0,"Prejuízo",IF('1.DP 2012-2022 '!J185&lt;0,"IRPJ NEGATIVO",'1.DP 2012-2022 '!J185/'1.DP 2012-2022 '!U185)),"NA")</f>
        <v>NA</v>
      </c>
      <c r="L185" s="26" t="str">
        <f>IFERROR(IF('1.DP 2012-2022 '!V185&lt;0,"Prejuízo",IF('1.DP 2012-2022 '!K185&lt;0,"IRPJ NEGATIVO",'1.DP 2012-2022 '!K185/'1.DP 2012-2022 '!V185)),"NA")</f>
        <v>NA</v>
      </c>
      <c r="M185" s="26" t="str">
        <f>IFERROR(IF('1.DP 2012-2022 '!W185&lt;0,"Prejuízo",IF('1.DP 2012-2022 '!L185&lt;0,"IRPJ NEGATIVO",'1.DP 2012-2022 '!L185/'1.DP 2012-2022 '!W185)),"NA")</f>
        <v>NA</v>
      </c>
      <c r="N185" s="26" t="str">
        <f>IFERROR(IF('1.DP 2012-2022 '!X185&lt;0,"Prejuízo",IF('1.DP 2012-2022 '!M185&lt;0,"IRPJ NEGATIVO",'1.DP 2012-2022 '!M185/'1.DP 2012-2022 '!X185)),"NA")</f>
        <v>NA</v>
      </c>
      <c r="O185" s="26" t="str">
        <f>IFERROR(IF('1.DP 2012-2022 '!Y185&lt;0,"Prejuízo",IF('1.DP 2012-2022 '!N185&lt;0,"IRPJ NEGATIVO",'1.DP 2012-2022 '!N185/'1.DP 2012-2022 '!Y185)),"NA")</f>
        <v>NA</v>
      </c>
      <c r="P185" s="26" t="str">
        <f>IFERROR(IF('1.DP 2012-2022 '!Z185&lt;0,"Prejuízo",IF('1.DP 2012-2022 '!O185&lt;0,"IRPJ NEGATIVO",'1.DP 2012-2022 '!O185/'1.DP 2012-2022 '!Z185)),"NA")</f>
        <v>NA</v>
      </c>
      <c r="Q185" s="27">
        <f t="shared" si="1"/>
        <v>1</v>
      </c>
      <c r="R185" s="27">
        <f t="shared" si="2"/>
        <v>179</v>
      </c>
      <c r="S185" s="28">
        <f>IFERROR((SUMIF('1.DP 2012-2022 '!E185:O185,"&gt;=0",'1.DP 2012-2022 '!E185:O185))/(SUMIF('1.DP 2012-2022 '!P185:Z185,"&gt;=0",'1.DP 2012-2022 '!P185:Z185)),"NA")</f>
        <v>0.45355845453063875</v>
      </c>
      <c r="T185" s="29">
        <f t="shared" si="3"/>
        <v>2.533846114696306E-3</v>
      </c>
      <c r="U185" s="29">
        <f t="shared" si="4"/>
        <v>2.2711990712600839E-4</v>
      </c>
    </row>
    <row r="186" spans="1:21" ht="14.25" customHeight="1">
      <c r="A186" s="12" t="s">
        <v>430</v>
      </c>
      <c r="B186" s="12" t="s">
        <v>431</v>
      </c>
      <c r="C186" s="12" t="s">
        <v>58</v>
      </c>
      <c r="D186" s="13" t="s">
        <v>377</v>
      </c>
      <c r="E186" s="25">
        <f t="shared" si="0"/>
        <v>7.312488423821607E-3</v>
      </c>
      <c r="F186" s="26">
        <f>IFERROR(IF('1.DP 2012-2022 '!P186&lt;0,"Prejuízo",IF('1.DP 2012-2022 '!E186&lt;0,"IRPJ NEGATIVO",'1.DP 2012-2022 '!E186/'1.DP 2012-2022 '!P186)),"NA")</f>
        <v>0.20462717436066166</v>
      </c>
      <c r="G186" s="26">
        <f>IFERROR(IF('1.DP 2012-2022 '!Q186&lt;0,"Prejuízo",IF('1.DP 2012-2022 '!F186&lt;0,"IRPJ NEGATIVO",'1.DP 2012-2022 '!F186/'1.DP 2012-2022 '!Q186)),"NA")</f>
        <v>0.12089990921539806</v>
      </c>
      <c r="H186" s="26">
        <f>IFERROR(IF('1.DP 2012-2022 '!R186&lt;0,"Prejuízo",IF('1.DP 2012-2022 '!G186&lt;0,"IRPJ NEGATIVO",'1.DP 2012-2022 '!G186/'1.DP 2012-2022 '!R186)),"NA")</f>
        <v>0.15376072682075873</v>
      </c>
      <c r="I186" s="26">
        <f>IFERROR(IF('1.DP 2012-2022 '!S186&lt;0,"Prejuízo",IF('1.DP 2012-2022 '!H186&lt;0,"IRPJ NEGATIVO",'1.DP 2012-2022 '!H186/'1.DP 2012-2022 '!S186)),"NA")</f>
        <v>0.22770253403829083</v>
      </c>
      <c r="J186" s="26">
        <f>IFERROR(IF('1.DP 2012-2022 '!T186&lt;0,"Prejuízo",IF('1.DP 2012-2022 '!I186&lt;0,"IRPJ NEGATIVO",'1.DP 2012-2022 '!I186/'1.DP 2012-2022 '!T186)),"NA")</f>
        <v>4.4967769409155645E-2</v>
      </c>
      <c r="K186" s="26">
        <f>IFERROR(IF('1.DP 2012-2022 '!U186&lt;0,"Prejuízo",IF('1.DP 2012-2022 '!J186&lt;0,"IRPJ NEGATIVO",'1.DP 2012-2022 '!J186/'1.DP 2012-2022 '!U186)),"NA")</f>
        <v>8.6501405949201138E-2</v>
      </c>
      <c r="L186" s="26">
        <f>IFERROR(IF('1.DP 2012-2022 '!V186&lt;0,"Prejuízo",IF('1.DP 2012-2022 '!K186&lt;0,"IRPJ NEGATIVO",'1.DP 2012-2022 '!K186/'1.DP 2012-2022 '!V186)),"NA")</f>
        <v>8.1440374394741041E-2</v>
      </c>
      <c r="M186" s="26">
        <f>IFERROR(IF('1.DP 2012-2022 '!W186&lt;0,"Prejuízo",IF('1.DP 2012-2022 '!L186&lt;0,"IRPJ NEGATIVO",'1.DP 2012-2022 '!L186/'1.DP 2012-2022 '!W186)),"NA")</f>
        <v>0.20007567815792515</v>
      </c>
      <c r="N186" s="26">
        <f>IFERROR(IF('1.DP 2012-2022 '!X186&lt;0,"Prejuízo",IF('1.DP 2012-2022 '!M186&lt;0,"IRPJ NEGATIVO",'1.DP 2012-2022 '!M186/'1.DP 2012-2022 '!X186)),"NA")</f>
        <v>3.812826272908966E-2</v>
      </c>
      <c r="O186" s="26" t="str">
        <f>IFERROR(IF('1.DP 2012-2022 '!Y186&lt;0,"Prejuízo",IF('1.DP 2012-2022 '!N186&lt;0,"IRPJ NEGATIVO",'1.DP 2012-2022 '!N186/'1.DP 2012-2022 '!Y186)),"NA")</f>
        <v>IRPJ NEGATIVO</v>
      </c>
      <c r="P186" s="26">
        <f>IFERROR(IF('1.DP 2012-2022 '!Z186&lt;0,"Prejuízo",IF('1.DP 2012-2022 '!O186&lt;0,"IRPJ NEGATIVO",'1.DP 2012-2022 '!O186/'1.DP 2012-2022 '!Z186)),"NA")</f>
        <v>0.15083159278884542</v>
      </c>
      <c r="Q186" s="27">
        <f t="shared" si="1"/>
        <v>10</v>
      </c>
      <c r="R186" s="27">
        <f t="shared" si="2"/>
        <v>179</v>
      </c>
      <c r="S186" s="28">
        <f>IFERROR((SUMIF('1.DP 2012-2022 '!E186:O186,"&gt;=0",'1.DP 2012-2022 '!E186:O186))/(SUMIF('1.DP 2012-2022 '!P186:Z186,"&gt;=0",'1.DP 2012-2022 '!P186:Z186)),"NA")</f>
        <v>0.13186181880815678</v>
      </c>
      <c r="T186" s="29">
        <f t="shared" si="3"/>
        <v>7.3665820563216088E-3</v>
      </c>
      <c r="U186" s="29">
        <f t="shared" si="4"/>
        <v>6.6029954335581774E-4</v>
      </c>
    </row>
    <row r="187" spans="1:21" ht="14.25" customHeight="1">
      <c r="A187" s="12" t="s">
        <v>432</v>
      </c>
      <c r="B187" s="12" t="s">
        <v>433</v>
      </c>
      <c r="C187" s="12" t="s">
        <v>58</v>
      </c>
      <c r="D187" s="13" t="s">
        <v>377</v>
      </c>
      <c r="E187" s="25">
        <f t="shared" si="0"/>
        <v>1.4476739448193552E-2</v>
      </c>
      <c r="F187" s="26">
        <f>IFERROR(IF('1.DP 2012-2022 '!P187&lt;0,"Prejuízo",IF('1.DP 2012-2022 '!E187&lt;0,"IRPJ NEGATIVO",'1.DP 2012-2022 '!E187/'1.DP 2012-2022 '!P187)),"NA")</f>
        <v>0.30146941148125123</v>
      </c>
      <c r="G187" s="26">
        <f>IFERROR(IF('1.DP 2012-2022 '!Q187&lt;0,"Prejuízo",IF('1.DP 2012-2022 '!F187&lt;0,"IRPJ NEGATIVO",'1.DP 2012-2022 '!F187/'1.DP 2012-2022 '!Q187)),"NA")</f>
        <v>0.11180540873380475</v>
      </c>
      <c r="H187" s="26">
        <f>IFERROR(IF('1.DP 2012-2022 '!R187&lt;0,"Prejuízo",IF('1.DP 2012-2022 '!G187&lt;0,"IRPJ NEGATIVO",'1.DP 2012-2022 '!G187/'1.DP 2012-2022 '!R187)),"NA")</f>
        <v>0.16162999743232101</v>
      </c>
      <c r="I187" s="26">
        <f>IFERROR(IF('1.DP 2012-2022 '!S187&lt;0,"Prejuízo",IF('1.DP 2012-2022 '!H187&lt;0,"IRPJ NEGATIVO",'1.DP 2012-2022 '!H187/'1.DP 2012-2022 '!S187)),"NA")</f>
        <v>0.21910857515923704</v>
      </c>
      <c r="J187" s="26">
        <f>IFERROR(IF('1.DP 2012-2022 '!T187&lt;0,"Prejuízo",IF('1.DP 2012-2022 '!I187&lt;0,"IRPJ NEGATIVO",'1.DP 2012-2022 '!I187/'1.DP 2012-2022 '!T187)),"NA")</f>
        <v>0.16582832120231744</v>
      </c>
      <c r="K187" s="26">
        <f>IFERROR(IF('1.DP 2012-2022 '!U187&lt;0,"Prejuízo",IF('1.DP 2012-2022 '!J187&lt;0,"IRPJ NEGATIVO",'1.DP 2012-2022 '!J187/'1.DP 2012-2022 '!U187)),"NA")</f>
        <v>0.15401704624860371</v>
      </c>
      <c r="L187" s="26" t="str">
        <f>IFERROR(IF('1.DP 2012-2022 '!V187&lt;0,"Prejuízo",IF('1.DP 2012-2022 '!K187&lt;0,"IRPJ NEGATIVO",'1.DP 2012-2022 '!K187/'1.DP 2012-2022 '!V187)),"NA")</f>
        <v>Prejuízo</v>
      </c>
      <c r="M187" s="26">
        <f>IFERROR(IF('1.DP 2012-2022 '!W187&lt;0,"Prejuízo",IF('1.DP 2012-2022 '!L187&lt;0,"IRPJ NEGATIVO",'1.DP 2012-2022 '!L187/'1.DP 2012-2022 '!W187)),"NA")</f>
        <v>0.19824306649031975</v>
      </c>
      <c r="N187" s="26">
        <f>IFERROR(IF('1.DP 2012-2022 '!X187&lt;0,"Prejuízo",IF('1.DP 2012-2022 '!M187&lt;0,"IRPJ NEGATIVO",'1.DP 2012-2022 '!M187/'1.DP 2012-2022 '!X187)),"NA")</f>
        <v>0.48859349744198266</v>
      </c>
      <c r="O187" s="26">
        <f>IFERROR(IF('1.DP 2012-2022 '!Y187&lt;0,"Prejuízo",IF('1.DP 2012-2022 '!N187&lt;0,"IRPJ NEGATIVO",'1.DP 2012-2022 '!N187/'1.DP 2012-2022 '!Y187)),"NA")</f>
        <v>0.36980029305636974</v>
      </c>
      <c r="P187" s="26">
        <f>IFERROR(IF('1.DP 2012-2022 '!Z187&lt;0,"Prejuízo",IF('1.DP 2012-2022 '!O187&lt;0,"IRPJ NEGATIVO",'1.DP 2012-2022 '!O187/'1.DP 2012-2022 '!Z187)),"NA")</f>
        <v>0.42084074398043925</v>
      </c>
      <c r="Q187" s="27">
        <f t="shared" si="1"/>
        <v>10</v>
      </c>
      <c r="R187" s="27">
        <f t="shared" si="2"/>
        <v>179</v>
      </c>
      <c r="S187" s="28">
        <f>IFERROR((SUMIF('1.DP 2012-2022 '!E187:O187,"&gt;=0",'1.DP 2012-2022 '!E187:O187))/(SUMIF('1.DP 2012-2022 '!P187:Z187,"&gt;=0",'1.DP 2012-2022 '!P187:Z187)),"NA")</f>
        <v>0.21494281568241683</v>
      </c>
      <c r="T187" s="29">
        <f t="shared" si="3"/>
        <v>1.2007978529743956E-2</v>
      </c>
      <c r="U187" s="29">
        <f t="shared" si="4"/>
        <v>1.0763285712689875E-3</v>
      </c>
    </row>
    <row r="188" spans="1:21" ht="14.25" customHeight="1">
      <c r="A188" s="12" t="s">
        <v>434</v>
      </c>
      <c r="B188" s="12" t="s">
        <v>435</v>
      </c>
      <c r="C188" s="12" t="s">
        <v>58</v>
      </c>
      <c r="D188" s="13" t="s">
        <v>377</v>
      </c>
      <c r="E188" s="25">
        <f t="shared" si="0"/>
        <v>2.6189294008629057E-3</v>
      </c>
      <c r="F188" s="26">
        <f>IFERROR(IF('1.DP 2012-2022 '!P188&lt;0,"Prejuízo",IF('1.DP 2012-2022 '!E188&lt;0,"IRPJ NEGATIVO",'1.DP 2012-2022 '!E188/'1.DP 2012-2022 '!P188)),"NA")</f>
        <v>0.3675240025647315</v>
      </c>
      <c r="G188" s="26">
        <f>IFERROR(IF('1.DP 2012-2022 '!Q188&lt;0,"Prejuízo",IF('1.DP 2012-2022 '!F188&lt;0,"IRPJ NEGATIVO",'1.DP 2012-2022 '!F188/'1.DP 2012-2022 '!Q188)),"NA")</f>
        <v>0.10126436018972862</v>
      </c>
      <c r="H188" s="26" t="str">
        <f>IFERROR(IF('1.DP 2012-2022 '!R188&lt;0,"Prejuízo",IF('1.DP 2012-2022 '!G188&lt;0,"IRPJ NEGATIVO",'1.DP 2012-2022 '!G188/'1.DP 2012-2022 '!R188)),"NA")</f>
        <v>Prejuízo</v>
      </c>
      <c r="I188" s="26" t="str">
        <f>IFERROR(IF('1.DP 2012-2022 '!S188&lt;0,"Prejuízo",IF('1.DP 2012-2022 '!H188&lt;0,"IRPJ NEGATIVO",'1.DP 2012-2022 '!H188/'1.DP 2012-2022 '!S188)),"NA")</f>
        <v>Prejuízo</v>
      </c>
      <c r="J188" s="26">
        <f>IFERROR(IF('1.DP 2012-2022 '!T188&lt;0,"Prejuízo",IF('1.DP 2012-2022 '!I188&lt;0,"IRPJ NEGATIVO",'1.DP 2012-2022 '!I188/'1.DP 2012-2022 '!T188)),"NA")</f>
        <v>0</v>
      </c>
      <c r="K188" s="26" t="str">
        <f>IFERROR(IF('1.DP 2012-2022 '!U188&lt;0,"Prejuízo",IF('1.DP 2012-2022 '!J188&lt;0,"IRPJ NEGATIVO",'1.DP 2012-2022 '!J188/'1.DP 2012-2022 '!U188)),"NA")</f>
        <v>Prejuízo</v>
      </c>
      <c r="L188" s="26" t="str">
        <f>IFERROR(IF('1.DP 2012-2022 '!V188&lt;0,"Prejuízo",IF('1.DP 2012-2022 '!K188&lt;0,"IRPJ NEGATIVO",'1.DP 2012-2022 '!K188/'1.DP 2012-2022 '!V188)),"NA")</f>
        <v>Prejuízo</v>
      </c>
      <c r="M188" s="26" t="str">
        <f>IFERROR(IF('1.DP 2012-2022 '!W188&lt;0,"Prejuízo",IF('1.DP 2012-2022 '!L188&lt;0,"IRPJ NEGATIVO",'1.DP 2012-2022 '!L188/'1.DP 2012-2022 '!W188)),"NA")</f>
        <v>Prejuízo</v>
      </c>
      <c r="N188" s="26" t="str">
        <f>IFERROR(IF('1.DP 2012-2022 '!X188&lt;0,"Prejuízo",IF('1.DP 2012-2022 '!M188&lt;0,"IRPJ NEGATIVO",'1.DP 2012-2022 '!M188/'1.DP 2012-2022 '!X188)),"NA")</f>
        <v>Prejuízo</v>
      </c>
      <c r="O188" s="26" t="str">
        <f>IFERROR(IF('1.DP 2012-2022 '!Y188&lt;0,"Prejuízo",IF('1.DP 2012-2022 '!N188&lt;0,"IRPJ NEGATIVO",'1.DP 2012-2022 '!N188/'1.DP 2012-2022 '!Y188)),"NA")</f>
        <v>Prejuízo</v>
      </c>
      <c r="P188" s="26" t="str">
        <f>IFERROR(IF('1.DP 2012-2022 '!Z188&lt;0,"Prejuízo",IF('1.DP 2012-2022 '!O188&lt;0,"IRPJ NEGATIVO",'1.DP 2012-2022 '!O188/'1.DP 2012-2022 '!Z188)),"NA")</f>
        <v>Prejuízo</v>
      </c>
      <c r="Q188" s="27">
        <f t="shared" si="1"/>
        <v>3</v>
      </c>
      <c r="R188" s="27">
        <f t="shared" si="2"/>
        <v>179</v>
      </c>
      <c r="S188" s="28">
        <f>IFERROR((SUMIF('1.DP 2012-2022 '!E188:O188,"&gt;=0",'1.DP 2012-2022 '!E188:O188))/(SUMIF('1.DP 2012-2022 '!P188:Z188,"&gt;=0",'1.DP 2012-2022 '!P188:Z188)),"NA")</f>
        <v>0.23199702822841539</v>
      </c>
      <c r="T188" s="29">
        <f t="shared" si="3"/>
        <v>3.8882183501969059E-3</v>
      </c>
      <c r="U188" s="29">
        <f t="shared" si="4"/>
        <v>3.4851831982235661E-4</v>
      </c>
    </row>
    <row r="189" spans="1:21" ht="14.25" customHeight="1">
      <c r="A189" s="12" t="s">
        <v>436</v>
      </c>
      <c r="B189" s="12" t="s">
        <v>437</v>
      </c>
      <c r="C189" s="12" t="s">
        <v>58</v>
      </c>
      <c r="D189" s="13" t="s">
        <v>438</v>
      </c>
      <c r="E189" s="25">
        <f t="shared" si="0"/>
        <v>5.0690059296909021E-3</v>
      </c>
      <c r="F189" s="26">
        <f>IFERROR(IF('1.DP 2012-2022 '!P189&lt;0,"Prejuízo",IF('1.DP 2012-2022 '!E189&lt;0,"IRPJ NEGATIVO",'1.DP 2012-2022 '!E189/'1.DP 2012-2022 '!P189)),"NA")</f>
        <v>0.32458096623990962</v>
      </c>
      <c r="G189" s="26">
        <f>IFERROR(IF('1.DP 2012-2022 '!Q189&lt;0,"Prejuízo",IF('1.DP 2012-2022 '!F189&lt;0,"IRPJ NEGATIVO",'1.DP 2012-2022 '!F189/'1.DP 2012-2022 '!Q189)),"NA")</f>
        <v>0.3246464413981805</v>
      </c>
      <c r="H189" s="26">
        <f>IFERROR(IF('1.DP 2012-2022 '!R189&lt;0,"Prejuízo",IF('1.DP 2012-2022 '!G189&lt;0,"IRPJ NEGATIVO",'1.DP 2012-2022 '!G189/'1.DP 2012-2022 '!R189)),"NA")</f>
        <v>0.30374570714379939</v>
      </c>
      <c r="I189" s="26">
        <f>IFERROR(IF('1.DP 2012-2022 '!S189&lt;0,"Prejuízo",IF('1.DP 2012-2022 '!H189&lt;0,"IRPJ NEGATIVO",'1.DP 2012-2022 '!H189/'1.DP 2012-2022 '!S189)),"NA")</f>
        <v>0</v>
      </c>
      <c r="J189" s="26">
        <f>IFERROR(IF('1.DP 2012-2022 '!T189&lt;0,"Prejuízo",IF('1.DP 2012-2022 '!I189&lt;0,"IRPJ NEGATIVO",'1.DP 2012-2022 '!I189/'1.DP 2012-2022 '!T189)),"NA")</f>
        <v>0</v>
      </c>
      <c r="K189" s="26">
        <f>IFERROR(IF('1.DP 2012-2022 '!U189&lt;0,"Prejuízo",IF('1.DP 2012-2022 '!J189&lt;0,"IRPJ NEGATIVO",'1.DP 2012-2022 '!J189/'1.DP 2012-2022 '!U189)),"NA")</f>
        <v>0</v>
      </c>
      <c r="L189" s="26">
        <f>IFERROR(IF('1.DP 2012-2022 '!V189&lt;0,"Prejuízo",IF('1.DP 2012-2022 '!K189&lt;0,"IRPJ NEGATIVO",'1.DP 2012-2022 '!K189/'1.DP 2012-2022 '!V189)),"NA")</f>
        <v>0</v>
      </c>
      <c r="M189" s="26" t="str">
        <f>IFERROR(IF('1.DP 2012-2022 '!W189&lt;0,"Prejuízo",IF('1.DP 2012-2022 '!L189&lt;0,"IRPJ NEGATIVO",'1.DP 2012-2022 '!L189/'1.DP 2012-2022 '!W189)),"NA")</f>
        <v>NA</v>
      </c>
      <c r="N189" s="26" t="str">
        <f>IFERROR(IF('1.DP 2012-2022 '!X189&lt;0,"Prejuízo",IF('1.DP 2012-2022 '!M189&lt;0,"IRPJ NEGATIVO",'1.DP 2012-2022 '!M189/'1.DP 2012-2022 '!X189)),"NA")</f>
        <v>NA</v>
      </c>
      <c r="O189" s="26" t="str">
        <f>IFERROR(IF('1.DP 2012-2022 '!Y189&lt;0,"Prejuízo",IF('1.DP 2012-2022 '!N189&lt;0,"IRPJ NEGATIVO",'1.DP 2012-2022 '!N189/'1.DP 2012-2022 '!Y189)),"NA")</f>
        <v>NA</v>
      </c>
      <c r="P189" s="26" t="str">
        <f>IFERROR(IF('1.DP 2012-2022 '!Z189&lt;0,"Prejuízo",IF('1.DP 2012-2022 '!O189&lt;0,"IRPJ NEGATIVO",'1.DP 2012-2022 '!O189/'1.DP 2012-2022 '!Z189)),"NA")</f>
        <v>NA</v>
      </c>
      <c r="Q189" s="27">
        <f t="shared" si="1"/>
        <v>7</v>
      </c>
      <c r="R189" s="27">
        <f t="shared" si="2"/>
        <v>188</v>
      </c>
      <c r="S189" s="28">
        <f>IFERROR((SUMIF('1.DP 2012-2022 '!E189:O189,"&gt;=0",'1.DP 2012-2022 '!E189:O189))/(SUMIF('1.DP 2012-2022 '!P189:Z189,"&gt;=0",'1.DP 2012-2022 '!P189:Z189)),"NA")</f>
        <v>0.23653324007125862</v>
      </c>
      <c r="T189" s="29">
        <f t="shared" si="3"/>
        <v>8.8070887260575017E-3</v>
      </c>
      <c r="U189" s="29">
        <f t="shared" si="4"/>
        <v>8.2911000525729111E-4</v>
      </c>
    </row>
    <row r="190" spans="1:21" ht="14.25" customHeight="1">
      <c r="A190" s="12" t="s">
        <v>439</v>
      </c>
      <c r="B190" s="12" t="s">
        <v>440</v>
      </c>
      <c r="C190" s="12" t="s">
        <v>58</v>
      </c>
      <c r="D190" s="13" t="s">
        <v>438</v>
      </c>
      <c r="E190" s="25">
        <f t="shared" si="0"/>
        <v>0</v>
      </c>
      <c r="F190" s="26">
        <f>IFERROR(IF('1.DP 2012-2022 '!P190&lt;0,"Prejuízo",IF('1.DP 2012-2022 '!E190&lt;0,"IRPJ NEGATIVO",'1.DP 2012-2022 '!E190/'1.DP 2012-2022 '!P190)),"NA")</f>
        <v>0</v>
      </c>
      <c r="G190" s="26">
        <f>IFERROR(IF('1.DP 2012-2022 '!Q190&lt;0,"Prejuízo",IF('1.DP 2012-2022 '!F190&lt;0,"IRPJ NEGATIVO",'1.DP 2012-2022 '!F190/'1.DP 2012-2022 '!Q190)),"NA")</f>
        <v>0</v>
      </c>
      <c r="H190" s="26">
        <f>IFERROR(IF('1.DP 2012-2022 '!R190&lt;0,"Prejuízo",IF('1.DP 2012-2022 '!G190&lt;0,"IRPJ NEGATIVO",'1.DP 2012-2022 '!G190/'1.DP 2012-2022 '!R190)),"NA")</f>
        <v>0</v>
      </c>
      <c r="I190" s="26" t="str">
        <f>IFERROR(IF('1.DP 2012-2022 '!S190&lt;0,"Prejuízo",IF('1.DP 2012-2022 '!H190&lt;0,"IRPJ NEGATIVO",'1.DP 2012-2022 '!H190/'1.DP 2012-2022 '!S190)),"NA")</f>
        <v>Prejuízo</v>
      </c>
      <c r="J190" s="26">
        <f>IFERROR(IF('1.DP 2012-2022 '!T190&lt;0,"Prejuízo",IF('1.DP 2012-2022 '!I190&lt;0,"IRPJ NEGATIVO",'1.DP 2012-2022 '!I190/'1.DP 2012-2022 '!T190)),"NA")</f>
        <v>0</v>
      </c>
      <c r="K190" s="26">
        <f>IFERROR(IF('1.DP 2012-2022 '!U190&lt;0,"Prejuízo",IF('1.DP 2012-2022 '!J190&lt;0,"IRPJ NEGATIVO",'1.DP 2012-2022 '!J190/'1.DP 2012-2022 '!U190)),"NA")</f>
        <v>0</v>
      </c>
      <c r="L190" s="26">
        <f>IFERROR(IF('1.DP 2012-2022 '!V190&lt;0,"Prejuízo",IF('1.DP 2012-2022 '!K190&lt;0,"IRPJ NEGATIVO",'1.DP 2012-2022 '!K190/'1.DP 2012-2022 '!V190)),"NA")</f>
        <v>0</v>
      </c>
      <c r="M190" s="26" t="str">
        <f>IFERROR(IF('1.DP 2012-2022 '!W190&lt;0,"Prejuízo",IF('1.DP 2012-2022 '!L190&lt;0,"IRPJ NEGATIVO",'1.DP 2012-2022 '!L190/'1.DP 2012-2022 '!W190)),"NA")</f>
        <v>Prejuízo</v>
      </c>
      <c r="N190" s="26" t="str">
        <f>IFERROR(IF('1.DP 2012-2022 '!X190&lt;0,"Prejuízo",IF('1.DP 2012-2022 '!M190&lt;0,"IRPJ NEGATIVO",'1.DP 2012-2022 '!M190/'1.DP 2012-2022 '!X190)),"NA")</f>
        <v>Prejuízo</v>
      </c>
      <c r="O190" s="26" t="str">
        <f>IFERROR(IF('1.DP 2012-2022 '!Y190&lt;0,"Prejuízo",IF('1.DP 2012-2022 '!N190&lt;0,"IRPJ NEGATIVO",'1.DP 2012-2022 '!N190/'1.DP 2012-2022 '!Y190)),"NA")</f>
        <v>Prejuízo</v>
      </c>
      <c r="P190" s="26">
        <f>IFERROR(IF('1.DP 2012-2022 '!Z190&lt;0,"Prejuízo",IF('1.DP 2012-2022 '!O190&lt;0,"IRPJ NEGATIVO",'1.DP 2012-2022 '!O190/'1.DP 2012-2022 '!Z190)),"NA")</f>
        <v>0</v>
      </c>
      <c r="Q190" s="27">
        <f t="shared" si="1"/>
        <v>7</v>
      </c>
      <c r="R190" s="27">
        <f t="shared" si="2"/>
        <v>188</v>
      </c>
      <c r="S190" s="28">
        <f>IFERROR((SUMIF('1.DP 2012-2022 '!E190:O190,"&gt;=0",'1.DP 2012-2022 '!E190:O190))/(SUMIF('1.DP 2012-2022 '!P190:Z190,"&gt;=0",'1.DP 2012-2022 '!P190:Z190)),"NA")</f>
        <v>0</v>
      </c>
      <c r="T190" s="29">
        <f t="shared" si="3"/>
        <v>0</v>
      </c>
      <c r="U190" s="29">
        <f t="shared" si="4"/>
        <v>0</v>
      </c>
    </row>
    <row r="191" spans="1:21" ht="14.25" customHeight="1">
      <c r="A191" s="12" t="s">
        <v>441</v>
      </c>
      <c r="B191" s="12" t="s">
        <v>442</v>
      </c>
      <c r="C191" s="12" t="s">
        <v>58</v>
      </c>
      <c r="D191" s="13" t="s">
        <v>438</v>
      </c>
      <c r="E191" s="25">
        <f t="shared" si="0"/>
        <v>2.5806423830207793E-3</v>
      </c>
      <c r="F191" s="26">
        <f>IFERROR(IF('1.DP 2012-2022 '!P191&lt;0,"Prejuízo",IF('1.DP 2012-2022 '!E191&lt;0,"IRPJ NEGATIVO",'1.DP 2012-2022 '!E191/'1.DP 2012-2022 '!P191)),"NA")</f>
        <v>21.200278808538954</v>
      </c>
      <c r="G191" s="26" t="str">
        <f>IFERROR(IF('1.DP 2012-2022 '!Q191&lt;0,"Prejuízo",IF('1.DP 2012-2022 '!F191&lt;0,"IRPJ NEGATIVO",'1.DP 2012-2022 '!F191/'1.DP 2012-2022 '!Q191)),"NA")</f>
        <v>NA</v>
      </c>
      <c r="H191" s="26" t="str">
        <f>IFERROR(IF('1.DP 2012-2022 '!R191&lt;0,"Prejuízo",IF('1.DP 2012-2022 '!G191&lt;0,"IRPJ NEGATIVO",'1.DP 2012-2022 '!G191/'1.DP 2012-2022 '!R191)),"NA")</f>
        <v>Prejuízo</v>
      </c>
      <c r="I191" s="26" t="str">
        <f>IFERROR(IF('1.DP 2012-2022 '!S191&lt;0,"Prejuízo",IF('1.DP 2012-2022 '!H191&lt;0,"IRPJ NEGATIVO",'1.DP 2012-2022 '!H191/'1.DP 2012-2022 '!S191)),"NA")</f>
        <v>Prejuízo</v>
      </c>
      <c r="J191" s="26">
        <f>IFERROR(IF('1.DP 2012-2022 '!T191&lt;0,"Prejuízo",IF('1.DP 2012-2022 '!I191&lt;0,"IRPJ NEGATIVO",'1.DP 2012-2022 '!I191/'1.DP 2012-2022 '!T191)),"NA")</f>
        <v>0.13956847650261417</v>
      </c>
      <c r="K191" s="26">
        <f>IFERROR(IF('1.DP 2012-2022 '!U191&lt;0,"Prejuízo",IF('1.DP 2012-2022 '!J191&lt;0,"IRPJ NEGATIVO",'1.DP 2012-2022 '!J191/'1.DP 2012-2022 '!U191)),"NA")</f>
        <v>0.16052041155186114</v>
      </c>
      <c r="L191" s="26" t="str">
        <f>IFERROR(IF('1.DP 2012-2022 '!V191&lt;0,"Prejuízo",IF('1.DP 2012-2022 '!K191&lt;0,"IRPJ NEGATIVO",'1.DP 2012-2022 '!K191/'1.DP 2012-2022 '!V191)),"NA")</f>
        <v>Prejuízo</v>
      </c>
      <c r="M191" s="26">
        <f>IFERROR(IF('1.DP 2012-2022 '!W191&lt;0,"Prejuízo",IF('1.DP 2012-2022 '!L191&lt;0,"IRPJ NEGATIVO",'1.DP 2012-2022 '!L191/'1.DP 2012-2022 '!W191)),"NA")</f>
        <v>8.9114927895301552E-2</v>
      </c>
      <c r="N191" s="26">
        <f>IFERROR(IF('1.DP 2012-2022 '!X191&lt;0,"Prejuízo",IF('1.DP 2012-2022 '!M191&lt;0,"IRPJ NEGATIVO",'1.DP 2012-2022 '!M191/'1.DP 2012-2022 '!X191)),"NA")</f>
        <v>4.9047782681533515E-2</v>
      </c>
      <c r="O191" s="26">
        <f>IFERROR(IF('1.DP 2012-2022 '!Y191&lt;0,"Prejuízo",IF('1.DP 2012-2022 '!N191&lt;0,"IRPJ NEGATIVO",'1.DP 2012-2022 '!N191/'1.DP 2012-2022 '!Y191)),"NA")</f>
        <v>4.690916937659606E-2</v>
      </c>
      <c r="P191" s="26" t="str">
        <f>IFERROR(IF('1.DP 2012-2022 '!Z191&lt;0,"Prejuízo",IF('1.DP 2012-2022 '!O191&lt;0,"IRPJ NEGATIVO",'1.DP 2012-2022 '!O191/'1.DP 2012-2022 '!Z191)),"NA")</f>
        <v>Prejuízo</v>
      </c>
      <c r="Q191" s="27">
        <f t="shared" si="1"/>
        <v>5</v>
      </c>
      <c r="R191" s="27">
        <f t="shared" si="2"/>
        <v>188</v>
      </c>
      <c r="S191" s="28">
        <f>IFERROR((SUMIF('1.DP 2012-2022 '!E191:O191,"&gt;=0",'1.DP 2012-2022 '!E191:O191))/(SUMIF('1.DP 2012-2022 '!P191:Z191,"&gt;=0",'1.DP 2012-2022 '!P191:Z191)),"NA")</f>
        <v>0.41988620061806375</v>
      </c>
      <c r="T191" s="29">
        <f t="shared" si="3"/>
        <v>1.1167186186650632E-2</v>
      </c>
      <c r="U191" s="29">
        <f t="shared" si="4"/>
        <v>1.0512924402054675E-3</v>
      </c>
    </row>
    <row r="192" spans="1:21" ht="14.25" customHeight="1">
      <c r="A192" s="12" t="s">
        <v>443</v>
      </c>
      <c r="B192" s="12" t="s">
        <v>444</v>
      </c>
      <c r="C192" s="12" t="s">
        <v>58</v>
      </c>
      <c r="D192" s="13" t="s">
        <v>438</v>
      </c>
      <c r="E192" s="25">
        <f t="shared" si="0"/>
        <v>1.357877883573223E-3</v>
      </c>
      <c r="F192" s="26">
        <f>IFERROR(IF('1.DP 2012-2022 '!P192&lt;0,"Prejuízo",IF('1.DP 2012-2022 '!E192&lt;0,"IRPJ NEGATIVO",'1.DP 2012-2022 '!E192/'1.DP 2012-2022 '!P192)),"NA")</f>
        <v>0.17597224163848108</v>
      </c>
      <c r="G192" s="26">
        <f>IFERROR(IF('1.DP 2012-2022 '!Q192&lt;0,"Prejuízo",IF('1.DP 2012-2022 '!F192&lt;0,"IRPJ NEGATIVO",'1.DP 2012-2022 '!F192/'1.DP 2012-2022 '!Q192)),"NA")</f>
        <v>7.9308800473284896E-2</v>
      </c>
      <c r="H192" s="26" t="str">
        <f>IFERROR(IF('1.DP 2012-2022 '!R192&lt;0,"Prejuízo",IF('1.DP 2012-2022 '!G192&lt;0,"IRPJ NEGATIVO",'1.DP 2012-2022 '!G192/'1.DP 2012-2022 '!R192)),"NA")</f>
        <v>Prejuízo</v>
      </c>
      <c r="I192" s="26" t="str">
        <f>IFERROR(IF('1.DP 2012-2022 '!S192&lt;0,"Prejuízo",IF('1.DP 2012-2022 '!H192&lt;0,"IRPJ NEGATIVO",'1.DP 2012-2022 '!H192/'1.DP 2012-2022 '!S192)),"NA")</f>
        <v>Prejuízo</v>
      </c>
      <c r="J192" s="26" t="str">
        <f>IFERROR(IF('1.DP 2012-2022 '!T192&lt;0,"Prejuízo",IF('1.DP 2012-2022 '!I192&lt;0,"IRPJ NEGATIVO",'1.DP 2012-2022 '!I192/'1.DP 2012-2022 '!T192)),"NA")</f>
        <v>NA</v>
      </c>
      <c r="K192" s="26" t="str">
        <f>IFERROR(IF('1.DP 2012-2022 '!U192&lt;0,"Prejuízo",IF('1.DP 2012-2022 '!J192&lt;0,"IRPJ NEGATIVO",'1.DP 2012-2022 '!J192/'1.DP 2012-2022 '!U192)),"NA")</f>
        <v>NA</v>
      </c>
      <c r="L192" s="26" t="str">
        <f>IFERROR(IF('1.DP 2012-2022 '!V192&lt;0,"Prejuízo",IF('1.DP 2012-2022 '!K192&lt;0,"IRPJ NEGATIVO",'1.DP 2012-2022 '!K192/'1.DP 2012-2022 '!V192)),"NA")</f>
        <v>NA</v>
      </c>
      <c r="M192" s="26" t="str">
        <f>IFERROR(IF('1.DP 2012-2022 '!W192&lt;0,"Prejuízo",IF('1.DP 2012-2022 '!L192&lt;0,"IRPJ NEGATIVO",'1.DP 2012-2022 '!L192/'1.DP 2012-2022 '!W192)),"NA")</f>
        <v>NA</v>
      </c>
      <c r="N192" s="26" t="str">
        <f>IFERROR(IF('1.DP 2012-2022 '!X192&lt;0,"Prejuízo",IF('1.DP 2012-2022 '!M192&lt;0,"IRPJ NEGATIVO",'1.DP 2012-2022 '!M192/'1.DP 2012-2022 '!X192)),"NA")</f>
        <v>NA</v>
      </c>
      <c r="O192" s="26" t="str">
        <f>IFERROR(IF('1.DP 2012-2022 '!Y192&lt;0,"Prejuízo",IF('1.DP 2012-2022 '!N192&lt;0,"IRPJ NEGATIVO",'1.DP 2012-2022 '!N192/'1.DP 2012-2022 '!Y192)),"NA")</f>
        <v>NA</v>
      </c>
      <c r="P192" s="26" t="str">
        <f>IFERROR(IF('1.DP 2012-2022 '!Z192&lt;0,"Prejuízo",IF('1.DP 2012-2022 '!O192&lt;0,"IRPJ NEGATIVO",'1.DP 2012-2022 '!O192/'1.DP 2012-2022 '!Z192)),"NA")</f>
        <v>NA</v>
      </c>
      <c r="Q192" s="27">
        <f t="shared" si="1"/>
        <v>2</v>
      </c>
      <c r="R192" s="27">
        <f t="shared" si="2"/>
        <v>188</v>
      </c>
      <c r="S192" s="28">
        <f>IFERROR((SUMIF('1.DP 2012-2022 '!E192:O192,"&gt;=0",'1.DP 2012-2022 '!E192:O192))/(SUMIF('1.DP 2012-2022 '!P192:Z192,"&gt;=0",'1.DP 2012-2022 '!P192:Z192)),"NA")</f>
        <v>0.18808035446898694</v>
      </c>
      <c r="T192" s="29">
        <f t="shared" si="3"/>
        <v>2.000854834776457E-3</v>
      </c>
      <c r="U192" s="29">
        <f t="shared" si="4"/>
        <v>1.8836289881721277E-4</v>
      </c>
    </row>
    <row r="193" spans="1:21" ht="14.25" customHeight="1">
      <c r="A193" s="12" t="s">
        <v>445</v>
      </c>
      <c r="B193" s="12" t="s">
        <v>446</v>
      </c>
      <c r="C193" s="12" t="s">
        <v>58</v>
      </c>
      <c r="D193" s="13" t="s">
        <v>438</v>
      </c>
      <c r="E193" s="25">
        <f t="shared" si="0"/>
        <v>3.0027984264156624E-3</v>
      </c>
      <c r="F193" s="26" t="str">
        <f>IFERROR(IF('1.DP 2012-2022 '!P193&lt;0,"Prejuízo",IF('1.DP 2012-2022 '!E193&lt;0,"IRPJ NEGATIVO",'1.DP 2012-2022 '!E193/'1.DP 2012-2022 '!P193)),"NA")</f>
        <v>IRPJ NEGATIVO</v>
      </c>
      <c r="G193" s="26">
        <f>IFERROR(IF('1.DP 2012-2022 '!Q193&lt;0,"Prejuízo",IF('1.DP 2012-2022 '!F193&lt;0,"IRPJ NEGATIVO",'1.DP 2012-2022 '!F193/'1.DP 2012-2022 '!Q193)),"NA")</f>
        <v>5.0995832370669146E-2</v>
      </c>
      <c r="H193" s="26">
        <f>IFERROR(IF('1.DP 2012-2022 '!R193&lt;0,"Prejuízo",IF('1.DP 2012-2022 '!G193&lt;0,"IRPJ NEGATIVO",'1.DP 2012-2022 '!G193/'1.DP 2012-2022 '!R193)),"NA")</f>
        <v>9.0443910225195795E-2</v>
      </c>
      <c r="I193" s="26">
        <f>IFERROR(IF('1.DP 2012-2022 '!S193&lt;0,"Prejuízo",IF('1.DP 2012-2022 '!H193&lt;0,"IRPJ NEGATIVO",'1.DP 2012-2022 '!H193/'1.DP 2012-2022 '!S193)),"NA")</f>
        <v>2.8645365361471029E-2</v>
      </c>
      <c r="J193" s="26">
        <f>IFERROR(IF('1.DP 2012-2022 '!T193&lt;0,"Prejuízo",IF('1.DP 2012-2022 '!I193&lt;0,"IRPJ NEGATIVO",'1.DP 2012-2022 '!I193/'1.DP 2012-2022 '!T193)),"NA")</f>
        <v>4.819246420910963E-2</v>
      </c>
      <c r="K193" s="26">
        <f>IFERROR(IF('1.DP 2012-2022 '!U193&lt;0,"Prejuízo",IF('1.DP 2012-2022 '!J193&lt;0,"IRPJ NEGATIVO",'1.DP 2012-2022 '!J193/'1.DP 2012-2022 '!U193)),"NA")</f>
        <v>8.8442690324441881E-2</v>
      </c>
      <c r="L193" s="26">
        <f>IFERROR(IF('1.DP 2012-2022 '!V193&lt;0,"Prejuízo",IF('1.DP 2012-2022 '!K193&lt;0,"IRPJ NEGATIVO",'1.DP 2012-2022 '!K193/'1.DP 2012-2022 '!V193)),"NA")</f>
        <v>4.3285877057020312E-2</v>
      </c>
      <c r="M193" s="26" t="str">
        <f>IFERROR(IF('1.DP 2012-2022 '!W193&lt;0,"Prejuízo",IF('1.DP 2012-2022 '!L193&lt;0,"IRPJ NEGATIVO",'1.DP 2012-2022 '!L193/'1.DP 2012-2022 '!W193)),"NA")</f>
        <v>Prejuízo</v>
      </c>
      <c r="N193" s="26" t="str">
        <f>IFERROR(IF('1.DP 2012-2022 '!X193&lt;0,"Prejuízo",IF('1.DP 2012-2022 '!M193&lt;0,"IRPJ NEGATIVO",'1.DP 2012-2022 '!M193/'1.DP 2012-2022 '!X193)),"NA")</f>
        <v>Prejuízo</v>
      </c>
      <c r="O193" s="26">
        <f>IFERROR(IF('1.DP 2012-2022 '!Y193&lt;0,"Prejuízo",IF('1.DP 2012-2022 '!N193&lt;0,"IRPJ NEGATIVO",'1.DP 2012-2022 '!N193/'1.DP 2012-2022 '!Y193)),"NA")</f>
        <v>0.93872947131258921</v>
      </c>
      <c r="P193" s="26">
        <f>IFERROR(IF('1.DP 2012-2022 '!Z193&lt;0,"Prejuízo",IF('1.DP 2012-2022 '!O193&lt;0,"IRPJ NEGATIVO",'1.DP 2012-2022 '!O193/'1.DP 2012-2022 '!Z193)),"NA")</f>
        <v>0.21451996461823677</v>
      </c>
      <c r="Q193" s="27">
        <f t="shared" si="1"/>
        <v>7</v>
      </c>
      <c r="R193" s="27">
        <f t="shared" si="2"/>
        <v>188</v>
      </c>
      <c r="S193" s="28">
        <f>IFERROR((SUMIF('1.DP 2012-2022 '!E193:O193,"&gt;=0",'1.DP 2012-2022 '!E193:O193))/(SUMIF('1.DP 2012-2022 '!P193:Z193,"&gt;=0",'1.DP 2012-2022 '!P193:Z193)),"NA")</f>
        <v>0.10627001382489763</v>
      </c>
      <c r="T193" s="29">
        <f t="shared" si="3"/>
        <v>3.9568622168844863E-3</v>
      </c>
      <c r="U193" s="29">
        <f t="shared" si="4"/>
        <v>3.7250380409328164E-4</v>
      </c>
    </row>
    <row r="194" spans="1:21" ht="14.25" customHeight="1">
      <c r="A194" s="12" t="s">
        <v>447</v>
      </c>
      <c r="B194" s="12" t="s">
        <v>448</v>
      </c>
      <c r="C194" s="12" t="s">
        <v>58</v>
      </c>
      <c r="D194" s="13" t="s">
        <v>438</v>
      </c>
      <c r="E194" s="25">
        <f t="shared" si="0"/>
        <v>7.4093066184201988E-3</v>
      </c>
      <c r="F194" s="26">
        <f>IFERROR(IF('1.DP 2012-2022 '!P194&lt;0,"Prejuízo",IF('1.DP 2012-2022 '!E194&lt;0,"IRPJ NEGATIVO",'1.DP 2012-2022 '!E194/'1.DP 2012-2022 '!P194)),"NA")</f>
        <v>0.26208408095151725</v>
      </c>
      <c r="G194" s="26" t="str">
        <f>IFERROR(IF('1.DP 2012-2022 '!Q194&lt;0,"Prejuízo",IF('1.DP 2012-2022 '!F194&lt;0,"IRPJ NEGATIVO",'1.DP 2012-2022 '!F194/'1.DP 2012-2022 '!Q194)),"NA")</f>
        <v>NA</v>
      </c>
      <c r="H194" s="26">
        <f>IFERROR(IF('1.DP 2012-2022 '!R194&lt;0,"Prejuízo",IF('1.DP 2012-2022 '!G194&lt;0,"IRPJ NEGATIVO",'1.DP 2012-2022 '!G194/'1.DP 2012-2022 '!R194)),"NA")</f>
        <v>0.30316285137842197</v>
      </c>
      <c r="I194" s="26">
        <f>IFERROR(IF('1.DP 2012-2022 '!S194&lt;0,"Prejuízo",IF('1.DP 2012-2022 '!H194&lt;0,"IRPJ NEGATIVO",'1.DP 2012-2022 '!H194/'1.DP 2012-2022 '!S194)),"NA")</f>
        <v>0.28596600133330458</v>
      </c>
      <c r="J194" s="26">
        <f>IFERROR(IF('1.DP 2012-2022 '!T194&lt;0,"Prejuízo",IF('1.DP 2012-2022 '!I194&lt;0,"IRPJ NEGATIVO",'1.DP 2012-2022 '!I194/'1.DP 2012-2022 '!T194)),"NA")</f>
        <v>0.32587029102764037</v>
      </c>
      <c r="K194" s="26">
        <f>IFERROR(IF('1.DP 2012-2022 '!U194&lt;0,"Prejuízo",IF('1.DP 2012-2022 '!J194&lt;0,"IRPJ NEGATIVO",'1.DP 2012-2022 '!J194/'1.DP 2012-2022 '!U194)),"NA")</f>
        <v>0.21586641957211339</v>
      </c>
      <c r="L194" s="26" t="str">
        <f>IFERROR(IF('1.DP 2012-2022 '!V194&lt;0,"Prejuízo",IF('1.DP 2012-2022 '!K194&lt;0,"IRPJ NEGATIVO",'1.DP 2012-2022 '!K194/'1.DP 2012-2022 '!V194)),"NA")</f>
        <v>NA</v>
      </c>
      <c r="M194" s="26" t="str">
        <f>IFERROR(IF('1.DP 2012-2022 '!W194&lt;0,"Prejuízo",IF('1.DP 2012-2022 '!L194&lt;0,"IRPJ NEGATIVO",'1.DP 2012-2022 '!L194/'1.DP 2012-2022 '!W194)),"NA")</f>
        <v>NA</v>
      </c>
      <c r="N194" s="26" t="str">
        <f>IFERROR(IF('1.DP 2012-2022 '!X194&lt;0,"Prejuízo",IF('1.DP 2012-2022 '!M194&lt;0,"IRPJ NEGATIVO",'1.DP 2012-2022 '!M194/'1.DP 2012-2022 '!X194)),"NA")</f>
        <v>NA</v>
      </c>
      <c r="O194" s="26" t="str">
        <f>IFERROR(IF('1.DP 2012-2022 '!Y194&lt;0,"Prejuízo",IF('1.DP 2012-2022 '!N194&lt;0,"IRPJ NEGATIVO",'1.DP 2012-2022 '!N194/'1.DP 2012-2022 '!Y194)),"NA")</f>
        <v>NA</v>
      </c>
      <c r="P194" s="26" t="str">
        <f>IFERROR(IF('1.DP 2012-2022 '!Z194&lt;0,"Prejuízo",IF('1.DP 2012-2022 '!O194&lt;0,"IRPJ NEGATIVO",'1.DP 2012-2022 '!O194/'1.DP 2012-2022 '!Z194)),"NA")</f>
        <v>NA</v>
      </c>
      <c r="Q194" s="27">
        <f t="shared" si="1"/>
        <v>5</v>
      </c>
      <c r="R194" s="27">
        <f t="shared" si="2"/>
        <v>188</v>
      </c>
      <c r="S194" s="28">
        <f>IFERROR((SUMIF('1.DP 2012-2022 '!E194:O194,"&gt;=0",'1.DP 2012-2022 '!E194:O194))/(SUMIF('1.DP 2012-2022 '!P194:Z194,"&gt;=0",'1.DP 2012-2022 '!P194:Z194)),"NA")</f>
        <v>0.43380748244515921</v>
      </c>
      <c r="T194" s="29">
        <f t="shared" si="3"/>
        <v>1.1537433043754234E-2</v>
      </c>
      <c r="U194" s="29">
        <f t="shared" si="4"/>
        <v>1.0861479280049053E-3</v>
      </c>
    </row>
    <row r="195" spans="1:21" ht="14.25" customHeight="1">
      <c r="A195" s="12" t="s">
        <v>449</v>
      </c>
      <c r="B195" s="12" t="s">
        <v>450</v>
      </c>
      <c r="C195" s="12" t="s">
        <v>58</v>
      </c>
      <c r="D195" s="13" t="s">
        <v>438</v>
      </c>
      <c r="E195" s="25">
        <f t="shared" si="0"/>
        <v>1.3495092501271093E-2</v>
      </c>
      <c r="F195" s="26">
        <f>IFERROR(IF('1.DP 2012-2022 '!P195&lt;0,"Prejuízo",IF('1.DP 2012-2022 '!E195&lt;0,"IRPJ NEGATIVO",'1.DP 2012-2022 '!E195/'1.DP 2012-2022 '!P195)),"NA")</f>
        <v>0.12447563879092641</v>
      </c>
      <c r="G195" s="26">
        <f>IFERROR(IF('1.DP 2012-2022 '!Q195&lt;0,"Prejuízo",IF('1.DP 2012-2022 '!F195&lt;0,"IRPJ NEGATIVO",'1.DP 2012-2022 '!F195/'1.DP 2012-2022 '!Q195)),"NA")</f>
        <v>0.13595835229452841</v>
      </c>
      <c r="H195" s="26">
        <f>IFERROR(IF('1.DP 2012-2022 '!R195&lt;0,"Prejuízo",IF('1.DP 2012-2022 '!G195&lt;0,"IRPJ NEGATIVO",'1.DP 2012-2022 '!G195/'1.DP 2012-2022 '!R195)),"NA")</f>
        <v>0.19546699828796299</v>
      </c>
      <c r="I195" s="26">
        <f>IFERROR(IF('1.DP 2012-2022 '!S195&lt;0,"Prejuízo",IF('1.DP 2012-2022 '!H195&lt;0,"IRPJ NEGATIVO",'1.DP 2012-2022 '!H195/'1.DP 2012-2022 '!S195)),"NA")</f>
        <v>0.33321155463686786</v>
      </c>
      <c r="J195" s="26">
        <f>IFERROR(IF('1.DP 2012-2022 '!T195&lt;0,"Prejuízo",IF('1.DP 2012-2022 '!I195&lt;0,"IRPJ NEGATIVO",'1.DP 2012-2022 '!I195/'1.DP 2012-2022 '!T195)),"NA")</f>
        <v>0.55405686183382896</v>
      </c>
      <c r="K195" s="26">
        <f>IFERROR(IF('1.DP 2012-2022 '!U195&lt;0,"Prejuízo",IF('1.DP 2012-2022 '!J195&lt;0,"IRPJ NEGATIVO",'1.DP 2012-2022 '!J195/'1.DP 2012-2022 '!U195)),"NA")</f>
        <v>0.27061534746052623</v>
      </c>
      <c r="L195" s="26">
        <f>IFERROR(IF('1.DP 2012-2022 '!V195&lt;0,"Prejuízo",IF('1.DP 2012-2022 '!K195&lt;0,"IRPJ NEGATIVO",'1.DP 2012-2022 '!K195/'1.DP 2012-2022 '!V195)),"NA")</f>
        <v>4.173625511838404</v>
      </c>
      <c r="M195" s="26">
        <f>IFERROR(IF('1.DP 2012-2022 '!W195&lt;0,"Prejuízo",IF('1.DP 2012-2022 '!L195&lt;0,"IRPJ NEGATIVO",'1.DP 2012-2022 '!L195/'1.DP 2012-2022 '!W195)),"NA")</f>
        <v>0.34129956155010654</v>
      </c>
      <c r="N195" s="26">
        <f>IFERROR(IF('1.DP 2012-2022 '!X195&lt;0,"Prejuízo",IF('1.DP 2012-2022 '!M195&lt;0,"IRPJ NEGATIVO",'1.DP 2012-2022 '!M195/'1.DP 2012-2022 '!X195)),"NA")</f>
        <v>0.16476025495725069</v>
      </c>
      <c r="O195" s="26">
        <f>IFERROR(IF('1.DP 2012-2022 '!Y195&lt;0,"Prejuízo",IF('1.DP 2012-2022 '!N195&lt;0,"IRPJ NEGATIVO",'1.DP 2012-2022 '!N195/'1.DP 2012-2022 '!Y195)),"NA")</f>
        <v>0.22098426415077252</v>
      </c>
      <c r="P195" s="26">
        <f>IFERROR(IF('1.DP 2012-2022 '!Z195&lt;0,"Prejuízo",IF('1.DP 2012-2022 '!O195&lt;0,"IRPJ NEGATIVO",'1.DP 2012-2022 '!O195/'1.DP 2012-2022 '!Z195)),"NA")</f>
        <v>0.19624855627619531</v>
      </c>
      <c r="Q195" s="27">
        <f t="shared" si="1"/>
        <v>10</v>
      </c>
      <c r="R195" s="27">
        <f t="shared" si="2"/>
        <v>188</v>
      </c>
      <c r="S195" s="28">
        <f>IFERROR((SUMIF('1.DP 2012-2022 '!E195:O195,"&gt;=0",'1.DP 2012-2022 '!E195:O195))/(SUMIF('1.DP 2012-2022 '!P195:Z195,"&gt;=0",'1.DP 2012-2022 '!P195:Z195)),"NA")</f>
        <v>0.23186371852295842</v>
      </c>
      <c r="T195" s="29">
        <f t="shared" si="3"/>
        <v>1.233317651717864E-2</v>
      </c>
      <c r="U195" s="29">
        <f t="shared" si="4"/>
        <v>1.1610601828891259E-3</v>
      </c>
    </row>
    <row r="196" spans="1:21" ht="14.25" customHeight="1">
      <c r="A196" s="12" t="s">
        <v>451</v>
      </c>
      <c r="B196" s="12" t="s">
        <v>452</v>
      </c>
      <c r="C196" s="12" t="s">
        <v>58</v>
      </c>
      <c r="D196" s="13" t="s">
        <v>438</v>
      </c>
      <c r="E196" s="25">
        <f t="shared" si="0"/>
        <v>5.3930103123699157E-3</v>
      </c>
      <c r="F196" s="26">
        <f>IFERROR(IF('1.DP 2012-2022 '!P196&lt;0,"Prejuízo",IF('1.DP 2012-2022 '!E196&lt;0,"IRPJ NEGATIVO",'1.DP 2012-2022 '!E196/'1.DP 2012-2022 '!P196)),"NA")</f>
        <v>0.19460758858693047</v>
      </c>
      <c r="G196" s="26">
        <f>IFERROR(IF('1.DP 2012-2022 '!Q196&lt;0,"Prejuízo",IF('1.DP 2012-2022 '!F196&lt;0,"IRPJ NEGATIVO",'1.DP 2012-2022 '!F196/'1.DP 2012-2022 '!Q196)),"NA")</f>
        <v>2.3203099399316057E-2</v>
      </c>
      <c r="H196" s="26">
        <f>IFERROR(IF('1.DP 2012-2022 '!R196&lt;0,"Prejuízo",IF('1.DP 2012-2022 '!G196&lt;0,"IRPJ NEGATIVO",'1.DP 2012-2022 '!G196/'1.DP 2012-2022 '!R196)),"NA")</f>
        <v>0.15874742019832966</v>
      </c>
      <c r="I196" s="26">
        <f>IFERROR(IF('1.DP 2012-2022 '!S196&lt;0,"Prejuízo",IF('1.DP 2012-2022 '!H196&lt;0,"IRPJ NEGATIVO",'1.DP 2012-2022 '!H196/'1.DP 2012-2022 '!S196)),"NA")</f>
        <v>1.2192714454657305</v>
      </c>
      <c r="J196" s="26">
        <f>IFERROR(IF('1.DP 2012-2022 '!T196&lt;0,"Prejuízo",IF('1.DP 2012-2022 '!I196&lt;0,"IRPJ NEGATIVO",'1.DP 2012-2022 '!I196/'1.DP 2012-2022 '!T196)),"NA")</f>
        <v>0.63732783054096809</v>
      </c>
      <c r="K196" s="26" t="str">
        <f>IFERROR(IF('1.DP 2012-2022 '!U196&lt;0,"Prejuízo",IF('1.DP 2012-2022 '!J196&lt;0,"IRPJ NEGATIVO",'1.DP 2012-2022 '!J196/'1.DP 2012-2022 '!U196)),"NA")</f>
        <v>IRPJ NEGATIVO</v>
      </c>
      <c r="L196" s="26">
        <f>IFERROR(IF('1.DP 2012-2022 '!V196&lt;0,"Prejuízo",IF('1.DP 2012-2022 '!K196&lt;0,"IRPJ NEGATIVO",'1.DP 2012-2022 '!K196/'1.DP 2012-2022 '!V196)),"NA")</f>
        <v>0</v>
      </c>
      <c r="M196" s="26" t="str">
        <f>IFERROR(IF('1.DP 2012-2022 '!W196&lt;0,"Prejuízo",IF('1.DP 2012-2022 '!L196&lt;0,"IRPJ NEGATIVO",'1.DP 2012-2022 '!L196/'1.DP 2012-2022 '!W196)),"NA")</f>
        <v>Prejuízo</v>
      </c>
      <c r="N196" s="26" t="str">
        <f>IFERROR(IF('1.DP 2012-2022 '!X196&lt;0,"Prejuízo",IF('1.DP 2012-2022 '!M196&lt;0,"IRPJ NEGATIVO",'1.DP 2012-2022 '!M196/'1.DP 2012-2022 '!X196)),"NA")</f>
        <v>Prejuízo</v>
      </c>
      <c r="O196" s="26">
        <f>IFERROR(IF('1.DP 2012-2022 '!Y196&lt;0,"Prejuízo",IF('1.DP 2012-2022 '!N196&lt;0,"IRPJ NEGATIVO",'1.DP 2012-2022 '!N196/'1.DP 2012-2022 '!Y196)),"NA")</f>
        <v>0</v>
      </c>
      <c r="P196" s="26" t="str">
        <f>IFERROR(IF('1.DP 2012-2022 '!Z196&lt;0,"Prejuízo",IF('1.DP 2012-2022 '!O196&lt;0,"IRPJ NEGATIVO",'1.DP 2012-2022 '!O196/'1.DP 2012-2022 '!Z196)),"NA")</f>
        <v>Prejuízo</v>
      </c>
      <c r="Q196" s="27">
        <f t="shared" si="1"/>
        <v>6</v>
      </c>
      <c r="R196" s="27">
        <f t="shared" si="2"/>
        <v>188</v>
      </c>
      <c r="S196" s="28">
        <f>IFERROR((SUMIF('1.DP 2012-2022 '!E196:O196,"&gt;=0",'1.DP 2012-2022 '!E196:O196))/(SUMIF('1.DP 2012-2022 '!P196:Z196,"&gt;=0",'1.DP 2012-2022 '!P196:Z196)),"NA")</f>
        <v>0.12352918829849738</v>
      </c>
      <c r="T196" s="29">
        <f t="shared" si="3"/>
        <v>3.9424209031435333E-3</v>
      </c>
      <c r="U196" s="29">
        <f t="shared" si="4"/>
        <v>3.7114428131746835E-4</v>
      </c>
    </row>
    <row r="197" spans="1:21" ht="14.25" customHeight="1">
      <c r="A197" s="12" t="s">
        <v>453</v>
      </c>
      <c r="B197" s="12" t="s">
        <v>454</v>
      </c>
      <c r="C197" s="12" t="s">
        <v>58</v>
      </c>
      <c r="D197" s="13" t="s">
        <v>438</v>
      </c>
      <c r="E197" s="25">
        <f t="shared" si="0"/>
        <v>1.1241196891594304E-2</v>
      </c>
      <c r="F197" s="26">
        <f>IFERROR(IF('1.DP 2012-2022 '!P197&lt;0,"Prejuízo",IF('1.DP 2012-2022 '!E197&lt;0,"IRPJ NEGATIVO",'1.DP 2012-2022 '!E197/'1.DP 2012-2022 '!P197)),"NA")</f>
        <v>0.25089207588743068</v>
      </c>
      <c r="G197" s="26">
        <f>IFERROR(IF('1.DP 2012-2022 '!Q197&lt;0,"Prejuízo",IF('1.DP 2012-2022 '!F197&lt;0,"IRPJ NEGATIVO",'1.DP 2012-2022 '!F197/'1.DP 2012-2022 '!Q197)),"NA")</f>
        <v>0.18851952134320796</v>
      </c>
      <c r="H197" s="26">
        <f>IFERROR(IF('1.DP 2012-2022 '!R197&lt;0,"Prejuízo",IF('1.DP 2012-2022 '!G197&lt;0,"IRPJ NEGATIVO",'1.DP 2012-2022 '!G197/'1.DP 2012-2022 '!R197)),"NA")</f>
        <v>0.35496284059729455</v>
      </c>
      <c r="I197" s="26">
        <f>IFERROR(IF('1.DP 2012-2022 '!S197&lt;0,"Prejuízo",IF('1.DP 2012-2022 '!H197&lt;0,"IRPJ NEGATIVO",'1.DP 2012-2022 '!H197/'1.DP 2012-2022 '!S197)),"NA")</f>
        <v>0.25892557478564199</v>
      </c>
      <c r="J197" s="26">
        <f>IFERROR(IF('1.DP 2012-2022 '!T197&lt;0,"Prejuízo",IF('1.DP 2012-2022 '!I197&lt;0,"IRPJ NEGATIVO",'1.DP 2012-2022 '!I197/'1.DP 2012-2022 '!T197)),"NA")</f>
        <v>0.22970915574005463</v>
      </c>
      <c r="K197" s="26">
        <f>IFERROR(IF('1.DP 2012-2022 '!U197&lt;0,"Prejuízo",IF('1.DP 2012-2022 '!J197&lt;0,"IRPJ NEGATIVO",'1.DP 2012-2022 '!J197/'1.DP 2012-2022 '!U197)),"NA")</f>
        <v>0.25027950808463617</v>
      </c>
      <c r="L197" s="26">
        <f>IFERROR(IF('1.DP 2012-2022 '!V197&lt;0,"Prejuízo",IF('1.DP 2012-2022 '!K197&lt;0,"IRPJ NEGATIVO",'1.DP 2012-2022 '!K197/'1.DP 2012-2022 '!V197)),"NA")</f>
        <v>0.12549051902694211</v>
      </c>
      <c r="M197" s="26" t="str">
        <f>IFERROR(IF('1.DP 2012-2022 '!W197&lt;0,"Prejuízo",IF('1.DP 2012-2022 '!L197&lt;0,"IRPJ NEGATIVO",'1.DP 2012-2022 '!L197/'1.DP 2012-2022 '!W197)),"NA")</f>
        <v>Prejuízo</v>
      </c>
      <c r="N197" s="26">
        <f>IFERROR(IF('1.DP 2012-2022 '!X197&lt;0,"Prejuízo",IF('1.DP 2012-2022 '!M197&lt;0,"IRPJ NEGATIVO",'1.DP 2012-2022 '!M197/'1.DP 2012-2022 '!X197)),"NA")</f>
        <v>0.22923273531285901</v>
      </c>
      <c r="O197" s="26">
        <f>IFERROR(IF('1.DP 2012-2022 '!Y197&lt;0,"Prejuízo",IF('1.DP 2012-2022 '!N197&lt;0,"IRPJ NEGATIVO",'1.DP 2012-2022 '!N197/'1.DP 2012-2022 '!Y197)),"NA")</f>
        <v>8.5735792968279351E-2</v>
      </c>
      <c r="P197" s="26">
        <f>IFERROR(IF('1.DP 2012-2022 '!Z197&lt;0,"Prejuízo",IF('1.DP 2012-2022 '!O197&lt;0,"IRPJ NEGATIVO",'1.DP 2012-2022 '!O197/'1.DP 2012-2022 '!Z197)),"NA")</f>
        <v>0.13959729187338216</v>
      </c>
      <c r="Q197" s="27">
        <f t="shared" si="1"/>
        <v>10</v>
      </c>
      <c r="R197" s="27">
        <f t="shared" si="2"/>
        <v>188</v>
      </c>
      <c r="S197" s="28">
        <f>IFERROR((SUMIF('1.DP 2012-2022 '!E197:O197,"&gt;=0",'1.DP 2012-2022 '!E197:O197))/(SUMIF('1.DP 2012-2022 '!P197:Z197,"&gt;=0",'1.DP 2012-2022 '!P197:Z197)),"NA")</f>
        <v>0.22340284871772204</v>
      </c>
      <c r="T197" s="29">
        <f t="shared" si="3"/>
        <v>1.1883130250942661E-2</v>
      </c>
      <c r="U197" s="29">
        <f t="shared" si="4"/>
        <v>1.1186922820116275E-3</v>
      </c>
    </row>
    <row r="198" spans="1:21" ht="14.25" customHeight="1">
      <c r="A198" s="12" t="s">
        <v>455</v>
      </c>
      <c r="B198" s="12" t="s">
        <v>456</v>
      </c>
      <c r="C198" s="12" t="s">
        <v>58</v>
      </c>
      <c r="D198" s="13" t="s">
        <v>438</v>
      </c>
      <c r="E198" s="25">
        <f t="shared" si="0"/>
        <v>2.9623802424524497E-3</v>
      </c>
      <c r="F198" s="26" t="str">
        <f>IFERROR(IF('1.DP 2012-2022 '!P198&lt;0,"Prejuízo",IF('1.DP 2012-2022 '!E198&lt;0,"IRPJ NEGATIVO",'1.DP 2012-2022 '!E198/'1.DP 2012-2022 '!P198)),"NA")</f>
        <v>Prejuízo</v>
      </c>
      <c r="G198" s="26">
        <f>IFERROR(IF('1.DP 2012-2022 '!Q198&lt;0,"Prejuízo",IF('1.DP 2012-2022 '!F198&lt;0,"IRPJ NEGATIVO",'1.DP 2012-2022 '!F198/'1.DP 2012-2022 '!Q198)),"NA")</f>
        <v>0.24893802988943084</v>
      </c>
      <c r="H198" s="26" t="str">
        <f>IFERROR(IF('1.DP 2012-2022 '!R198&lt;0,"Prejuízo",IF('1.DP 2012-2022 '!G198&lt;0,"IRPJ NEGATIVO",'1.DP 2012-2022 '!G198/'1.DP 2012-2022 '!R198)),"NA")</f>
        <v>Prejuízo</v>
      </c>
      <c r="I198" s="26">
        <f>IFERROR(IF('1.DP 2012-2022 '!S198&lt;0,"Prejuízo",IF('1.DP 2012-2022 '!H198&lt;0,"IRPJ NEGATIVO",'1.DP 2012-2022 '!H198/'1.DP 2012-2022 '!S198)),"NA")</f>
        <v>0</v>
      </c>
      <c r="J198" s="26" t="str">
        <f>IFERROR(IF('1.DP 2012-2022 '!T198&lt;0,"Prejuízo",IF('1.DP 2012-2022 '!I198&lt;0,"IRPJ NEGATIVO",'1.DP 2012-2022 '!I198/'1.DP 2012-2022 '!T198)),"NA")</f>
        <v>Prejuízo</v>
      </c>
      <c r="K198" s="26" t="str">
        <f>IFERROR(IF('1.DP 2012-2022 '!U198&lt;0,"Prejuízo",IF('1.DP 2012-2022 '!J198&lt;0,"IRPJ NEGATIVO",'1.DP 2012-2022 '!J198/'1.DP 2012-2022 '!U198)),"NA")</f>
        <v>Prejuízo</v>
      </c>
      <c r="L198" s="26">
        <f>IFERROR(IF('1.DP 2012-2022 '!V198&lt;0,"Prejuízo",IF('1.DP 2012-2022 '!K198&lt;0,"IRPJ NEGATIVO",'1.DP 2012-2022 '!K198/'1.DP 2012-2022 '!V198)),"NA")</f>
        <v>0.30798945569162967</v>
      </c>
      <c r="M198" s="26" t="str">
        <f>IFERROR(IF('1.DP 2012-2022 '!W198&lt;0,"Prejuízo",IF('1.DP 2012-2022 '!L198&lt;0,"IRPJ NEGATIVO",'1.DP 2012-2022 '!L198/'1.DP 2012-2022 '!W198)),"NA")</f>
        <v>Prejuízo</v>
      </c>
      <c r="N198" s="26">
        <f>IFERROR(IF('1.DP 2012-2022 '!X198&lt;0,"Prejuízo",IF('1.DP 2012-2022 '!M198&lt;0,"IRPJ NEGATIVO",'1.DP 2012-2022 '!M198/'1.DP 2012-2022 '!X198)),"NA")</f>
        <v>0</v>
      </c>
      <c r="O198" s="26" t="str">
        <f>IFERROR(IF('1.DP 2012-2022 '!Y198&lt;0,"Prejuízo",IF('1.DP 2012-2022 '!N198&lt;0,"IRPJ NEGATIVO",'1.DP 2012-2022 '!N198/'1.DP 2012-2022 '!Y198)),"NA")</f>
        <v>Prejuízo</v>
      </c>
      <c r="P198" s="26" t="str">
        <f>IFERROR(IF('1.DP 2012-2022 '!Z198&lt;0,"Prejuízo",IF('1.DP 2012-2022 '!O198&lt;0,"IRPJ NEGATIVO",'1.DP 2012-2022 '!O198/'1.DP 2012-2022 '!Z198)),"NA")</f>
        <v>Prejuízo</v>
      </c>
      <c r="Q198" s="27">
        <f t="shared" si="1"/>
        <v>4</v>
      </c>
      <c r="R198" s="27">
        <f t="shared" si="2"/>
        <v>188</v>
      </c>
      <c r="S198" s="28">
        <f>IFERROR((SUMIF('1.DP 2012-2022 '!E198:O198,"&gt;=0",'1.DP 2012-2022 '!E198:O198))/(SUMIF('1.DP 2012-2022 '!P198:Z198,"&gt;=0",'1.DP 2012-2022 '!P198:Z198)),"NA")</f>
        <v>0.12198081884033322</v>
      </c>
      <c r="T198" s="29">
        <f t="shared" si="3"/>
        <v>2.5953365710709195E-3</v>
      </c>
      <c r="U198" s="29">
        <f t="shared" si="4"/>
        <v>2.4432812987547966E-4</v>
      </c>
    </row>
    <row r="199" spans="1:21" ht="14.25" customHeight="1">
      <c r="A199" s="12" t="s">
        <v>457</v>
      </c>
      <c r="B199" s="12" t="s">
        <v>458</v>
      </c>
      <c r="C199" s="12" t="s">
        <v>58</v>
      </c>
      <c r="D199" s="13" t="s">
        <v>438</v>
      </c>
      <c r="E199" s="25">
        <f t="shared" si="0"/>
        <v>6.7754099660894355E-3</v>
      </c>
      <c r="F199" s="26">
        <f>IFERROR(IF('1.DP 2012-2022 '!P199&lt;0,"Prejuízo",IF('1.DP 2012-2022 '!E199&lt;0,"IRPJ NEGATIVO",'1.DP 2012-2022 '!E199/'1.DP 2012-2022 '!P199)),"NA")</f>
        <v>0.14899442444687933</v>
      </c>
      <c r="G199" s="26">
        <f>IFERROR(IF('1.DP 2012-2022 '!Q199&lt;0,"Prejuízo",IF('1.DP 2012-2022 '!F199&lt;0,"IRPJ NEGATIVO",'1.DP 2012-2022 '!F199/'1.DP 2012-2022 '!Q199)),"NA")</f>
        <v>0.14351517326962385</v>
      </c>
      <c r="H199" s="26">
        <f>IFERROR(IF('1.DP 2012-2022 '!R199&lt;0,"Prejuízo",IF('1.DP 2012-2022 '!G199&lt;0,"IRPJ NEGATIVO",'1.DP 2012-2022 '!G199/'1.DP 2012-2022 '!R199)),"NA")</f>
        <v>7.0451541084731881E-2</v>
      </c>
      <c r="I199" s="26">
        <f>IFERROR(IF('1.DP 2012-2022 '!S199&lt;0,"Prejuízo",IF('1.DP 2012-2022 '!H199&lt;0,"IRPJ NEGATIVO",'1.DP 2012-2022 '!H199/'1.DP 2012-2022 '!S199)),"NA")</f>
        <v>6.0940559155307605E-2</v>
      </c>
      <c r="J199" s="26">
        <f>IFERROR(IF('1.DP 2012-2022 '!T199&lt;0,"Prejuízo",IF('1.DP 2012-2022 '!I199&lt;0,"IRPJ NEGATIVO",'1.DP 2012-2022 '!I199/'1.DP 2012-2022 '!T199)),"NA")</f>
        <v>8.7027722202627569E-2</v>
      </c>
      <c r="K199" s="26">
        <f>IFERROR(IF('1.DP 2012-2022 '!U199&lt;0,"Prejuízo",IF('1.DP 2012-2022 '!J199&lt;0,"IRPJ NEGATIVO",'1.DP 2012-2022 '!J199/'1.DP 2012-2022 '!U199)),"NA")</f>
        <v>8.48657118411488E-2</v>
      </c>
      <c r="L199" s="26" t="str">
        <f>IFERROR(IF('1.DP 2012-2022 '!V199&lt;0,"Prejuízo",IF('1.DP 2012-2022 '!K199&lt;0,"IRPJ NEGATIVO",'1.DP 2012-2022 '!K199/'1.DP 2012-2022 '!V199)),"NA")</f>
        <v>IRPJ NEGATIVO</v>
      </c>
      <c r="M199" s="26">
        <f>IFERROR(IF('1.DP 2012-2022 '!W199&lt;0,"Prejuízo",IF('1.DP 2012-2022 '!L199&lt;0,"IRPJ NEGATIVO",'1.DP 2012-2022 '!L199/'1.DP 2012-2022 '!W199)),"NA")</f>
        <v>0.17247775449361427</v>
      </c>
      <c r="N199" s="26">
        <f>IFERROR(IF('1.DP 2012-2022 '!X199&lt;0,"Prejuízo",IF('1.DP 2012-2022 '!M199&lt;0,"IRPJ NEGATIVO",'1.DP 2012-2022 '!M199/'1.DP 2012-2022 '!X199)),"NA")</f>
        <v>0.17119967487837648</v>
      </c>
      <c r="O199" s="26">
        <f>IFERROR(IF('1.DP 2012-2022 '!Y199&lt;0,"Prejuízo",IF('1.DP 2012-2022 '!N199&lt;0,"IRPJ NEGATIVO",'1.DP 2012-2022 '!N199/'1.DP 2012-2022 '!Y199)),"NA")</f>
        <v>0.16611013882248346</v>
      </c>
      <c r="P199" s="26">
        <f>IFERROR(IF('1.DP 2012-2022 '!Z199&lt;0,"Prejuízo",IF('1.DP 2012-2022 '!O199&lt;0,"IRPJ NEGATIVO",'1.DP 2012-2022 '!O199/'1.DP 2012-2022 '!Z199)),"NA")</f>
        <v>0.16819437343002069</v>
      </c>
      <c r="Q199" s="27">
        <f t="shared" si="1"/>
        <v>10</v>
      </c>
      <c r="R199" s="27">
        <f t="shared" si="2"/>
        <v>188</v>
      </c>
      <c r="S199" s="28">
        <f>IFERROR((SUMIF('1.DP 2012-2022 '!E199:O199,"&gt;=0",'1.DP 2012-2022 '!E199:O199))/(SUMIF('1.DP 2012-2022 '!P199:Z199,"&gt;=0",'1.DP 2012-2022 '!P199:Z199)),"NA")</f>
        <v>0.12835514230773395</v>
      </c>
      <c r="T199" s="29">
        <f t="shared" si="3"/>
        <v>6.8274011865815934E-3</v>
      </c>
      <c r="U199" s="29">
        <f t="shared" si="4"/>
        <v>6.4273982127057566E-4</v>
      </c>
    </row>
    <row r="200" spans="1:21" ht="14.25" customHeight="1">
      <c r="A200" s="12" t="s">
        <v>459</v>
      </c>
      <c r="B200" s="12" t="s">
        <v>460</v>
      </c>
      <c r="C200" s="12" t="s">
        <v>58</v>
      </c>
      <c r="D200" s="13" t="s">
        <v>438</v>
      </c>
      <c r="E200" s="25">
        <f t="shared" si="0"/>
        <v>9.4591464323336705E-3</v>
      </c>
      <c r="F200" s="26">
        <f>IFERROR(IF('1.DP 2012-2022 '!P200&lt;0,"Prejuízo",IF('1.DP 2012-2022 '!E200&lt;0,"IRPJ NEGATIVO",'1.DP 2012-2022 '!E200/'1.DP 2012-2022 '!P200)),"NA")</f>
        <v>0.23389921714054118</v>
      </c>
      <c r="G200" s="26" t="str">
        <f>IFERROR(IF('1.DP 2012-2022 '!Q200&lt;0,"Prejuízo",IF('1.DP 2012-2022 '!F200&lt;0,"IRPJ NEGATIVO",'1.DP 2012-2022 '!F200/'1.DP 2012-2022 '!Q200)),"NA")</f>
        <v>NA</v>
      </c>
      <c r="H200" s="26">
        <f>IFERROR(IF('1.DP 2012-2022 '!R200&lt;0,"Prejuízo",IF('1.DP 2012-2022 '!G200&lt;0,"IRPJ NEGATIVO",'1.DP 2012-2022 '!G200/'1.DP 2012-2022 '!R200)),"NA")</f>
        <v>0.25976391418437128</v>
      </c>
      <c r="I200" s="26">
        <f>IFERROR(IF('1.DP 2012-2022 '!S200&lt;0,"Prejuízo",IF('1.DP 2012-2022 '!H200&lt;0,"IRPJ NEGATIVO",'1.DP 2012-2022 '!H200/'1.DP 2012-2022 '!S200)),"NA")</f>
        <v>0.14354638387129992</v>
      </c>
      <c r="J200" s="26">
        <f>IFERROR(IF('1.DP 2012-2022 '!T200&lt;0,"Prejuízo",IF('1.DP 2012-2022 '!I200&lt;0,"IRPJ NEGATIVO",'1.DP 2012-2022 '!I200/'1.DP 2012-2022 '!T200)),"NA")</f>
        <v>0.29164733425975858</v>
      </c>
      <c r="K200" s="26" t="str">
        <f>IFERROR(IF('1.DP 2012-2022 '!U200&lt;0,"Prejuízo",IF('1.DP 2012-2022 '!J200&lt;0,"IRPJ NEGATIVO",'1.DP 2012-2022 '!J200/'1.DP 2012-2022 '!U200)),"NA")</f>
        <v>Prejuízo</v>
      </c>
      <c r="L200" s="26" t="str">
        <f>IFERROR(IF('1.DP 2012-2022 '!V200&lt;0,"Prejuízo",IF('1.DP 2012-2022 '!K200&lt;0,"IRPJ NEGATIVO",'1.DP 2012-2022 '!K200/'1.DP 2012-2022 '!V200)),"NA")</f>
        <v>Prejuízo</v>
      </c>
      <c r="M200" s="26" t="str">
        <f>IFERROR(IF('1.DP 2012-2022 '!W200&lt;0,"Prejuízo",IF('1.DP 2012-2022 '!L200&lt;0,"IRPJ NEGATIVO",'1.DP 2012-2022 '!L200/'1.DP 2012-2022 '!W200)),"NA")</f>
        <v>Prejuízo</v>
      </c>
      <c r="N200" s="26">
        <f>IFERROR(IF('1.DP 2012-2022 '!X200&lt;0,"Prejuízo",IF('1.DP 2012-2022 '!M200&lt;0,"IRPJ NEGATIVO",'1.DP 2012-2022 '!M200/'1.DP 2012-2022 '!X200)),"NA")</f>
        <v>0.4274535420396039</v>
      </c>
      <c r="O200" s="26">
        <f>IFERROR(IF('1.DP 2012-2022 '!Y200&lt;0,"Prejuízo",IF('1.DP 2012-2022 '!N200&lt;0,"IRPJ NEGATIVO",'1.DP 2012-2022 '!N200/'1.DP 2012-2022 '!Y200)),"NA")</f>
        <v>0.21920137459606326</v>
      </c>
      <c r="P200" s="26">
        <f>IFERROR(IF('1.DP 2012-2022 '!Z200&lt;0,"Prejuízo",IF('1.DP 2012-2022 '!O200&lt;0,"IRPJ NEGATIVO",'1.DP 2012-2022 '!O200/'1.DP 2012-2022 '!Z200)),"NA")</f>
        <v>0.20280776318709184</v>
      </c>
      <c r="Q200" s="27">
        <f t="shared" si="1"/>
        <v>7</v>
      </c>
      <c r="R200" s="27">
        <f t="shared" si="2"/>
        <v>188</v>
      </c>
      <c r="S200" s="28">
        <f>IFERROR((SUMIF('1.DP 2012-2022 '!E200:O200,"&gt;=0",'1.DP 2012-2022 '!E200:O200))/(SUMIF('1.DP 2012-2022 '!P200:Z200,"&gt;=0",'1.DP 2012-2022 '!P200:Z200)),"NA")</f>
        <v>0.41191656454290365</v>
      </c>
      <c r="T200" s="29">
        <f t="shared" si="3"/>
        <v>1.5337318892554923E-2</v>
      </c>
      <c r="U200" s="29">
        <f t="shared" si="4"/>
        <v>1.4438737865800329E-3</v>
      </c>
    </row>
    <row r="201" spans="1:21" ht="14.25" customHeight="1">
      <c r="A201" s="12" t="s">
        <v>461</v>
      </c>
      <c r="B201" s="12" t="s">
        <v>462</v>
      </c>
      <c r="C201" s="12" t="s">
        <v>58</v>
      </c>
      <c r="D201" s="13" t="s">
        <v>438</v>
      </c>
      <c r="E201" s="25">
        <f t="shared" si="0"/>
        <v>1.0568653051116603E-2</v>
      </c>
      <c r="F201" s="26">
        <f>IFERROR(IF('1.DP 2012-2022 '!P201&lt;0,"Prejuízo",IF('1.DP 2012-2022 '!E201&lt;0,"IRPJ NEGATIVO",'1.DP 2012-2022 '!E201/'1.DP 2012-2022 '!P201)),"NA")</f>
        <v>0.23558383621530299</v>
      </c>
      <c r="G201" s="26" t="str">
        <f>IFERROR(IF('1.DP 2012-2022 '!Q201&lt;0,"Prejuízo",IF('1.DP 2012-2022 '!F201&lt;0,"IRPJ NEGATIVO",'1.DP 2012-2022 '!F201/'1.DP 2012-2022 '!Q201)),"NA")</f>
        <v>NA</v>
      </c>
      <c r="H201" s="26">
        <f>IFERROR(IF('1.DP 2012-2022 '!R201&lt;0,"Prejuízo",IF('1.DP 2012-2022 '!G201&lt;0,"IRPJ NEGATIVO",'1.DP 2012-2022 '!G201/'1.DP 2012-2022 '!R201)),"NA")</f>
        <v>0.26009605828141003</v>
      </c>
      <c r="I201" s="26">
        <f>IFERROR(IF('1.DP 2012-2022 '!S201&lt;0,"Prejuízo",IF('1.DP 2012-2022 '!H201&lt;0,"IRPJ NEGATIVO",'1.DP 2012-2022 '!H201/'1.DP 2012-2022 '!S201)),"NA")</f>
        <v>0.14529560160504207</v>
      </c>
      <c r="J201" s="26">
        <f>IFERROR(IF('1.DP 2012-2022 '!T201&lt;0,"Prejuízo",IF('1.DP 2012-2022 '!I201&lt;0,"IRPJ NEGATIVO",'1.DP 2012-2022 '!I201/'1.DP 2012-2022 '!T201)),"NA")</f>
        <v>0.30959638670966932</v>
      </c>
      <c r="K201" s="26" t="str">
        <f>IFERROR(IF('1.DP 2012-2022 '!U201&lt;0,"Prejuízo",IF('1.DP 2012-2022 '!J201&lt;0,"IRPJ NEGATIVO",'1.DP 2012-2022 '!J201/'1.DP 2012-2022 '!U201)),"NA")</f>
        <v>Prejuízo</v>
      </c>
      <c r="L201" s="26" t="str">
        <f>IFERROR(IF('1.DP 2012-2022 '!V201&lt;0,"Prejuízo",IF('1.DP 2012-2022 '!K201&lt;0,"IRPJ NEGATIVO",'1.DP 2012-2022 '!K201/'1.DP 2012-2022 '!V201)),"NA")</f>
        <v>Prejuízo</v>
      </c>
      <c r="M201" s="26" t="str">
        <f>IFERROR(IF('1.DP 2012-2022 '!W201&lt;0,"Prejuízo",IF('1.DP 2012-2022 '!L201&lt;0,"IRPJ NEGATIVO",'1.DP 2012-2022 '!L201/'1.DP 2012-2022 '!W201)),"NA")</f>
        <v>Prejuízo</v>
      </c>
      <c r="N201" s="26">
        <f>IFERROR(IF('1.DP 2012-2022 '!X201&lt;0,"Prejuízo",IF('1.DP 2012-2022 '!M201&lt;0,"IRPJ NEGATIVO",'1.DP 2012-2022 '!M201/'1.DP 2012-2022 '!X201)),"NA")</f>
        <v>0.52812855678036941</v>
      </c>
      <c r="O201" s="26">
        <f>IFERROR(IF('1.DP 2012-2022 '!Y201&lt;0,"Prejuízo",IF('1.DP 2012-2022 '!N201&lt;0,"IRPJ NEGATIVO",'1.DP 2012-2022 '!N201/'1.DP 2012-2022 '!Y201)),"NA")</f>
        <v>0.26605491340698684</v>
      </c>
      <c r="P201" s="26">
        <f>IFERROR(IF('1.DP 2012-2022 '!Z201&lt;0,"Prejuízo",IF('1.DP 2012-2022 '!O201&lt;0,"IRPJ NEGATIVO",'1.DP 2012-2022 '!O201/'1.DP 2012-2022 '!Z201)),"NA")</f>
        <v>0.24215142061114059</v>
      </c>
      <c r="Q201" s="27">
        <f t="shared" si="1"/>
        <v>7</v>
      </c>
      <c r="R201" s="27">
        <f t="shared" si="2"/>
        <v>188</v>
      </c>
      <c r="S201" s="28">
        <f>IFERROR((SUMIF('1.DP 2012-2022 '!E201:O201,"&gt;=0",'1.DP 2012-2022 '!E201:O201))/(SUMIF('1.DP 2012-2022 '!P201:Z201,"&gt;=0",'1.DP 2012-2022 '!P201:Z201)),"NA")</f>
        <v>0.43382425818778708</v>
      </c>
      <c r="T201" s="29">
        <f t="shared" si="3"/>
        <v>1.6153030889970794E-2</v>
      </c>
      <c r="U201" s="29">
        <f t="shared" si="4"/>
        <v>1.5206659025110212E-3</v>
      </c>
    </row>
    <row r="202" spans="1:21" ht="14.25" customHeight="1">
      <c r="A202" s="12" t="s">
        <v>463</v>
      </c>
      <c r="B202" s="12" t="s">
        <v>464</v>
      </c>
      <c r="C202" s="12" t="s">
        <v>58</v>
      </c>
      <c r="D202" s="13" t="s">
        <v>438</v>
      </c>
      <c r="E202" s="25">
        <f t="shared" si="0"/>
        <v>3.707306539626335E-3</v>
      </c>
      <c r="F202" s="26">
        <f>IFERROR(IF('1.DP 2012-2022 '!P202&lt;0,"Prejuízo",IF('1.DP 2012-2022 '!E202&lt;0,"IRPJ NEGATIVO",'1.DP 2012-2022 '!E202/'1.DP 2012-2022 '!P202)),"NA")</f>
        <v>0.21287522184730259</v>
      </c>
      <c r="G202" s="26">
        <f>IFERROR(IF('1.DP 2012-2022 '!Q202&lt;0,"Prejuízo",IF('1.DP 2012-2022 '!F202&lt;0,"IRPJ NEGATIVO",'1.DP 2012-2022 '!F202/'1.DP 2012-2022 '!Q202)),"NA")</f>
        <v>0.16010999120924238</v>
      </c>
      <c r="H202" s="26">
        <f>IFERROR(IF('1.DP 2012-2022 '!R202&lt;0,"Prejuízo",IF('1.DP 2012-2022 '!G202&lt;0,"IRPJ NEGATIVO",'1.DP 2012-2022 '!G202/'1.DP 2012-2022 '!R202)),"NA")</f>
        <v>0.22103644669178807</v>
      </c>
      <c r="I202" s="26" t="str">
        <f>IFERROR(IF('1.DP 2012-2022 '!S202&lt;0,"Prejuízo",IF('1.DP 2012-2022 '!H202&lt;0,"IRPJ NEGATIVO",'1.DP 2012-2022 '!H202/'1.DP 2012-2022 '!S202)),"NA")</f>
        <v>Prejuízo</v>
      </c>
      <c r="J202" s="26">
        <f>IFERROR(IF('1.DP 2012-2022 '!T202&lt;0,"Prejuízo",IF('1.DP 2012-2022 '!I202&lt;0,"IRPJ NEGATIVO",'1.DP 2012-2022 '!I202/'1.DP 2012-2022 '!T202)),"NA")</f>
        <v>2.5923318250150554E-2</v>
      </c>
      <c r="K202" s="26" t="str">
        <f>IFERROR(IF('1.DP 2012-2022 '!U202&lt;0,"Prejuízo",IF('1.DP 2012-2022 '!J202&lt;0,"IRPJ NEGATIVO",'1.DP 2012-2022 '!J202/'1.DP 2012-2022 '!U202)),"NA")</f>
        <v>Prejuízo</v>
      </c>
      <c r="L202" s="26" t="str">
        <f>IFERROR(IF('1.DP 2012-2022 '!V202&lt;0,"Prejuízo",IF('1.DP 2012-2022 '!K202&lt;0,"IRPJ NEGATIVO",'1.DP 2012-2022 '!K202/'1.DP 2012-2022 '!V202)),"NA")</f>
        <v>Prejuízo</v>
      </c>
      <c r="M202" s="26">
        <f>IFERROR(IF('1.DP 2012-2022 '!W202&lt;0,"Prejuízo",IF('1.DP 2012-2022 '!L202&lt;0,"IRPJ NEGATIVO",'1.DP 2012-2022 '!L202/'1.DP 2012-2022 '!W202)),"NA")</f>
        <v>1.4137214181683768</v>
      </c>
      <c r="N202" s="26">
        <f>IFERROR(IF('1.DP 2012-2022 '!X202&lt;0,"Prejuízo",IF('1.DP 2012-2022 '!M202&lt;0,"IRPJ NEGATIVO",'1.DP 2012-2022 '!M202/'1.DP 2012-2022 '!X202)),"NA")</f>
        <v>1.4096419554626729E-2</v>
      </c>
      <c r="O202" s="26">
        <f>IFERROR(IF('1.DP 2012-2022 '!Y202&lt;0,"Prejuízo",IF('1.DP 2012-2022 '!N202&lt;0,"IRPJ NEGATIVO",'1.DP 2012-2022 '!N202/'1.DP 2012-2022 '!Y202)),"NA")</f>
        <v>2.2884029340848329E-2</v>
      </c>
      <c r="P202" s="26">
        <f>IFERROR(IF('1.DP 2012-2022 '!Z202&lt;0,"Prejuízo",IF('1.DP 2012-2022 '!O202&lt;0,"IRPJ NEGATIVO",'1.DP 2012-2022 '!O202/'1.DP 2012-2022 '!Z202)),"NA")</f>
        <v>4.004820255579241E-2</v>
      </c>
      <c r="Q202" s="27">
        <f t="shared" si="1"/>
        <v>7</v>
      </c>
      <c r="R202" s="27">
        <f t="shared" si="2"/>
        <v>188</v>
      </c>
      <c r="S202" s="28">
        <f>IFERROR((SUMIF('1.DP 2012-2022 '!E202:O202,"&gt;=0",'1.DP 2012-2022 '!E202:O202))/(SUMIF('1.DP 2012-2022 '!P202:Z202,"&gt;=0",'1.DP 2012-2022 '!P202:Z202)),"NA")</f>
        <v>0.16964264215339131</v>
      </c>
      <c r="T202" s="29">
        <f t="shared" si="3"/>
        <v>6.316481356775208E-3</v>
      </c>
      <c r="U202" s="29">
        <f t="shared" si="4"/>
        <v>5.9464120935089591E-4</v>
      </c>
    </row>
    <row r="203" spans="1:21" ht="14.25" customHeight="1">
      <c r="A203" s="12" t="s">
        <v>465</v>
      </c>
      <c r="B203" s="12" t="s">
        <v>466</v>
      </c>
      <c r="C203" s="12" t="s">
        <v>58</v>
      </c>
      <c r="D203" s="13" t="s">
        <v>438</v>
      </c>
      <c r="E203" s="25">
        <f t="shared" si="0"/>
        <v>7.3168076391999289E-3</v>
      </c>
      <c r="F203" s="26">
        <f>IFERROR(IF('1.DP 2012-2022 '!P203&lt;0,"Prejuízo",IF('1.DP 2012-2022 '!E203&lt;0,"IRPJ NEGATIVO",'1.DP 2012-2022 '!E203/'1.DP 2012-2022 '!P203)),"NA")</f>
        <v>8.9242334814898794E-2</v>
      </c>
      <c r="G203" s="26">
        <f>IFERROR(IF('1.DP 2012-2022 '!Q203&lt;0,"Prejuízo",IF('1.DP 2012-2022 '!F203&lt;0,"IRPJ NEGATIVO",'1.DP 2012-2022 '!F203/'1.DP 2012-2022 '!Q203)),"NA")</f>
        <v>0.11239193996900768</v>
      </c>
      <c r="H203" s="26" t="str">
        <f>IFERROR(IF('1.DP 2012-2022 '!R203&lt;0,"Prejuízo",IF('1.DP 2012-2022 '!G203&lt;0,"IRPJ NEGATIVO",'1.DP 2012-2022 '!G203/'1.DP 2012-2022 '!R203)),"NA")</f>
        <v>Prejuízo</v>
      </c>
      <c r="I203" s="26" t="str">
        <f>IFERROR(IF('1.DP 2012-2022 '!S203&lt;0,"Prejuízo",IF('1.DP 2012-2022 '!H203&lt;0,"IRPJ NEGATIVO",'1.DP 2012-2022 '!H203/'1.DP 2012-2022 '!S203)),"NA")</f>
        <v>IRPJ NEGATIVO</v>
      </c>
      <c r="J203" s="26" t="str">
        <f>IFERROR(IF('1.DP 2012-2022 '!T203&lt;0,"Prejuízo",IF('1.DP 2012-2022 '!I203&lt;0,"IRPJ NEGATIVO",'1.DP 2012-2022 '!I203/'1.DP 2012-2022 '!T203)),"NA")</f>
        <v>Prejuízo</v>
      </c>
      <c r="K203" s="26">
        <f>IFERROR(IF('1.DP 2012-2022 '!U203&lt;0,"Prejuízo",IF('1.DP 2012-2022 '!J203&lt;0,"IRPJ NEGATIVO",'1.DP 2012-2022 '!J203/'1.DP 2012-2022 '!U203)),"NA")</f>
        <v>0.35764808003499254</v>
      </c>
      <c r="L203" s="26">
        <f>IFERROR(IF('1.DP 2012-2022 '!V203&lt;0,"Prejuízo",IF('1.DP 2012-2022 '!K203&lt;0,"IRPJ NEGATIVO",'1.DP 2012-2022 '!K203/'1.DP 2012-2022 '!V203)),"NA")</f>
        <v>5.9106327188072773E-2</v>
      </c>
      <c r="M203" s="26" t="str">
        <f>IFERROR(IF('1.DP 2012-2022 '!W203&lt;0,"Prejuízo",IF('1.DP 2012-2022 '!L203&lt;0,"IRPJ NEGATIVO",'1.DP 2012-2022 '!L203/'1.DP 2012-2022 '!W203)),"NA")</f>
        <v>Prejuízo</v>
      </c>
      <c r="N203" s="26" t="str">
        <f>IFERROR(IF('1.DP 2012-2022 '!X203&lt;0,"Prejuízo",IF('1.DP 2012-2022 '!M203&lt;0,"IRPJ NEGATIVO",'1.DP 2012-2022 '!M203/'1.DP 2012-2022 '!X203)),"NA")</f>
        <v>IRPJ NEGATIVO</v>
      </c>
      <c r="O203" s="26">
        <f>IFERROR(IF('1.DP 2012-2022 '!Y203&lt;0,"Prejuízo",IF('1.DP 2012-2022 '!N203&lt;0,"IRPJ NEGATIVO",'1.DP 2012-2022 '!N203/'1.DP 2012-2022 '!Y203)),"NA")</f>
        <v>0.6350093893472768</v>
      </c>
      <c r="P203" s="26">
        <f>IFERROR(IF('1.DP 2012-2022 '!Z203&lt;0,"Prejuízo",IF('1.DP 2012-2022 '!O203&lt;0,"IRPJ NEGATIVO",'1.DP 2012-2022 '!O203/'1.DP 2012-2022 '!Z203)),"NA")</f>
        <v>0.12216176481533809</v>
      </c>
      <c r="Q203" s="27">
        <f t="shared" si="1"/>
        <v>6</v>
      </c>
      <c r="R203" s="27">
        <f t="shared" si="2"/>
        <v>188</v>
      </c>
      <c r="S203" s="28">
        <f>IFERROR((SUMIF('1.DP 2012-2022 '!E203:O203,"&gt;=0",'1.DP 2012-2022 '!E203:O203))/(SUMIF('1.DP 2012-2022 '!P203:Z203,"&gt;=0",'1.DP 2012-2022 '!P203:Z203)),"NA")</f>
        <v>0.15350041456271571</v>
      </c>
      <c r="T203" s="29">
        <f t="shared" si="3"/>
        <v>4.8989494009377358E-3</v>
      </c>
      <c r="U203" s="29">
        <f t="shared" si="4"/>
        <v>4.6119303323800419E-4</v>
      </c>
    </row>
    <row r="204" spans="1:21" ht="14.25" customHeight="1">
      <c r="A204" s="12" t="s">
        <v>467</v>
      </c>
      <c r="B204" s="12" t="s">
        <v>468</v>
      </c>
      <c r="C204" s="12" t="s">
        <v>58</v>
      </c>
      <c r="D204" s="13" t="s">
        <v>438</v>
      </c>
      <c r="E204" s="25">
        <f t="shared" si="0"/>
        <v>4.1717323004091065E-3</v>
      </c>
      <c r="F204" s="26">
        <f>IFERROR(IF('1.DP 2012-2022 '!P204&lt;0,"Prejuízo",IF('1.DP 2012-2022 '!E204&lt;0,"IRPJ NEGATIVO",'1.DP 2012-2022 '!E204/'1.DP 2012-2022 '!P204)),"NA")</f>
        <v>0</v>
      </c>
      <c r="G204" s="26">
        <f>IFERROR(IF('1.DP 2012-2022 '!Q204&lt;0,"Prejuízo",IF('1.DP 2012-2022 '!F204&lt;0,"IRPJ NEGATIVO",'1.DP 2012-2022 '!F204/'1.DP 2012-2022 '!Q204)),"NA")</f>
        <v>0</v>
      </c>
      <c r="H204" s="26">
        <f>IFERROR(IF('1.DP 2012-2022 '!R204&lt;0,"Prejuízo",IF('1.DP 2012-2022 '!G204&lt;0,"IRPJ NEGATIVO",'1.DP 2012-2022 '!G204/'1.DP 2012-2022 '!R204)),"NA")</f>
        <v>0</v>
      </c>
      <c r="I204" s="26">
        <f>IFERROR(IF('1.DP 2012-2022 '!S204&lt;0,"Prejuízo",IF('1.DP 2012-2022 '!H204&lt;0,"IRPJ NEGATIVO",'1.DP 2012-2022 '!H204/'1.DP 2012-2022 '!S204)),"NA")</f>
        <v>0.57386898902418937</v>
      </c>
      <c r="J204" s="26">
        <f>IFERROR(IF('1.DP 2012-2022 '!T204&lt;0,"Prejuízo",IF('1.DP 2012-2022 '!I204&lt;0,"IRPJ NEGATIVO",'1.DP 2012-2022 '!I204/'1.DP 2012-2022 '!T204)),"NA")</f>
        <v>7.4685463767437312E-3</v>
      </c>
      <c r="K204" s="26">
        <f>IFERROR(IF('1.DP 2012-2022 '!U204&lt;0,"Prejuízo",IF('1.DP 2012-2022 '!J204&lt;0,"IRPJ NEGATIVO",'1.DP 2012-2022 '!J204/'1.DP 2012-2022 '!U204)),"NA")</f>
        <v>0.19706428264514239</v>
      </c>
      <c r="L204" s="26">
        <f>IFERROR(IF('1.DP 2012-2022 '!V204&lt;0,"Prejuízo",IF('1.DP 2012-2022 '!K204&lt;0,"IRPJ NEGATIVO",'1.DP 2012-2022 '!K204/'1.DP 2012-2022 '!V204)),"NA")</f>
        <v>0</v>
      </c>
      <c r="M204" s="26" t="str">
        <f>IFERROR(IF('1.DP 2012-2022 '!W204&lt;0,"Prejuízo",IF('1.DP 2012-2022 '!L204&lt;0,"IRPJ NEGATIVO",'1.DP 2012-2022 '!L204/'1.DP 2012-2022 '!W204)),"NA")</f>
        <v>Prejuízo</v>
      </c>
      <c r="N204" s="26" t="str">
        <f>IFERROR(IF('1.DP 2012-2022 '!X204&lt;0,"Prejuízo",IF('1.DP 2012-2022 '!M204&lt;0,"IRPJ NEGATIVO",'1.DP 2012-2022 '!M204/'1.DP 2012-2022 '!X204)),"NA")</f>
        <v>Prejuízo</v>
      </c>
      <c r="O204" s="26" t="str">
        <f>IFERROR(IF('1.DP 2012-2022 '!Y204&lt;0,"Prejuízo",IF('1.DP 2012-2022 '!N204&lt;0,"IRPJ NEGATIVO",'1.DP 2012-2022 '!N204/'1.DP 2012-2022 '!Y204)),"NA")</f>
        <v>Prejuízo</v>
      </c>
      <c r="P204" s="26">
        <f>IFERROR(IF('1.DP 2012-2022 '!Z204&lt;0,"Prejuízo",IF('1.DP 2012-2022 '!O204&lt;0,"IRPJ NEGATIVO",'1.DP 2012-2022 '!O204/'1.DP 2012-2022 '!Z204)),"NA")</f>
        <v>5.8838544308364845E-3</v>
      </c>
      <c r="Q204" s="27">
        <f t="shared" si="1"/>
        <v>8</v>
      </c>
      <c r="R204" s="27">
        <f t="shared" si="2"/>
        <v>188</v>
      </c>
      <c r="S204" s="28">
        <f>IFERROR((SUMIF('1.DP 2012-2022 '!E204:O204,"&gt;=0",'1.DP 2012-2022 '!E204:O204))/(SUMIF('1.DP 2012-2022 '!P204:Z204,"&gt;=0",'1.DP 2012-2022 '!P204:Z204)),"NA")</f>
        <v>6.6921959490474026E-2</v>
      </c>
      <c r="T204" s="29">
        <f t="shared" si="3"/>
        <v>2.8477429570414477E-3</v>
      </c>
      <c r="U204" s="29">
        <f t="shared" si="4"/>
        <v>2.6808997292127799E-4</v>
      </c>
    </row>
    <row r="205" spans="1:21" ht="14.25" customHeight="1">
      <c r="A205" s="12" t="s">
        <v>469</v>
      </c>
      <c r="B205" s="12" t="s">
        <v>470</v>
      </c>
      <c r="C205" s="12" t="s">
        <v>58</v>
      </c>
      <c r="D205" s="13" t="s">
        <v>438</v>
      </c>
      <c r="E205" s="25">
        <f t="shared" si="0"/>
        <v>4.1859258874756981E-4</v>
      </c>
      <c r="F205" s="26" t="str">
        <f>IFERROR(IF('1.DP 2012-2022 '!P205&lt;0,"Prejuízo",IF('1.DP 2012-2022 '!E205&lt;0,"IRPJ NEGATIVO",'1.DP 2012-2022 '!E205/'1.DP 2012-2022 '!P205)),"NA")</f>
        <v>NA</v>
      </c>
      <c r="G205" s="26" t="str">
        <f>IFERROR(IF('1.DP 2012-2022 '!Q205&lt;0,"Prejuízo",IF('1.DP 2012-2022 '!F205&lt;0,"IRPJ NEGATIVO",'1.DP 2012-2022 '!F205/'1.DP 2012-2022 '!Q205)),"NA")</f>
        <v>NA</v>
      </c>
      <c r="H205" s="26" t="str">
        <f>IFERROR(IF('1.DP 2012-2022 '!R205&lt;0,"Prejuízo",IF('1.DP 2012-2022 '!G205&lt;0,"IRPJ NEGATIVO",'1.DP 2012-2022 '!G205/'1.DP 2012-2022 '!R205)),"NA")</f>
        <v>NA</v>
      </c>
      <c r="I205" s="26" t="str">
        <f>IFERROR(IF('1.DP 2012-2022 '!S205&lt;0,"Prejuízo",IF('1.DP 2012-2022 '!H205&lt;0,"IRPJ NEGATIVO",'1.DP 2012-2022 '!H205/'1.DP 2012-2022 '!S205)),"NA")</f>
        <v>Prejuízo</v>
      </c>
      <c r="J205" s="26">
        <f>IFERROR(IF('1.DP 2012-2022 '!T205&lt;0,"Prejuízo",IF('1.DP 2012-2022 '!I205&lt;0,"IRPJ NEGATIVO",'1.DP 2012-2022 '!I205/'1.DP 2012-2022 '!T205)),"NA")</f>
        <v>7.7307028221542728E-2</v>
      </c>
      <c r="K205" s="26">
        <f>IFERROR(IF('1.DP 2012-2022 '!U205&lt;0,"Prejuízo",IF('1.DP 2012-2022 '!J205&lt;0,"IRPJ NEGATIVO",'1.DP 2012-2022 '!J205/'1.DP 2012-2022 '!U205)),"NA")</f>
        <v>1.3883784630003932E-3</v>
      </c>
      <c r="L205" s="26" t="str">
        <f>IFERROR(IF('1.DP 2012-2022 '!V205&lt;0,"Prejuízo",IF('1.DP 2012-2022 '!K205&lt;0,"IRPJ NEGATIVO",'1.DP 2012-2022 '!K205/'1.DP 2012-2022 '!V205)),"NA")</f>
        <v>NA</v>
      </c>
      <c r="M205" s="26" t="str">
        <f>IFERROR(IF('1.DP 2012-2022 '!W205&lt;0,"Prejuízo",IF('1.DP 2012-2022 '!L205&lt;0,"IRPJ NEGATIVO",'1.DP 2012-2022 '!L205/'1.DP 2012-2022 '!W205)),"NA")</f>
        <v>NA</v>
      </c>
      <c r="N205" s="26" t="str">
        <f>IFERROR(IF('1.DP 2012-2022 '!X205&lt;0,"Prejuízo",IF('1.DP 2012-2022 '!M205&lt;0,"IRPJ NEGATIVO",'1.DP 2012-2022 '!M205/'1.DP 2012-2022 '!X205)),"NA")</f>
        <v>NA</v>
      </c>
      <c r="O205" s="26" t="str">
        <f>IFERROR(IF('1.DP 2012-2022 '!Y205&lt;0,"Prejuízo",IF('1.DP 2012-2022 '!N205&lt;0,"IRPJ NEGATIVO",'1.DP 2012-2022 '!N205/'1.DP 2012-2022 '!Y205)),"NA")</f>
        <v>NA</v>
      </c>
      <c r="P205" s="26" t="str">
        <f>IFERROR(IF('1.DP 2012-2022 '!Z205&lt;0,"Prejuízo",IF('1.DP 2012-2022 '!O205&lt;0,"IRPJ NEGATIVO",'1.DP 2012-2022 '!O205/'1.DP 2012-2022 '!Z205)),"NA")</f>
        <v>NA</v>
      </c>
      <c r="Q205" s="27">
        <f t="shared" si="1"/>
        <v>2</v>
      </c>
      <c r="R205" s="27">
        <f t="shared" si="2"/>
        <v>188</v>
      </c>
      <c r="S205" s="28">
        <f>IFERROR((SUMIF('1.DP 2012-2022 '!E205:O205,"&gt;=0",'1.DP 2012-2022 '!E205:O205))/(SUMIF('1.DP 2012-2022 '!P205:Z205,"&gt;=0",'1.DP 2012-2022 '!P205:Z205)),"NA")</f>
        <v>0.37843184889960507</v>
      </c>
      <c r="T205" s="29">
        <f t="shared" si="3"/>
        <v>4.0258707329745222E-3</v>
      </c>
      <c r="U205" s="29">
        <f t="shared" si="4"/>
        <v>3.790003494237407E-4</v>
      </c>
    </row>
    <row r="206" spans="1:21" ht="14.25" customHeight="1">
      <c r="A206" s="12" t="s">
        <v>471</v>
      </c>
      <c r="B206" s="12" t="s">
        <v>472</v>
      </c>
      <c r="C206" s="12" t="s">
        <v>58</v>
      </c>
      <c r="D206" s="13" t="s">
        <v>438</v>
      </c>
      <c r="E206" s="25">
        <f t="shared" si="0"/>
        <v>2.5990426508104439E-3</v>
      </c>
      <c r="F206" s="26">
        <f>IFERROR(IF('1.DP 2012-2022 '!P206&lt;0,"Prejuízo",IF('1.DP 2012-2022 '!E206&lt;0,"IRPJ NEGATIVO",'1.DP 2012-2022 '!E206/'1.DP 2012-2022 '!P206)),"NA")</f>
        <v>0.19384608685566174</v>
      </c>
      <c r="G206" s="26">
        <f>IFERROR(IF('1.DP 2012-2022 '!Q206&lt;0,"Prejuízo",IF('1.DP 2012-2022 '!F206&lt;0,"IRPJ NEGATIVO",'1.DP 2012-2022 '!F206/'1.DP 2012-2022 '!Q206)),"NA")</f>
        <v>0.21566317648880784</v>
      </c>
      <c r="H206" s="26" t="str">
        <f>IFERROR(IF('1.DP 2012-2022 '!R206&lt;0,"Prejuízo",IF('1.DP 2012-2022 '!G206&lt;0,"IRPJ NEGATIVO",'1.DP 2012-2022 '!G206/'1.DP 2012-2022 '!R206)),"NA")</f>
        <v>Prejuízo</v>
      </c>
      <c r="I206" s="26" t="str">
        <f>IFERROR(IF('1.DP 2012-2022 '!S206&lt;0,"Prejuízo",IF('1.DP 2012-2022 '!H206&lt;0,"IRPJ NEGATIVO",'1.DP 2012-2022 '!H206/'1.DP 2012-2022 '!S206)),"NA")</f>
        <v>Prejuízo</v>
      </c>
      <c r="J206" s="26" t="str">
        <f>IFERROR(IF('1.DP 2012-2022 '!T206&lt;0,"Prejuízo",IF('1.DP 2012-2022 '!I206&lt;0,"IRPJ NEGATIVO",'1.DP 2012-2022 '!I206/'1.DP 2012-2022 '!T206)),"NA")</f>
        <v>Prejuízo</v>
      </c>
      <c r="K206" s="26" t="str">
        <f>IFERROR(IF('1.DP 2012-2022 '!U206&lt;0,"Prejuízo",IF('1.DP 2012-2022 '!J206&lt;0,"IRPJ NEGATIVO",'1.DP 2012-2022 '!J206/'1.DP 2012-2022 '!U206)),"NA")</f>
        <v>Prejuízo</v>
      </c>
      <c r="L206" s="26">
        <f>IFERROR(IF('1.DP 2012-2022 '!V206&lt;0,"Prejuízo",IF('1.DP 2012-2022 '!K206&lt;0,"IRPJ NEGATIVO",'1.DP 2012-2022 '!K206/'1.DP 2012-2022 '!V206)),"NA")</f>
        <v>7.9110755007893926E-2</v>
      </c>
      <c r="M206" s="26" t="str">
        <f>IFERROR(IF('1.DP 2012-2022 '!W206&lt;0,"Prejuízo",IF('1.DP 2012-2022 '!L206&lt;0,"IRPJ NEGATIVO",'1.DP 2012-2022 '!L206/'1.DP 2012-2022 '!W206)),"NA")</f>
        <v>Prejuízo</v>
      </c>
      <c r="N206" s="26" t="str">
        <f>IFERROR(IF('1.DP 2012-2022 '!X206&lt;0,"Prejuízo",IF('1.DP 2012-2022 '!M206&lt;0,"IRPJ NEGATIVO",'1.DP 2012-2022 '!M206/'1.DP 2012-2022 '!X206)),"NA")</f>
        <v>Prejuízo</v>
      </c>
      <c r="O206" s="26" t="str">
        <f>IFERROR(IF('1.DP 2012-2022 '!Y206&lt;0,"Prejuízo",IF('1.DP 2012-2022 '!N206&lt;0,"IRPJ NEGATIVO",'1.DP 2012-2022 '!N206/'1.DP 2012-2022 '!Y206)),"NA")</f>
        <v>Prejuízo</v>
      </c>
      <c r="P206" s="26" t="str">
        <f>IFERROR(IF('1.DP 2012-2022 '!Z206&lt;0,"Prejuízo",IF('1.DP 2012-2022 '!O206&lt;0,"IRPJ NEGATIVO",'1.DP 2012-2022 '!O206/'1.DP 2012-2022 '!Z206)),"NA")</f>
        <v>Prejuízo</v>
      </c>
      <c r="Q206" s="27">
        <f t="shared" si="1"/>
        <v>3</v>
      </c>
      <c r="R206" s="27">
        <f t="shared" si="2"/>
        <v>188</v>
      </c>
      <c r="S206" s="28">
        <f>IFERROR((SUMIF('1.DP 2012-2022 '!E206:O206,"&gt;=0",'1.DP 2012-2022 '!E206:O206))/(SUMIF('1.DP 2012-2022 '!P206:Z206,"&gt;=0",'1.DP 2012-2022 '!P206:Z206)),"NA")</f>
        <v>0.27380839281338915</v>
      </c>
      <c r="T206" s="29">
        <f t="shared" si="3"/>
        <v>4.3692828640434439E-3</v>
      </c>
      <c r="U206" s="29">
        <f t="shared" si="4"/>
        <v>4.1132958359547689E-4</v>
      </c>
    </row>
    <row r="207" spans="1:21" ht="14.25" customHeight="1">
      <c r="A207" s="12" t="s">
        <v>473</v>
      </c>
      <c r="B207" s="12" t="s">
        <v>474</v>
      </c>
      <c r="C207" s="12" t="s">
        <v>58</v>
      </c>
      <c r="D207" s="13" t="s">
        <v>438</v>
      </c>
      <c r="E207" s="25">
        <f t="shared" si="0"/>
        <v>4.3443972161508514E-3</v>
      </c>
      <c r="F207" s="26" t="str">
        <f>IFERROR(IF('1.DP 2012-2022 '!P207&lt;0,"Prejuízo",IF('1.DP 2012-2022 '!E207&lt;0,"IRPJ NEGATIVO",'1.DP 2012-2022 '!E207/'1.DP 2012-2022 '!P207)),"NA")</f>
        <v>Prejuízo</v>
      </c>
      <c r="G207" s="26" t="str">
        <f>IFERROR(IF('1.DP 2012-2022 '!Q207&lt;0,"Prejuízo",IF('1.DP 2012-2022 '!F207&lt;0,"IRPJ NEGATIVO",'1.DP 2012-2022 '!F207/'1.DP 2012-2022 '!Q207)),"NA")</f>
        <v>Prejuízo</v>
      </c>
      <c r="H207" s="26" t="str">
        <f>IFERROR(IF('1.DP 2012-2022 '!R207&lt;0,"Prejuízo",IF('1.DP 2012-2022 '!G207&lt;0,"IRPJ NEGATIVO",'1.DP 2012-2022 '!G207/'1.DP 2012-2022 '!R207)),"NA")</f>
        <v>Prejuízo</v>
      </c>
      <c r="I207" s="26" t="str">
        <f>IFERROR(IF('1.DP 2012-2022 '!S207&lt;0,"Prejuízo",IF('1.DP 2012-2022 '!H207&lt;0,"IRPJ NEGATIVO",'1.DP 2012-2022 '!H207/'1.DP 2012-2022 '!S207)),"NA")</f>
        <v>Prejuízo</v>
      </c>
      <c r="J207" s="26">
        <f>IFERROR(IF('1.DP 2012-2022 '!T207&lt;0,"Prejuízo",IF('1.DP 2012-2022 '!I207&lt;0,"IRPJ NEGATIVO",'1.DP 2012-2022 '!I207/'1.DP 2012-2022 '!T207)),"NA")</f>
        <v>1.0471004628760885</v>
      </c>
      <c r="K207" s="26">
        <f>IFERROR(IF('1.DP 2012-2022 '!U207&lt;0,"Prejuízo",IF('1.DP 2012-2022 '!J207&lt;0,"IRPJ NEGATIVO",'1.DP 2012-2022 '!J207/'1.DP 2012-2022 '!U207)),"NA")</f>
        <v>0.42934782622348988</v>
      </c>
      <c r="L207" s="26">
        <f>IFERROR(IF('1.DP 2012-2022 '!V207&lt;0,"Prejuízo",IF('1.DP 2012-2022 '!K207&lt;0,"IRPJ NEGATIVO",'1.DP 2012-2022 '!K207/'1.DP 2012-2022 '!V207)),"NA")</f>
        <v>5.4717633389047234E-2</v>
      </c>
      <c r="M207" s="26" t="str">
        <f>IFERROR(IF('1.DP 2012-2022 '!W207&lt;0,"Prejuízo",IF('1.DP 2012-2022 '!L207&lt;0,"IRPJ NEGATIVO",'1.DP 2012-2022 '!L207/'1.DP 2012-2022 '!W207)),"NA")</f>
        <v>Prejuízo</v>
      </c>
      <c r="N207" s="26">
        <f>IFERROR(IF('1.DP 2012-2022 '!X207&lt;0,"Prejuízo",IF('1.DP 2012-2022 '!M207&lt;0,"IRPJ NEGATIVO",'1.DP 2012-2022 '!M207/'1.DP 2012-2022 '!X207)),"NA")</f>
        <v>0.13012467868615932</v>
      </c>
      <c r="O207" s="26" t="str">
        <f>IFERROR(IF('1.DP 2012-2022 '!Y207&lt;0,"Prejuízo",IF('1.DP 2012-2022 '!N207&lt;0,"IRPJ NEGATIVO",'1.DP 2012-2022 '!N207/'1.DP 2012-2022 '!Y207)),"NA")</f>
        <v>Prejuízo</v>
      </c>
      <c r="P207" s="26">
        <f>IFERROR(IF('1.DP 2012-2022 '!Z207&lt;0,"Prejuízo",IF('1.DP 2012-2022 '!O207&lt;0,"IRPJ NEGATIVO",'1.DP 2012-2022 '!O207/'1.DP 2012-2022 '!Z207)),"NA")</f>
        <v>0.20255653833766371</v>
      </c>
      <c r="Q207" s="27">
        <f t="shared" si="1"/>
        <v>4</v>
      </c>
      <c r="R207" s="27">
        <f t="shared" si="2"/>
        <v>188</v>
      </c>
      <c r="S207" s="28">
        <f>IFERROR((SUMIF('1.DP 2012-2022 '!E207:O207,"&gt;=0",'1.DP 2012-2022 '!E207:O207))/(SUMIF('1.DP 2012-2022 '!P207:Z207,"&gt;=0",'1.DP 2012-2022 '!P207:Z207)),"NA")</f>
        <v>0.11719303057689401</v>
      </c>
      <c r="T207" s="29">
        <f t="shared" si="3"/>
        <v>2.4934687356785957E-3</v>
      </c>
      <c r="U207" s="29">
        <f t="shared" si="4"/>
        <v>2.3473816840639762E-4</v>
      </c>
    </row>
    <row r="208" spans="1:21" ht="14.25" customHeight="1">
      <c r="A208" s="12" t="s">
        <v>475</v>
      </c>
      <c r="B208" s="12" t="s">
        <v>476</v>
      </c>
      <c r="C208" s="12" t="s">
        <v>58</v>
      </c>
      <c r="D208" s="13" t="s">
        <v>438</v>
      </c>
      <c r="E208" s="25">
        <f t="shared" si="0"/>
        <v>3.8611213265926678E-3</v>
      </c>
      <c r="F208" s="26">
        <f>IFERROR(IF('1.DP 2012-2022 '!P208&lt;0,"Prejuízo",IF('1.DP 2012-2022 '!E208&lt;0,"IRPJ NEGATIVO",'1.DP 2012-2022 '!E208/'1.DP 2012-2022 '!P208)),"NA")</f>
        <v>0.27408899812444054</v>
      </c>
      <c r="G208" s="26">
        <f>IFERROR(IF('1.DP 2012-2022 '!Q208&lt;0,"Prejuízo",IF('1.DP 2012-2022 '!F208&lt;0,"IRPJ NEGATIVO",'1.DP 2012-2022 '!F208/'1.DP 2012-2022 '!Q208)),"NA")</f>
        <v>0.24954934671439818</v>
      </c>
      <c r="H208" s="26">
        <f>IFERROR(IF('1.DP 2012-2022 '!R208&lt;0,"Prejuízo",IF('1.DP 2012-2022 '!G208&lt;0,"IRPJ NEGATIVO",'1.DP 2012-2022 '!G208/'1.DP 2012-2022 '!R208)),"NA")</f>
        <v>0.20225246456058274</v>
      </c>
      <c r="I208" s="26">
        <f>IFERROR(IF('1.DP 2012-2022 '!S208&lt;0,"Prejuízo",IF('1.DP 2012-2022 '!H208&lt;0,"IRPJ NEGATIVO",'1.DP 2012-2022 '!H208/'1.DP 2012-2022 '!S208)),"NA")</f>
        <v>0</v>
      </c>
      <c r="J208" s="26" t="str">
        <f>IFERROR(IF('1.DP 2012-2022 '!T208&lt;0,"Prejuízo",IF('1.DP 2012-2022 '!I208&lt;0,"IRPJ NEGATIVO",'1.DP 2012-2022 '!I208/'1.DP 2012-2022 '!T208)),"NA")</f>
        <v>Prejuízo</v>
      </c>
      <c r="K208" s="26" t="str">
        <f>IFERROR(IF('1.DP 2012-2022 '!U208&lt;0,"Prejuízo",IF('1.DP 2012-2022 '!J208&lt;0,"IRPJ NEGATIVO",'1.DP 2012-2022 '!J208/'1.DP 2012-2022 '!U208)),"NA")</f>
        <v>Prejuízo</v>
      </c>
      <c r="L208" s="26" t="str">
        <f>IFERROR(IF('1.DP 2012-2022 '!V208&lt;0,"Prejuízo",IF('1.DP 2012-2022 '!K208&lt;0,"IRPJ NEGATIVO",'1.DP 2012-2022 '!K208/'1.DP 2012-2022 '!V208)),"NA")</f>
        <v>Prejuízo</v>
      </c>
      <c r="M208" s="26" t="str">
        <f>IFERROR(IF('1.DP 2012-2022 '!W208&lt;0,"Prejuízo",IF('1.DP 2012-2022 '!L208&lt;0,"IRPJ NEGATIVO",'1.DP 2012-2022 '!L208/'1.DP 2012-2022 '!W208)),"NA")</f>
        <v>Prejuízo</v>
      </c>
      <c r="N208" s="26" t="str">
        <f>IFERROR(IF('1.DP 2012-2022 '!X208&lt;0,"Prejuízo",IF('1.DP 2012-2022 '!M208&lt;0,"IRPJ NEGATIVO",'1.DP 2012-2022 '!M208/'1.DP 2012-2022 '!X208)),"NA")</f>
        <v>Prejuízo</v>
      </c>
      <c r="O208" s="26" t="str">
        <f>IFERROR(IF('1.DP 2012-2022 '!Y208&lt;0,"Prejuízo",IF('1.DP 2012-2022 '!N208&lt;0,"IRPJ NEGATIVO",'1.DP 2012-2022 '!N208/'1.DP 2012-2022 '!Y208)),"NA")</f>
        <v>Prejuízo</v>
      </c>
      <c r="P208" s="26">
        <f>IFERROR(IF('1.DP 2012-2022 '!Z208&lt;0,"Prejuízo",IF('1.DP 2012-2022 '!O208&lt;0,"IRPJ NEGATIVO",'1.DP 2012-2022 '!O208/'1.DP 2012-2022 '!Z208)),"NA")</f>
        <v>0</v>
      </c>
      <c r="Q208" s="27">
        <f t="shared" si="1"/>
        <v>5</v>
      </c>
      <c r="R208" s="27">
        <f t="shared" si="2"/>
        <v>188</v>
      </c>
      <c r="S208" s="28">
        <f>IFERROR((SUMIF('1.DP 2012-2022 '!E208:O208,"&gt;=0",'1.DP 2012-2022 '!E208:O208))/(SUMIF('1.DP 2012-2022 '!P208:Z208,"&gt;=0",'1.DP 2012-2022 '!P208:Z208)),"NA")</f>
        <v>7.5777980406676992E-2</v>
      </c>
      <c r="T208" s="29">
        <f t="shared" si="3"/>
        <v>2.0153718193265157E-3</v>
      </c>
      <c r="U208" s="29">
        <f t="shared" si="4"/>
        <v>1.8972954533469453E-4</v>
      </c>
    </row>
    <row r="209" spans="1:21" ht="14.25" customHeight="1">
      <c r="A209" s="12" t="s">
        <v>477</v>
      </c>
      <c r="B209" s="12" t="s">
        <v>478</v>
      </c>
      <c r="C209" s="12" t="s">
        <v>58</v>
      </c>
      <c r="D209" s="13" t="s">
        <v>438</v>
      </c>
      <c r="E209" s="25">
        <f t="shared" si="0"/>
        <v>1.6609278087202781E-2</v>
      </c>
      <c r="F209" s="26">
        <f>IFERROR(IF('1.DP 2012-2022 '!P209&lt;0,"Prejuízo",IF('1.DP 2012-2022 '!E209&lt;0,"IRPJ NEGATIVO",'1.DP 2012-2022 '!E209/'1.DP 2012-2022 '!P209)),"NA")</f>
        <v>0.36826221627333183</v>
      </c>
      <c r="G209" s="26">
        <f>IFERROR(IF('1.DP 2012-2022 '!Q209&lt;0,"Prejuízo",IF('1.DP 2012-2022 '!F209&lt;0,"IRPJ NEGATIVO",'1.DP 2012-2022 '!F209/'1.DP 2012-2022 '!Q209)),"NA")</f>
        <v>0.33510962620625612</v>
      </c>
      <c r="H209" s="26">
        <f>IFERROR(IF('1.DP 2012-2022 '!R209&lt;0,"Prejuízo",IF('1.DP 2012-2022 '!G209&lt;0,"IRPJ NEGATIVO",'1.DP 2012-2022 '!G209/'1.DP 2012-2022 '!R209)),"NA")</f>
        <v>0.34079776319264327</v>
      </c>
      <c r="I209" s="26">
        <f>IFERROR(IF('1.DP 2012-2022 '!S209&lt;0,"Prejuízo",IF('1.DP 2012-2022 '!H209&lt;0,"IRPJ NEGATIVO",'1.DP 2012-2022 '!H209/'1.DP 2012-2022 '!S209)),"NA")</f>
        <v>0.36551872114935768</v>
      </c>
      <c r="J209" s="26">
        <f>IFERROR(IF('1.DP 2012-2022 '!T209&lt;0,"Prejuízo",IF('1.DP 2012-2022 '!I209&lt;0,"IRPJ NEGATIVO",'1.DP 2012-2022 '!I209/'1.DP 2012-2022 '!T209)),"NA")</f>
        <v>0.16224802096262209</v>
      </c>
      <c r="K209" s="26">
        <f>IFERROR(IF('1.DP 2012-2022 '!U209&lt;0,"Prejuízo",IF('1.DP 2012-2022 '!J209&lt;0,"IRPJ NEGATIVO",'1.DP 2012-2022 '!J209/'1.DP 2012-2022 '!U209)),"NA")</f>
        <v>0.30135595956144501</v>
      </c>
      <c r="L209" s="26">
        <f>IFERROR(IF('1.DP 2012-2022 '!V209&lt;0,"Prejuízo",IF('1.DP 2012-2022 '!K209&lt;0,"IRPJ NEGATIVO",'1.DP 2012-2022 '!K209/'1.DP 2012-2022 '!V209)),"NA")</f>
        <v>0.30469525735846065</v>
      </c>
      <c r="M209" s="26">
        <f>IFERROR(IF('1.DP 2012-2022 '!W209&lt;0,"Prejuízo",IF('1.DP 2012-2022 '!L209&lt;0,"IRPJ NEGATIVO",'1.DP 2012-2022 '!L209/'1.DP 2012-2022 '!W209)),"NA")</f>
        <v>0.36570999574742069</v>
      </c>
      <c r="N209" s="26">
        <f>IFERROR(IF('1.DP 2012-2022 '!X209&lt;0,"Prejuízo",IF('1.DP 2012-2022 '!M209&lt;0,"IRPJ NEGATIVO",'1.DP 2012-2022 '!M209/'1.DP 2012-2022 '!X209)),"NA")</f>
        <v>0.27747859096125149</v>
      </c>
      <c r="O209" s="26">
        <f>IFERROR(IF('1.DP 2012-2022 '!Y209&lt;0,"Prejuízo",IF('1.DP 2012-2022 '!N209&lt;0,"IRPJ NEGATIVO",'1.DP 2012-2022 '!N209/'1.DP 2012-2022 '!Y209)),"NA")</f>
        <v>6.1846287196621476E-2</v>
      </c>
      <c r="P209" s="26">
        <f>IFERROR(IF('1.DP 2012-2022 '!Z209&lt;0,"Prejuízo",IF('1.DP 2012-2022 '!O209&lt;0,"IRPJ NEGATIVO",'1.DP 2012-2022 '!O209/'1.DP 2012-2022 '!Z209)),"NA")</f>
        <v>0.23952184178471234</v>
      </c>
      <c r="Q209" s="27">
        <f t="shared" si="1"/>
        <v>11</v>
      </c>
      <c r="R209" s="27">
        <f t="shared" si="2"/>
        <v>188</v>
      </c>
      <c r="S209" s="28">
        <f>IFERROR((SUMIF('1.DP 2012-2022 '!E209:O209,"&gt;=0",'1.DP 2012-2022 '!E209:O209))/(SUMIF('1.DP 2012-2022 '!P209:Z209,"&gt;=0",'1.DP 2012-2022 '!P209:Z209)),"NA")</f>
        <v>0.2961609297788188</v>
      </c>
      <c r="T209" s="29">
        <f t="shared" si="3"/>
        <v>1.7328565040250037E-2</v>
      </c>
      <c r="U209" s="29">
        <f t="shared" si="4"/>
        <v>1.6313321119514306E-3</v>
      </c>
    </row>
    <row r="210" spans="1:21" ht="14.25" customHeight="1">
      <c r="A210" s="12" t="s">
        <v>479</v>
      </c>
      <c r="B210" s="12" t="s">
        <v>480</v>
      </c>
      <c r="C210" s="12" t="s">
        <v>58</v>
      </c>
      <c r="D210" s="13" t="s">
        <v>438</v>
      </c>
      <c r="E210" s="25">
        <f t="shared" si="0"/>
        <v>6.9886454640622338E-5</v>
      </c>
      <c r="F210" s="26" t="str">
        <f>IFERROR(IF('1.DP 2012-2022 '!P210&lt;0,"Prejuízo",IF('1.DP 2012-2022 '!E210&lt;0,"IRPJ NEGATIVO",'1.DP 2012-2022 '!E210/'1.DP 2012-2022 '!P210)),"NA")</f>
        <v>Prejuízo</v>
      </c>
      <c r="G210" s="26" t="str">
        <f>IFERROR(IF('1.DP 2012-2022 '!Q210&lt;0,"Prejuízo",IF('1.DP 2012-2022 '!F210&lt;0,"IRPJ NEGATIVO",'1.DP 2012-2022 '!F210/'1.DP 2012-2022 '!Q210)),"NA")</f>
        <v>Prejuízo</v>
      </c>
      <c r="H210" s="26" t="str">
        <f>IFERROR(IF('1.DP 2012-2022 '!R210&lt;0,"Prejuízo",IF('1.DP 2012-2022 '!G210&lt;0,"IRPJ NEGATIVO",'1.DP 2012-2022 '!G210/'1.DP 2012-2022 '!R210)),"NA")</f>
        <v>Prejuízo</v>
      </c>
      <c r="I210" s="26">
        <f>IFERROR(IF('1.DP 2012-2022 '!S210&lt;0,"Prejuízo",IF('1.DP 2012-2022 '!H210&lt;0,"IRPJ NEGATIVO",'1.DP 2012-2022 '!H210/'1.DP 2012-2022 '!S210)),"NA")</f>
        <v>5.3621007684213529E-5</v>
      </c>
      <c r="J210" s="26" t="str">
        <f>IFERROR(IF('1.DP 2012-2022 '!T210&lt;0,"Prejuízo",IF('1.DP 2012-2022 '!I210&lt;0,"IRPJ NEGATIVO",'1.DP 2012-2022 '!I210/'1.DP 2012-2022 '!T210)),"NA")</f>
        <v>Prejuízo</v>
      </c>
      <c r="K210" s="26" t="str">
        <f>IFERROR(IF('1.DP 2012-2022 '!U210&lt;0,"Prejuízo",IF('1.DP 2012-2022 '!J210&lt;0,"IRPJ NEGATIVO",'1.DP 2012-2022 '!J210/'1.DP 2012-2022 '!U210)),"NA")</f>
        <v>Prejuízo</v>
      </c>
      <c r="L210" s="26" t="str">
        <f>IFERROR(IF('1.DP 2012-2022 '!V210&lt;0,"Prejuízo",IF('1.DP 2012-2022 '!K210&lt;0,"IRPJ NEGATIVO",'1.DP 2012-2022 '!K210/'1.DP 2012-2022 '!V210)),"NA")</f>
        <v>Prejuízo</v>
      </c>
      <c r="M210" s="26">
        <f>IFERROR(IF('1.DP 2012-2022 '!W210&lt;0,"Prejuízo",IF('1.DP 2012-2022 '!L210&lt;0,"IRPJ NEGATIVO",'1.DP 2012-2022 '!L210/'1.DP 2012-2022 '!W210)),"NA")</f>
        <v>0</v>
      </c>
      <c r="N210" s="26">
        <f>IFERROR(IF('1.DP 2012-2022 '!X210&lt;0,"Prejuízo",IF('1.DP 2012-2022 '!M210&lt;0,"IRPJ NEGATIVO",'1.DP 2012-2022 '!M210/'1.DP 2012-2022 '!X210)),"NA")</f>
        <v>1.3085032464752787E-2</v>
      </c>
      <c r="O210" s="26" t="str">
        <f>IFERROR(IF('1.DP 2012-2022 '!Y210&lt;0,"Prejuízo",IF('1.DP 2012-2022 '!N210&lt;0,"IRPJ NEGATIVO",'1.DP 2012-2022 '!N210/'1.DP 2012-2022 '!Y210)),"NA")</f>
        <v>Prejuízo</v>
      </c>
      <c r="P210" s="26" t="str">
        <f>IFERROR(IF('1.DP 2012-2022 '!Z210&lt;0,"Prejuízo",IF('1.DP 2012-2022 '!O210&lt;0,"IRPJ NEGATIVO",'1.DP 2012-2022 '!O210/'1.DP 2012-2022 '!Z210)),"NA")</f>
        <v>Prejuízo</v>
      </c>
      <c r="Q210" s="27">
        <f t="shared" si="1"/>
        <v>3</v>
      </c>
      <c r="R210" s="27">
        <f t="shared" si="2"/>
        <v>188</v>
      </c>
      <c r="S210" s="28">
        <f>IFERROR((SUMIF('1.DP 2012-2022 '!E210:O210,"&gt;=0",'1.DP 2012-2022 '!E210:O210))/(SUMIF('1.DP 2012-2022 '!P210:Z210,"&gt;=0",'1.DP 2012-2022 '!P210:Z210)),"NA")</f>
        <v>3.483822490904704E-2</v>
      </c>
      <c r="T210" s="29">
        <f t="shared" si="3"/>
        <v>5.5592912088904859E-4</v>
      </c>
      <c r="U210" s="29">
        <f t="shared" si="4"/>
        <v>5.2335841125258453E-5</v>
      </c>
    </row>
    <row r="211" spans="1:21" ht="14.25" customHeight="1">
      <c r="A211" s="12" t="s">
        <v>481</v>
      </c>
      <c r="B211" s="12" t="s">
        <v>482</v>
      </c>
      <c r="C211" s="12" t="s">
        <v>58</v>
      </c>
      <c r="D211" s="13" t="s">
        <v>438</v>
      </c>
      <c r="E211" s="25" t="str">
        <f t="shared" si="0"/>
        <v>NA</v>
      </c>
      <c r="F211" s="26" t="str">
        <f>IFERROR(IF('1.DP 2012-2022 '!P211&lt;0,"Prejuízo",IF('1.DP 2012-2022 '!E211&lt;0,"IRPJ NEGATIVO",'1.DP 2012-2022 '!E211/'1.DP 2012-2022 '!P211)),"NA")</f>
        <v>Prejuízo</v>
      </c>
      <c r="G211" s="26" t="str">
        <f>IFERROR(IF('1.DP 2012-2022 '!Q211&lt;0,"Prejuízo",IF('1.DP 2012-2022 '!F211&lt;0,"IRPJ NEGATIVO",'1.DP 2012-2022 '!F211/'1.DP 2012-2022 '!Q211)),"NA")</f>
        <v>Prejuízo</v>
      </c>
      <c r="H211" s="26" t="str">
        <f>IFERROR(IF('1.DP 2012-2022 '!R211&lt;0,"Prejuízo",IF('1.DP 2012-2022 '!G211&lt;0,"IRPJ NEGATIVO",'1.DP 2012-2022 '!G211/'1.DP 2012-2022 '!R211)),"NA")</f>
        <v>Prejuízo</v>
      </c>
      <c r="I211" s="26" t="str">
        <f>IFERROR(IF('1.DP 2012-2022 '!S211&lt;0,"Prejuízo",IF('1.DP 2012-2022 '!H211&lt;0,"IRPJ NEGATIVO",'1.DP 2012-2022 '!H211/'1.DP 2012-2022 '!S211)),"NA")</f>
        <v>Prejuízo</v>
      </c>
      <c r="J211" s="26" t="str">
        <f>IFERROR(IF('1.DP 2012-2022 '!T211&lt;0,"Prejuízo",IF('1.DP 2012-2022 '!I211&lt;0,"IRPJ NEGATIVO",'1.DP 2012-2022 '!I211/'1.DP 2012-2022 '!T211)),"NA")</f>
        <v>Prejuízo</v>
      </c>
      <c r="K211" s="26" t="str">
        <f>IFERROR(IF('1.DP 2012-2022 '!U211&lt;0,"Prejuízo",IF('1.DP 2012-2022 '!J211&lt;0,"IRPJ NEGATIVO",'1.DP 2012-2022 '!J211/'1.DP 2012-2022 '!U211)),"NA")</f>
        <v>Prejuízo</v>
      </c>
      <c r="L211" s="26" t="str">
        <f>IFERROR(IF('1.DP 2012-2022 '!V211&lt;0,"Prejuízo",IF('1.DP 2012-2022 '!K211&lt;0,"IRPJ NEGATIVO",'1.DP 2012-2022 '!K211/'1.DP 2012-2022 '!V211)),"NA")</f>
        <v>Prejuízo</v>
      </c>
      <c r="M211" s="26" t="str">
        <f>IFERROR(IF('1.DP 2012-2022 '!W211&lt;0,"Prejuízo",IF('1.DP 2012-2022 '!L211&lt;0,"IRPJ NEGATIVO",'1.DP 2012-2022 '!L211/'1.DP 2012-2022 '!W211)),"NA")</f>
        <v>Prejuízo</v>
      </c>
      <c r="N211" s="26" t="str">
        <f>IFERROR(IF('1.DP 2012-2022 '!X211&lt;0,"Prejuízo",IF('1.DP 2012-2022 '!M211&lt;0,"IRPJ NEGATIVO",'1.DP 2012-2022 '!M211/'1.DP 2012-2022 '!X211)),"NA")</f>
        <v>Prejuízo</v>
      </c>
      <c r="O211" s="26" t="str">
        <f>IFERROR(IF('1.DP 2012-2022 '!Y211&lt;0,"Prejuízo",IF('1.DP 2012-2022 '!N211&lt;0,"IRPJ NEGATIVO",'1.DP 2012-2022 '!N211/'1.DP 2012-2022 '!Y211)),"NA")</f>
        <v>Prejuízo</v>
      </c>
      <c r="P211" s="26" t="str">
        <f>IFERROR(IF('1.DP 2012-2022 '!Z211&lt;0,"Prejuízo",IF('1.DP 2012-2022 '!O211&lt;0,"IRPJ NEGATIVO",'1.DP 2012-2022 '!O211/'1.DP 2012-2022 '!Z211)),"NA")</f>
        <v>Prejuízo</v>
      </c>
      <c r="Q211" s="27">
        <f t="shared" si="1"/>
        <v>0</v>
      </c>
      <c r="R211" s="27">
        <f t="shared" si="2"/>
        <v>188</v>
      </c>
      <c r="S211" s="28" t="str">
        <f>IFERROR((SUMIF('1.DP 2012-2022 '!E211:O211,"&gt;=0",'1.DP 2012-2022 '!E211:O211))/(SUMIF('1.DP 2012-2022 '!P211:Z211,"&gt;=0",'1.DP 2012-2022 '!P211:Z211)),"NA")</f>
        <v>NA</v>
      </c>
      <c r="T211" s="29" t="str">
        <f t="shared" si="3"/>
        <v>na</v>
      </c>
      <c r="U211" s="29" t="str">
        <f t="shared" si="4"/>
        <v>na</v>
      </c>
    </row>
    <row r="212" spans="1:21" ht="14.25" customHeight="1">
      <c r="A212" s="12" t="s">
        <v>483</v>
      </c>
      <c r="B212" s="12" t="s">
        <v>484</v>
      </c>
      <c r="C212" s="12" t="s">
        <v>58</v>
      </c>
      <c r="D212" s="13" t="s">
        <v>438</v>
      </c>
      <c r="E212" s="25">
        <f t="shared" si="0"/>
        <v>0</v>
      </c>
      <c r="F212" s="26">
        <f>IFERROR(IF('1.DP 2012-2022 '!P212&lt;0,"Prejuízo",IF('1.DP 2012-2022 '!E212&lt;0,"IRPJ NEGATIVO",'1.DP 2012-2022 '!E212/'1.DP 2012-2022 '!P212)),"NA")</f>
        <v>0</v>
      </c>
      <c r="G212" s="26" t="str">
        <f>IFERROR(IF('1.DP 2012-2022 '!Q212&lt;0,"Prejuízo",IF('1.DP 2012-2022 '!F212&lt;0,"IRPJ NEGATIVO",'1.DP 2012-2022 '!F212/'1.DP 2012-2022 '!Q212)),"NA")</f>
        <v>NA</v>
      </c>
      <c r="H212" s="26">
        <f>IFERROR(IF('1.DP 2012-2022 '!R212&lt;0,"Prejuízo",IF('1.DP 2012-2022 '!G212&lt;0,"IRPJ NEGATIVO",'1.DP 2012-2022 '!G212/'1.DP 2012-2022 '!R212)),"NA")</f>
        <v>0</v>
      </c>
      <c r="I212" s="26">
        <f>IFERROR(IF('1.DP 2012-2022 '!S212&lt;0,"Prejuízo",IF('1.DP 2012-2022 '!H212&lt;0,"IRPJ NEGATIVO",'1.DP 2012-2022 '!H212/'1.DP 2012-2022 '!S212)),"NA")</f>
        <v>0</v>
      </c>
      <c r="J212" s="26">
        <f>IFERROR(IF('1.DP 2012-2022 '!T212&lt;0,"Prejuízo",IF('1.DP 2012-2022 '!I212&lt;0,"IRPJ NEGATIVO",'1.DP 2012-2022 '!I212/'1.DP 2012-2022 '!T212)),"NA")</f>
        <v>0</v>
      </c>
      <c r="K212" s="26">
        <f>IFERROR(IF('1.DP 2012-2022 '!U212&lt;0,"Prejuízo",IF('1.DP 2012-2022 '!J212&lt;0,"IRPJ NEGATIVO",'1.DP 2012-2022 '!J212/'1.DP 2012-2022 '!U212)),"NA")</f>
        <v>0</v>
      </c>
      <c r="L212" s="26" t="str">
        <f>IFERROR(IF('1.DP 2012-2022 '!V212&lt;0,"Prejuízo",IF('1.DP 2012-2022 '!K212&lt;0,"IRPJ NEGATIVO",'1.DP 2012-2022 '!K212/'1.DP 2012-2022 '!V212)),"NA")</f>
        <v>Prejuízo</v>
      </c>
      <c r="M212" s="26">
        <f>IFERROR(IF('1.DP 2012-2022 '!W212&lt;0,"Prejuízo",IF('1.DP 2012-2022 '!L212&lt;0,"IRPJ NEGATIVO",'1.DP 2012-2022 '!L212/'1.DP 2012-2022 '!W212)),"NA")</f>
        <v>0</v>
      </c>
      <c r="N212" s="26" t="str">
        <f>IFERROR(IF('1.DP 2012-2022 '!X212&lt;0,"Prejuízo",IF('1.DP 2012-2022 '!M212&lt;0,"IRPJ NEGATIVO",'1.DP 2012-2022 '!M212/'1.DP 2012-2022 '!X212)),"NA")</f>
        <v>Prejuízo</v>
      </c>
      <c r="O212" s="26">
        <f>IFERROR(IF('1.DP 2012-2022 '!Y212&lt;0,"Prejuízo",IF('1.DP 2012-2022 '!N212&lt;0,"IRPJ NEGATIVO",'1.DP 2012-2022 '!N212/'1.DP 2012-2022 '!Y212)),"NA")</f>
        <v>0</v>
      </c>
      <c r="P212" s="26" t="str">
        <f>IFERROR(IF('1.DP 2012-2022 '!Z212&lt;0,"Prejuízo",IF('1.DP 2012-2022 '!O212&lt;0,"IRPJ NEGATIVO",'1.DP 2012-2022 '!O212/'1.DP 2012-2022 '!Z212)),"NA")</f>
        <v>Prejuízo</v>
      </c>
      <c r="Q212" s="27">
        <f t="shared" si="1"/>
        <v>7</v>
      </c>
      <c r="R212" s="27">
        <f t="shared" si="2"/>
        <v>188</v>
      </c>
      <c r="S212" s="28">
        <f>IFERROR((SUMIF('1.DP 2012-2022 '!E212:O212,"&gt;=0",'1.DP 2012-2022 '!E212:O212))/(SUMIF('1.DP 2012-2022 '!P212:Z212,"&gt;=0",'1.DP 2012-2022 '!P212:Z212)),"NA")</f>
        <v>0</v>
      </c>
      <c r="T212" s="29">
        <f t="shared" si="3"/>
        <v>0</v>
      </c>
      <c r="U212" s="29">
        <f t="shared" si="4"/>
        <v>0</v>
      </c>
    </row>
    <row r="213" spans="1:21" ht="14.25" customHeight="1">
      <c r="A213" s="12" t="s">
        <v>485</v>
      </c>
      <c r="B213" s="12" t="s">
        <v>486</v>
      </c>
      <c r="C213" s="12" t="s">
        <v>58</v>
      </c>
      <c r="D213" s="13" t="s">
        <v>438</v>
      </c>
      <c r="E213" s="25">
        <f t="shared" si="0"/>
        <v>1.2038056017955039E-3</v>
      </c>
      <c r="F213" s="26">
        <f>IFERROR(IF('1.DP 2012-2022 '!P213&lt;0,"Prejuízo",IF('1.DP 2012-2022 '!E213&lt;0,"IRPJ NEGATIVO",'1.DP 2012-2022 '!E213/'1.DP 2012-2022 '!P213)),"NA")</f>
        <v>1.7835486975504095E-2</v>
      </c>
      <c r="G213" s="26">
        <f>IFERROR(IF('1.DP 2012-2022 '!Q213&lt;0,"Prejuízo",IF('1.DP 2012-2022 '!F213&lt;0,"IRPJ NEGATIVO",'1.DP 2012-2022 '!F213/'1.DP 2012-2022 '!Q213)),"NA")</f>
        <v>3.3082239730833851E-2</v>
      </c>
      <c r="H213" s="26" t="str">
        <f>IFERROR(IF('1.DP 2012-2022 '!R213&lt;0,"Prejuízo",IF('1.DP 2012-2022 '!G213&lt;0,"IRPJ NEGATIVO",'1.DP 2012-2022 '!G213/'1.DP 2012-2022 '!R213)),"NA")</f>
        <v>Prejuízo</v>
      </c>
      <c r="I213" s="26" t="str">
        <f>IFERROR(IF('1.DP 2012-2022 '!S213&lt;0,"Prejuízo",IF('1.DP 2012-2022 '!H213&lt;0,"IRPJ NEGATIVO",'1.DP 2012-2022 '!H213/'1.DP 2012-2022 '!S213)),"NA")</f>
        <v>Prejuízo</v>
      </c>
      <c r="J213" s="26">
        <f>IFERROR(IF('1.DP 2012-2022 '!T213&lt;0,"Prejuízo",IF('1.DP 2012-2022 '!I213&lt;0,"IRPJ NEGATIVO",'1.DP 2012-2022 '!I213/'1.DP 2012-2022 '!T213)),"NA")</f>
        <v>3.8422283202848657</v>
      </c>
      <c r="K213" s="26">
        <f>IFERROR(IF('1.DP 2012-2022 '!U213&lt;0,"Prejuízo",IF('1.DP 2012-2022 '!J213&lt;0,"IRPJ NEGATIVO",'1.DP 2012-2022 '!J213/'1.DP 2012-2022 '!U213)),"NA")</f>
        <v>9.6663377882763593E-2</v>
      </c>
      <c r="L213" s="26">
        <f>IFERROR(IF('1.DP 2012-2022 '!V213&lt;0,"Prejuízo",IF('1.DP 2012-2022 '!K213&lt;0,"IRPJ NEGATIVO",'1.DP 2012-2022 '!K213/'1.DP 2012-2022 '!V213)),"NA")</f>
        <v>7.8734348548453195E-2</v>
      </c>
      <c r="M213" s="26" t="str">
        <f>IFERROR(IF('1.DP 2012-2022 '!W213&lt;0,"Prejuízo",IF('1.DP 2012-2022 '!L213&lt;0,"IRPJ NEGATIVO",'1.DP 2012-2022 '!L213/'1.DP 2012-2022 '!W213)),"NA")</f>
        <v>Prejuízo</v>
      </c>
      <c r="N213" s="26" t="str">
        <f>IFERROR(IF('1.DP 2012-2022 '!X213&lt;0,"Prejuízo",IF('1.DP 2012-2022 '!M213&lt;0,"IRPJ NEGATIVO",'1.DP 2012-2022 '!M213/'1.DP 2012-2022 '!X213)),"NA")</f>
        <v>Prejuízo</v>
      </c>
      <c r="O213" s="26" t="str">
        <f>IFERROR(IF('1.DP 2012-2022 '!Y213&lt;0,"Prejuízo",IF('1.DP 2012-2022 '!N213&lt;0,"IRPJ NEGATIVO",'1.DP 2012-2022 '!N213/'1.DP 2012-2022 '!Y213)),"NA")</f>
        <v>Prejuízo</v>
      </c>
      <c r="P213" s="26" t="str">
        <f>IFERROR(IF('1.DP 2012-2022 '!Z213&lt;0,"Prejuízo",IF('1.DP 2012-2022 '!O213&lt;0,"IRPJ NEGATIVO",'1.DP 2012-2022 '!O213/'1.DP 2012-2022 '!Z213)),"NA")</f>
        <v>Prejuízo</v>
      </c>
      <c r="Q213" s="27">
        <f t="shared" si="1"/>
        <v>4</v>
      </c>
      <c r="R213" s="27">
        <f t="shared" si="2"/>
        <v>188</v>
      </c>
      <c r="S213" s="28">
        <f>IFERROR((SUMIF('1.DP 2012-2022 '!E213:O213,"&gt;=0",'1.DP 2012-2022 '!E213:O213))/(SUMIF('1.DP 2012-2022 '!P213:Z213,"&gt;=0",'1.DP 2012-2022 '!P213:Z213)),"NA")</f>
        <v>6.0838557687838656E-2</v>
      </c>
      <c r="T213" s="29">
        <f t="shared" si="3"/>
        <v>1.2944373976135884E-3</v>
      </c>
      <c r="U213" s="29">
        <f t="shared" si="4"/>
        <v>1.218599052335276E-4</v>
      </c>
    </row>
    <row r="214" spans="1:21" ht="14.25" customHeight="1">
      <c r="A214" s="12" t="s">
        <v>487</v>
      </c>
      <c r="B214" s="12" t="s">
        <v>488</v>
      </c>
      <c r="C214" s="12" t="s">
        <v>58</v>
      </c>
      <c r="D214" s="13" t="s">
        <v>438</v>
      </c>
      <c r="E214" s="25">
        <f t="shared" si="0"/>
        <v>1.166390863326542E-3</v>
      </c>
      <c r="F214" s="26">
        <f>IFERROR(IF('1.DP 2012-2022 '!P214&lt;0,"Prejuízo",IF('1.DP 2012-2022 '!E214&lt;0,"IRPJ NEGATIVO",'1.DP 2012-2022 '!E214/'1.DP 2012-2022 '!P214)),"NA")</f>
        <v>1.7828848069627021E-2</v>
      </c>
      <c r="G214" s="26">
        <f>IFERROR(IF('1.DP 2012-2022 '!Q214&lt;0,"Prejuízo",IF('1.DP 2012-2022 '!F214&lt;0,"IRPJ NEGATIVO",'1.DP 2012-2022 '!F214/'1.DP 2012-2022 '!Q214)),"NA")</f>
        <v>3.3071031592480475E-2</v>
      </c>
      <c r="H214" s="26" t="str">
        <f>IFERROR(IF('1.DP 2012-2022 '!R214&lt;0,"Prejuízo",IF('1.DP 2012-2022 '!G214&lt;0,"IRPJ NEGATIVO",'1.DP 2012-2022 '!G214/'1.DP 2012-2022 '!R214)),"NA")</f>
        <v>Prejuízo</v>
      </c>
      <c r="I214" s="26" t="str">
        <f>IFERROR(IF('1.DP 2012-2022 '!S214&lt;0,"Prejuízo",IF('1.DP 2012-2022 '!H214&lt;0,"IRPJ NEGATIVO",'1.DP 2012-2022 '!H214/'1.DP 2012-2022 '!S214)),"NA")</f>
        <v>Prejuízo</v>
      </c>
      <c r="J214" s="26">
        <f>IFERROR(IF('1.DP 2012-2022 '!T214&lt;0,"Prejuízo",IF('1.DP 2012-2022 '!I214&lt;0,"IRPJ NEGATIVO",'1.DP 2012-2022 '!I214/'1.DP 2012-2022 '!T214)),"NA")</f>
        <v>3.5931538904644729</v>
      </c>
      <c r="K214" s="26">
        <f>IFERROR(IF('1.DP 2012-2022 '!U214&lt;0,"Prejuízo",IF('1.DP 2012-2022 '!J214&lt;0,"IRPJ NEGATIVO",'1.DP 2012-2022 '!J214/'1.DP 2012-2022 '!U214)),"NA")</f>
        <v>9.029974565368476E-2</v>
      </c>
      <c r="L214" s="26">
        <f>IFERROR(IF('1.DP 2012-2022 '!V214&lt;0,"Prejuízo",IF('1.DP 2012-2022 '!K214&lt;0,"IRPJ NEGATIVO",'1.DP 2012-2022 '!K214/'1.DP 2012-2022 '!V214)),"NA")</f>
        <v>7.8081856989597659E-2</v>
      </c>
      <c r="M214" s="26" t="str">
        <f>IFERROR(IF('1.DP 2012-2022 '!W214&lt;0,"Prejuízo",IF('1.DP 2012-2022 '!L214&lt;0,"IRPJ NEGATIVO",'1.DP 2012-2022 '!L214/'1.DP 2012-2022 '!W214)),"NA")</f>
        <v>Prejuízo</v>
      </c>
      <c r="N214" s="26" t="str">
        <f>IFERROR(IF('1.DP 2012-2022 '!X214&lt;0,"Prejuízo",IF('1.DP 2012-2022 '!M214&lt;0,"IRPJ NEGATIVO",'1.DP 2012-2022 '!M214/'1.DP 2012-2022 '!X214)),"NA")</f>
        <v>Prejuízo</v>
      </c>
      <c r="O214" s="26" t="str">
        <f>IFERROR(IF('1.DP 2012-2022 '!Y214&lt;0,"Prejuízo",IF('1.DP 2012-2022 '!N214&lt;0,"IRPJ NEGATIVO",'1.DP 2012-2022 '!N214/'1.DP 2012-2022 '!Y214)),"NA")</f>
        <v>Prejuízo</v>
      </c>
      <c r="P214" s="26" t="str">
        <f>IFERROR(IF('1.DP 2012-2022 '!Z214&lt;0,"Prejuízo",IF('1.DP 2012-2022 '!O214&lt;0,"IRPJ NEGATIVO",'1.DP 2012-2022 '!O214/'1.DP 2012-2022 '!Z214)),"NA")</f>
        <v>Prejuízo</v>
      </c>
      <c r="Q214" s="27">
        <f t="shared" si="1"/>
        <v>4</v>
      </c>
      <c r="R214" s="27">
        <f t="shared" si="2"/>
        <v>188</v>
      </c>
      <c r="S214" s="28">
        <f>IFERROR((SUMIF('1.DP 2012-2022 '!E214:O214,"&gt;=0",'1.DP 2012-2022 '!E214:O214))/(SUMIF('1.DP 2012-2022 '!P214:Z214,"&gt;=0",'1.DP 2012-2022 '!P214:Z214)),"NA")</f>
        <v>6.0184398863581255E-2</v>
      </c>
      <c r="T214" s="29">
        <f t="shared" si="3"/>
        <v>1.2805191247570479E-3</v>
      </c>
      <c r="U214" s="29">
        <f t="shared" si="4"/>
        <v>1.2054962216040311E-4</v>
      </c>
    </row>
    <row r="215" spans="1:21" ht="14.25" customHeight="1">
      <c r="A215" s="12" t="s">
        <v>489</v>
      </c>
      <c r="B215" s="12" t="s">
        <v>490</v>
      </c>
      <c r="C215" s="12" t="s">
        <v>58</v>
      </c>
      <c r="D215" s="13" t="s">
        <v>438</v>
      </c>
      <c r="E215" s="25">
        <f t="shared" si="0"/>
        <v>1.2638847310694354E-2</v>
      </c>
      <c r="F215" s="26">
        <f>IFERROR(IF('1.DP 2012-2022 '!P215&lt;0,"Prejuízo",IF('1.DP 2012-2022 '!E215&lt;0,"IRPJ NEGATIVO",'1.DP 2012-2022 '!E215/'1.DP 2012-2022 '!P215)),"NA")</f>
        <v>0.18628687541702324</v>
      </c>
      <c r="G215" s="26">
        <f>IFERROR(IF('1.DP 2012-2022 '!Q215&lt;0,"Prejuízo",IF('1.DP 2012-2022 '!F215&lt;0,"IRPJ NEGATIVO",'1.DP 2012-2022 '!F215/'1.DP 2012-2022 '!Q215)),"NA")</f>
        <v>0.14234238804866223</v>
      </c>
      <c r="H215" s="26">
        <f>IFERROR(IF('1.DP 2012-2022 '!R215&lt;0,"Prejuízo",IF('1.DP 2012-2022 '!G215&lt;0,"IRPJ NEGATIVO",'1.DP 2012-2022 '!G215/'1.DP 2012-2022 '!R215)),"NA")</f>
        <v>0.19731301397234127</v>
      </c>
      <c r="I215" s="26">
        <f>IFERROR(IF('1.DP 2012-2022 '!S215&lt;0,"Prejuízo",IF('1.DP 2012-2022 '!H215&lt;0,"IRPJ NEGATIVO",'1.DP 2012-2022 '!H215/'1.DP 2012-2022 '!S215)),"NA")</f>
        <v>0.25692507915582663</v>
      </c>
      <c r="J215" s="26">
        <f>IFERROR(IF('1.DP 2012-2022 '!T215&lt;0,"Prejuízo",IF('1.DP 2012-2022 '!I215&lt;0,"IRPJ NEGATIVO",'1.DP 2012-2022 '!I215/'1.DP 2012-2022 '!T215)),"NA")</f>
        <v>0.48619072392727508</v>
      </c>
      <c r="K215" s="26" t="str">
        <f>IFERROR(IF('1.DP 2012-2022 '!U215&lt;0,"Prejuízo",IF('1.DP 2012-2022 '!J215&lt;0,"IRPJ NEGATIVO",'1.DP 2012-2022 '!J215/'1.DP 2012-2022 '!U215)),"NA")</f>
        <v>Prejuízo</v>
      </c>
      <c r="L215" s="26" t="str">
        <f>IFERROR(IF('1.DP 2012-2022 '!V215&lt;0,"Prejuízo",IF('1.DP 2012-2022 '!K215&lt;0,"IRPJ NEGATIVO",'1.DP 2012-2022 '!K215/'1.DP 2012-2022 '!V215)),"NA")</f>
        <v>Prejuízo</v>
      </c>
      <c r="M215" s="26" t="str">
        <f>IFERROR(IF('1.DP 2012-2022 '!W215&lt;0,"Prejuízo",IF('1.DP 2012-2022 '!L215&lt;0,"IRPJ NEGATIVO",'1.DP 2012-2022 '!L215/'1.DP 2012-2022 '!W215)),"NA")</f>
        <v>Prejuízo</v>
      </c>
      <c r="N215" s="26">
        <f>IFERROR(IF('1.DP 2012-2022 '!X215&lt;0,"Prejuízo",IF('1.DP 2012-2022 '!M215&lt;0,"IRPJ NEGATIVO",'1.DP 2012-2022 '!M215/'1.DP 2012-2022 '!X215)),"NA")</f>
        <v>0.50671460297390625</v>
      </c>
      <c r="O215" s="26">
        <f>IFERROR(IF('1.DP 2012-2022 '!Y215&lt;0,"Prejuízo",IF('1.DP 2012-2022 '!N215&lt;0,"IRPJ NEGATIVO",'1.DP 2012-2022 '!N215/'1.DP 2012-2022 '!Y215)),"NA")</f>
        <v>0.32604617608105319</v>
      </c>
      <c r="P215" s="26">
        <f>IFERROR(IF('1.DP 2012-2022 '!Z215&lt;0,"Prejuízo",IF('1.DP 2012-2022 '!O215&lt;0,"IRPJ NEGATIVO",'1.DP 2012-2022 '!O215/'1.DP 2012-2022 '!Z215)),"NA")</f>
        <v>0.27428443483445086</v>
      </c>
      <c r="Q215" s="27">
        <f t="shared" si="1"/>
        <v>8</v>
      </c>
      <c r="R215" s="27">
        <f t="shared" si="2"/>
        <v>188</v>
      </c>
      <c r="S215" s="28">
        <f>IFERROR((SUMIF('1.DP 2012-2022 '!E215:O215,"&gt;=0",'1.DP 2012-2022 '!E215:O215))/(SUMIF('1.DP 2012-2022 '!P215:Z215,"&gt;=0",'1.DP 2012-2022 '!P215:Z215)),"NA")</f>
        <v>0.24656777059068349</v>
      </c>
      <c r="T215" s="29">
        <f t="shared" si="3"/>
        <v>1.0492245557050361E-2</v>
      </c>
      <c r="U215" s="29">
        <f t="shared" si="4"/>
        <v>9.8775271142987871E-4</v>
      </c>
    </row>
    <row r="216" spans="1:21" ht="14.25" customHeight="1">
      <c r="A216" s="12" t="s">
        <v>491</v>
      </c>
      <c r="B216" s="12" t="s">
        <v>492</v>
      </c>
      <c r="C216" s="12" t="s">
        <v>58</v>
      </c>
      <c r="D216" s="13" t="s">
        <v>438</v>
      </c>
      <c r="E216" s="25">
        <f t="shared" si="0"/>
        <v>1.4050736163983635E-2</v>
      </c>
      <c r="F216" s="26">
        <f>IFERROR(IF('1.DP 2012-2022 '!P216&lt;0,"Prejuízo",IF('1.DP 2012-2022 '!E216&lt;0,"IRPJ NEGATIVO",'1.DP 2012-2022 '!E216/'1.DP 2012-2022 '!P216)),"NA")</f>
        <v>0.35429802290207146</v>
      </c>
      <c r="G216" s="26">
        <f>IFERROR(IF('1.DP 2012-2022 '!Q216&lt;0,"Prejuízo",IF('1.DP 2012-2022 '!F216&lt;0,"IRPJ NEGATIVO",'1.DP 2012-2022 '!F216/'1.DP 2012-2022 '!Q216)),"NA")</f>
        <v>0.20692591859044276</v>
      </c>
      <c r="H216" s="26">
        <f>IFERROR(IF('1.DP 2012-2022 '!R216&lt;0,"Prejuízo",IF('1.DP 2012-2022 '!G216&lt;0,"IRPJ NEGATIVO",'1.DP 2012-2022 '!G216/'1.DP 2012-2022 '!R216)),"NA")</f>
        <v>0.33566273037093913</v>
      </c>
      <c r="I216" s="26">
        <f>IFERROR(IF('1.DP 2012-2022 '!S216&lt;0,"Prejuízo",IF('1.DP 2012-2022 '!H216&lt;0,"IRPJ NEGATIVO",'1.DP 2012-2022 '!H216/'1.DP 2012-2022 '!S216)),"NA")</f>
        <v>0.50383461282337727</v>
      </c>
      <c r="J216" s="26">
        <f>IFERROR(IF('1.DP 2012-2022 '!T216&lt;0,"Prejuízo",IF('1.DP 2012-2022 '!I216&lt;0,"IRPJ NEGATIVO",'1.DP 2012-2022 '!I216/'1.DP 2012-2022 '!T216)),"NA")</f>
        <v>0.19953837310663874</v>
      </c>
      <c r="K216" s="26">
        <f>IFERROR(IF('1.DP 2012-2022 '!U216&lt;0,"Prejuízo",IF('1.DP 2012-2022 '!J216&lt;0,"IRPJ NEGATIVO",'1.DP 2012-2022 '!J216/'1.DP 2012-2022 '!U216)),"NA")</f>
        <v>0.15216958924436694</v>
      </c>
      <c r="L216" s="26">
        <f>IFERROR(IF('1.DP 2012-2022 '!V216&lt;0,"Prejuízo",IF('1.DP 2012-2022 '!K216&lt;0,"IRPJ NEGATIVO",'1.DP 2012-2022 '!K216/'1.DP 2012-2022 '!V216)),"NA")</f>
        <v>0.10035488160071057</v>
      </c>
      <c r="M216" s="26">
        <f>IFERROR(IF('1.DP 2012-2022 '!W216&lt;0,"Prejuízo",IF('1.DP 2012-2022 '!L216&lt;0,"IRPJ NEGATIVO",'1.DP 2012-2022 '!L216/'1.DP 2012-2022 '!W216)),"NA")</f>
        <v>0.36937355463270205</v>
      </c>
      <c r="N216" s="26">
        <f>IFERROR(IF('1.DP 2012-2022 '!X216&lt;0,"Prejuízo",IF('1.DP 2012-2022 '!M216&lt;0,"IRPJ NEGATIVO",'1.DP 2012-2022 '!M216/'1.DP 2012-2022 '!X216)),"NA")</f>
        <v>0.41938071555767481</v>
      </c>
      <c r="O216" s="26">
        <f>IFERROR(IF('1.DP 2012-2022 '!Y216&lt;0,"Prejuízo",IF('1.DP 2012-2022 '!N216&lt;0,"IRPJ NEGATIVO",'1.DP 2012-2022 '!N216/'1.DP 2012-2022 '!Y216)),"NA")</f>
        <v>0</v>
      </c>
      <c r="P216" s="26">
        <f>IFERROR(IF('1.DP 2012-2022 '!Z216&lt;0,"Prejuízo",IF('1.DP 2012-2022 '!O216&lt;0,"IRPJ NEGATIVO",'1.DP 2012-2022 '!O216/'1.DP 2012-2022 '!Z216)),"NA")</f>
        <v>0</v>
      </c>
      <c r="Q216" s="27">
        <f t="shared" si="1"/>
        <v>11</v>
      </c>
      <c r="R216" s="27">
        <f t="shared" si="2"/>
        <v>188</v>
      </c>
      <c r="S216" s="28">
        <f>IFERROR((SUMIF('1.DP 2012-2022 '!E216:O216,"&gt;=0",'1.DP 2012-2022 '!E216:O216))/(SUMIF('1.DP 2012-2022 '!P216:Z216,"&gt;=0",'1.DP 2012-2022 '!P216:Z216)),"NA")</f>
        <v>0.23940647306296081</v>
      </c>
      <c r="T216" s="29">
        <f t="shared" si="3"/>
        <v>1.4007825551556217E-2</v>
      </c>
      <c r="U216" s="29">
        <f t="shared" si="4"/>
        <v>1.3187136723548166E-3</v>
      </c>
    </row>
    <row r="217" spans="1:21" ht="14.25" customHeight="1">
      <c r="A217" s="12" t="s">
        <v>493</v>
      </c>
      <c r="B217" s="12" t="s">
        <v>494</v>
      </c>
      <c r="C217" s="12" t="s">
        <v>58</v>
      </c>
      <c r="D217" s="13" t="s">
        <v>438</v>
      </c>
      <c r="E217" s="25">
        <f t="shared" si="0"/>
        <v>6.43315982485406E-3</v>
      </c>
      <c r="F217" s="26">
        <f>IFERROR(IF('1.DP 2012-2022 '!P217&lt;0,"Prejuízo",IF('1.DP 2012-2022 '!E217&lt;0,"IRPJ NEGATIVO",'1.DP 2012-2022 '!E217/'1.DP 2012-2022 '!P217)),"NA")</f>
        <v>0.19926902626739507</v>
      </c>
      <c r="G217" s="26" t="str">
        <f>IFERROR(IF('1.DP 2012-2022 '!Q217&lt;0,"Prejuízo",IF('1.DP 2012-2022 '!F217&lt;0,"IRPJ NEGATIVO",'1.DP 2012-2022 '!F217/'1.DP 2012-2022 '!Q217)),"NA")</f>
        <v>NA</v>
      </c>
      <c r="H217" s="26">
        <f>IFERROR(IF('1.DP 2012-2022 '!R217&lt;0,"Prejuízo",IF('1.DP 2012-2022 '!G217&lt;0,"IRPJ NEGATIVO",'1.DP 2012-2022 '!G217/'1.DP 2012-2022 '!R217)),"NA")</f>
        <v>0.37086891302889063</v>
      </c>
      <c r="I217" s="26">
        <f>IFERROR(IF('1.DP 2012-2022 '!S217&lt;0,"Prejuízo",IF('1.DP 2012-2022 '!H217&lt;0,"IRPJ NEGATIVO",'1.DP 2012-2022 '!H217/'1.DP 2012-2022 '!S217)),"NA")</f>
        <v>0.31391188057543218</v>
      </c>
      <c r="J217" s="26">
        <f>IFERROR(IF('1.DP 2012-2022 '!T217&lt;0,"Prejuízo",IF('1.DP 2012-2022 '!I217&lt;0,"IRPJ NEGATIVO",'1.DP 2012-2022 '!I217/'1.DP 2012-2022 '!T217)),"NA")</f>
        <v>7.9516496185650584E-2</v>
      </c>
      <c r="K217" s="26">
        <f>IFERROR(IF('1.DP 2012-2022 '!U217&lt;0,"Prejuízo",IF('1.DP 2012-2022 '!J217&lt;0,"IRPJ NEGATIVO",'1.DP 2012-2022 '!J217/'1.DP 2012-2022 '!U217)),"NA")</f>
        <v>0.14024943579362745</v>
      </c>
      <c r="L217" s="26" t="str">
        <f>IFERROR(IF('1.DP 2012-2022 '!V217&lt;0,"Prejuízo",IF('1.DP 2012-2022 '!K217&lt;0,"IRPJ NEGATIVO",'1.DP 2012-2022 '!K217/'1.DP 2012-2022 '!V217)),"NA")</f>
        <v>Prejuízo</v>
      </c>
      <c r="M217" s="26" t="str">
        <f>IFERROR(IF('1.DP 2012-2022 '!W217&lt;0,"Prejuízo",IF('1.DP 2012-2022 '!L217&lt;0,"IRPJ NEGATIVO",'1.DP 2012-2022 '!L217/'1.DP 2012-2022 '!W217)),"NA")</f>
        <v>Prejuízo</v>
      </c>
      <c r="N217" s="26">
        <f>IFERROR(IF('1.DP 2012-2022 '!X217&lt;0,"Prejuízo",IF('1.DP 2012-2022 '!M217&lt;0,"IRPJ NEGATIVO",'1.DP 2012-2022 '!M217/'1.DP 2012-2022 '!X217)),"NA")</f>
        <v>0.10561829522156732</v>
      </c>
      <c r="O217" s="26" t="str">
        <f>IFERROR(IF('1.DP 2012-2022 '!Y217&lt;0,"Prejuízo",IF('1.DP 2012-2022 '!N217&lt;0,"IRPJ NEGATIVO",'1.DP 2012-2022 '!N217/'1.DP 2012-2022 '!Y217)),"NA")</f>
        <v>Prejuízo</v>
      </c>
      <c r="P217" s="26" t="str">
        <f>IFERROR(IF('1.DP 2012-2022 '!Z217&lt;0,"Prejuízo",IF('1.DP 2012-2022 '!O217&lt;0,"IRPJ NEGATIVO",'1.DP 2012-2022 '!O217/'1.DP 2012-2022 '!Z217)),"NA")</f>
        <v>Prejuízo</v>
      </c>
      <c r="Q217" s="27">
        <f t="shared" si="1"/>
        <v>6</v>
      </c>
      <c r="R217" s="27">
        <f t="shared" si="2"/>
        <v>188</v>
      </c>
      <c r="S217" s="28">
        <f>IFERROR((SUMIF('1.DP 2012-2022 '!E217:O217,"&gt;=0",'1.DP 2012-2022 '!E217:O217))/(SUMIF('1.DP 2012-2022 '!P217:Z217,"&gt;=0",'1.DP 2012-2022 '!P217:Z217)),"NA")</f>
        <v>0.61161361751349874</v>
      </c>
      <c r="T217" s="29">
        <f t="shared" si="3"/>
        <v>1.9519583537664854E-2</v>
      </c>
      <c r="U217" s="29">
        <f t="shared" si="4"/>
        <v>1.8375972484131159E-3</v>
      </c>
    </row>
    <row r="218" spans="1:21" ht="14.25" customHeight="1">
      <c r="A218" s="12" t="s">
        <v>495</v>
      </c>
      <c r="B218" s="12" t="s">
        <v>496</v>
      </c>
      <c r="C218" s="12" t="s">
        <v>58</v>
      </c>
      <c r="D218" s="13" t="s">
        <v>438</v>
      </c>
      <c r="E218" s="25">
        <f t="shared" si="0"/>
        <v>5.7467161365798956E-3</v>
      </c>
      <c r="F218" s="26">
        <f>IFERROR(IF('1.DP 2012-2022 '!P218&lt;0,"Prejuízo",IF('1.DP 2012-2022 '!E218&lt;0,"IRPJ NEGATIVO",'1.DP 2012-2022 '!E218/'1.DP 2012-2022 '!P218)),"NA")</f>
        <v>0.1008711555065217</v>
      </c>
      <c r="G218" s="26" t="str">
        <f>IFERROR(IF('1.DP 2012-2022 '!Q218&lt;0,"Prejuízo",IF('1.DP 2012-2022 '!F218&lt;0,"IRPJ NEGATIVO",'1.DP 2012-2022 '!F218/'1.DP 2012-2022 '!Q218)),"NA")</f>
        <v>NA</v>
      </c>
      <c r="H218" s="26">
        <f>IFERROR(IF('1.DP 2012-2022 '!R218&lt;0,"Prejuízo",IF('1.DP 2012-2022 '!G218&lt;0,"IRPJ NEGATIVO",'1.DP 2012-2022 '!G218/'1.DP 2012-2022 '!R218)),"NA")</f>
        <v>0.63837933400007141</v>
      </c>
      <c r="I218" s="26" t="str">
        <f>IFERROR(IF('1.DP 2012-2022 '!S218&lt;0,"Prejuízo",IF('1.DP 2012-2022 '!H218&lt;0,"IRPJ NEGATIVO",'1.DP 2012-2022 '!H218/'1.DP 2012-2022 '!S218)),"NA")</f>
        <v>Prejuízo</v>
      </c>
      <c r="J218" s="26">
        <f>IFERROR(IF('1.DP 2012-2022 '!T218&lt;0,"Prejuízo",IF('1.DP 2012-2022 '!I218&lt;0,"IRPJ NEGATIVO",'1.DP 2012-2022 '!I218/'1.DP 2012-2022 '!T218)),"NA")</f>
        <v>0.1117139049436451</v>
      </c>
      <c r="K218" s="26">
        <f>IFERROR(IF('1.DP 2012-2022 '!U218&lt;0,"Prejuízo",IF('1.DP 2012-2022 '!J218&lt;0,"IRPJ NEGATIVO",'1.DP 2012-2022 '!J218/'1.DP 2012-2022 '!U218)),"NA")</f>
        <v>0.1070547804177073</v>
      </c>
      <c r="L218" s="26">
        <f>IFERROR(IF('1.DP 2012-2022 '!V218&lt;0,"Prejuízo",IF('1.DP 2012-2022 '!K218&lt;0,"IRPJ NEGATIVO",'1.DP 2012-2022 '!K218/'1.DP 2012-2022 '!V218)),"NA")</f>
        <v>0.12236345880907494</v>
      </c>
      <c r="M218" s="26" t="str">
        <f>IFERROR(IF('1.DP 2012-2022 '!W218&lt;0,"Prejuízo",IF('1.DP 2012-2022 '!L218&lt;0,"IRPJ NEGATIVO",'1.DP 2012-2022 '!L218/'1.DP 2012-2022 '!W218)),"NA")</f>
        <v>Prejuízo</v>
      </c>
      <c r="N218" s="26">
        <f>IFERROR(IF('1.DP 2012-2022 '!X218&lt;0,"Prejuízo",IF('1.DP 2012-2022 '!M218&lt;0,"IRPJ NEGATIVO",'1.DP 2012-2022 '!M218/'1.DP 2012-2022 '!X218)),"NA")</f>
        <v>0.83425225265858582</v>
      </c>
      <c r="O218" s="26">
        <f>IFERROR(IF('1.DP 2012-2022 '!Y218&lt;0,"Prejuízo",IF('1.DP 2012-2022 '!N218&lt;0,"IRPJ NEGATIVO",'1.DP 2012-2022 '!N218/'1.DP 2012-2022 '!Y218)),"NA")</f>
        <v>1.1583369254710141</v>
      </c>
      <c r="P218" s="26">
        <f>IFERROR(IF('1.DP 2012-2022 '!Z218&lt;0,"Prejuízo",IF('1.DP 2012-2022 '!O218&lt;0,"IRPJ NEGATIVO",'1.DP 2012-2022 '!O218/'1.DP 2012-2022 '!Z218)),"NA")</f>
        <v>0</v>
      </c>
      <c r="Q218" s="27">
        <f t="shared" si="1"/>
        <v>6</v>
      </c>
      <c r="R218" s="27">
        <f t="shared" si="2"/>
        <v>188</v>
      </c>
      <c r="S218" s="28">
        <f>IFERROR((SUMIF('1.DP 2012-2022 '!E218:O218,"&gt;=0",'1.DP 2012-2022 '!E218:O218))/(SUMIF('1.DP 2012-2022 '!P218:Z218,"&gt;=0",'1.DP 2012-2022 '!P218:Z218)),"NA")</f>
        <v>0.42134657094303607</v>
      </c>
      <c r="T218" s="29">
        <f t="shared" si="3"/>
        <v>1.3447230987543702E-2</v>
      </c>
      <c r="U218" s="29">
        <f t="shared" si="4"/>
        <v>1.2659386207602484E-3</v>
      </c>
    </row>
    <row r="219" spans="1:21" ht="14.25" customHeight="1">
      <c r="A219" s="12" t="s">
        <v>497</v>
      </c>
      <c r="B219" s="12" t="s">
        <v>498</v>
      </c>
      <c r="C219" s="12" t="s">
        <v>58</v>
      </c>
      <c r="D219" s="13" t="s">
        <v>438</v>
      </c>
      <c r="E219" s="25">
        <f t="shared" si="0"/>
        <v>5.1557441059166507E-3</v>
      </c>
      <c r="F219" s="26">
        <f>IFERROR(IF('1.DP 2012-2022 '!P219&lt;0,"Prejuízo",IF('1.DP 2012-2022 '!E219&lt;0,"IRPJ NEGATIVO",'1.DP 2012-2022 '!E219/'1.DP 2012-2022 '!P219)),"NA")</f>
        <v>0.15438670586144623</v>
      </c>
      <c r="G219" s="26">
        <f>IFERROR(IF('1.DP 2012-2022 '!Q219&lt;0,"Prejuízo",IF('1.DP 2012-2022 '!F219&lt;0,"IRPJ NEGATIVO",'1.DP 2012-2022 '!F219/'1.DP 2012-2022 '!Q219)),"NA")</f>
        <v>0.2183538087427766</v>
      </c>
      <c r="H219" s="26">
        <f>IFERROR(IF('1.DP 2012-2022 '!R219&lt;0,"Prejuízo",IF('1.DP 2012-2022 '!G219&lt;0,"IRPJ NEGATIVO",'1.DP 2012-2022 '!G219/'1.DP 2012-2022 '!R219)),"NA")</f>
        <v>6.4978340581350214E-2</v>
      </c>
      <c r="I219" s="26">
        <f>IFERROR(IF('1.DP 2012-2022 '!S219&lt;0,"Prejuízo",IF('1.DP 2012-2022 '!H219&lt;0,"IRPJ NEGATIVO",'1.DP 2012-2022 '!H219/'1.DP 2012-2022 '!S219)),"NA")</f>
        <v>4.3828707001738097E-2</v>
      </c>
      <c r="J219" s="26">
        <f>IFERROR(IF('1.DP 2012-2022 '!T219&lt;0,"Prejuízo",IF('1.DP 2012-2022 '!I219&lt;0,"IRPJ NEGATIVO",'1.DP 2012-2022 '!I219/'1.DP 2012-2022 '!T219)),"NA")</f>
        <v>0.28022937328119374</v>
      </c>
      <c r="K219" s="26">
        <f>IFERROR(IF('1.DP 2012-2022 '!U219&lt;0,"Prejuízo",IF('1.DP 2012-2022 '!J219&lt;0,"IRPJ NEGATIVO",'1.DP 2012-2022 '!J219/'1.DP 2012-2022 '!U219)),"NA")</f>
        <v>0.20750295644382555</v>
      </c>
      <c r="L219" s="26" t="str">
        <f>IFERROR(IF('1.DP 2012-2022 '!V219&lt;0,"Prejuízo",IF('1.DP 2012-2022 '!K219&lt;0,"IRPJ NEGATIVO",'1.DP 2012-2022 '!K219/'1.DP 2012-2022 '!V219)),"NA")</f>
        <v>NA</v>
      </c>
      <c r="M219" s="26" t="str">
        <f>IFERROR(IF('1.DP 2012-2022 '!W219&lt;0,"Prejuízo",IF('1.DP 2012-2022 '!L219&lt;0,"IRPJ NEGATIVO",'1.DP 2012-2022 '!L219/'1.DP 2012-2022 '!W219)),"NA")</f>
        <v>NA</v>
      </c>
      <c r="N219" s="26" t="str">
        <f>IFERROR(IF('1.DP 2012-2022 '!X219&lt;0,"Prejuízo",IF('1.DP 2012-2022 '!M219&lt;0,"IRPJ NEGATIVO",'1.DP 2012-2022 '!M219/'1.DP 2012-2022 '!X219)),"NA")</f>
        <v>NA</v>
      </c>
      <c r="O219" s="26" t="str">
        <f>IFERROR(IF('1.DP 2012-2022 '!Y219&lt;0,"Prejuízo",IF('1.DP 2012-2022 '!N219&lt;0,"IRPJ NEGATIVO",'1.DP 2012-2022 '!N219/'1.DP 2012-2022 '!Y219)),"NA")</f>
        <v>NA</v>
      </c>
      <c r="P219" s="26" t="str">
        <f>IFERROR(IF('1.DP 2012-2022 '!Z219&lt;0,"Prejuízo",IF('1.DP 2012-2022 '!O219&lt;0,"IRPJ NEGATIVO",'1.DP 2012-2022 '!O219/'1.DP 2012-2022 '!Z219)),"NA")</f>
        <v>NA</v>
      </c>
      <c r="Q219" s="27">
        <f t="shared" si="1"/>
        <v>6</v>
      </c>
      <c r="R219" s="27">
        <f t="shared" si="2"/>
        <v>188</v>
      </c>
      <c r="S219" s="28">
        <f>IFERROR((SUMIF('1.DP 2012-2022 '!E219:O219,"&gt;=0",'1.DP 2012-2022 '!E219:O219))/(SUMIF('1.DP 2012-2022 '!P219:Z219,"&gt;=0",'1.DP 2012-2022 '!P219:Z219)),"NA")</f>
        <v>0.16115206817082689</v>
      </c>
      <c r="T219" s="29">
        <f t="shared" si="3"/>
        <v>5.143151111834901E-3</v>
      </c>
      <c r="U219" s="29">
        <f t="shared" si="4"/>
        <v>4.8418247822982542E-4</v>
      </c>
    </row>
    <row r="220" spans="1:21" ht="14.25" customHeight="1">
      <c r="A220" s="12" t="s">
        <v>499</v>
      </c>
      <c r="B220" s="12" t="s">
        <v>500</v>
      </c>
      <c r="C220" s="12" t="s">
        <v>58</v>
      </c>
      <c r="D220" s="13" t="s">
        <v>501</v>
      </c>
      <c r="E220" s="25">
        <f t="shared" si="0"/>
        <v>0</v>
      </c>
      <c r="F220" s="26" t="str">
        <f>IFERROR(IF('1.DP 2012-2022 '!P220&lt;0,"Prejuízo",IF('1.DP 2012-2022 '!E220&lt;0,"IRPJ NEGATIVO",'1.DP 2012-2022 '!E220/'1.DP 2012-2022 '!P220)),"NA")</f>
        <v>Prejuízo</v>
      </c>
      <c r="G220" s="26" t="str">
        <f>IFERROR(IF('1.DP 2012-2022 '!Q220&lt;0,"Prejuízo",IF('1.DP 2012-2022 '!F220&lt;0,"IRPJ NEGATIVO",'1.DP 2012-2022 '!F220/'1.DP 2012-2022 '!Q220)),"NA")</f>
        <v>Prejuízo</v>
      </c>
      <c r="H220" s="26" t="str">
        <f>IFERROR(IF('1.DP 2012-2022 '!R220&lt;0,"Prejuízo",IF('1.DP 2012-2022 '!G220&lt;0,"IRPJ NEGATIVO",'1.DP 2012-2022 '!G220/'1.DP 2012-2022 '!R220)),"NA")</f>
        <v>Prejuízo</v>
      </c>
      <c r="I220" s="26" t="str">
        <f>IFERROR(IF('1.DP 2012-2022 '!S220&lt;0,"Prejuízo",IF('1.DP 2012-2022 '!H220&lt;0,"IRPJ NEGATIVO",'1.DP 2012-2022 '!H220/'1.DP 2012-2022 '!S220)),"NA")</f>
        <v>Prejuízo</v>
      </c>
      <c r="J220" s="26" t="str">
        <f>IFERROR(IF('1.DP 2012-2022 '!T220&lt;0,"Prejuízo",IF('1.DP 2012-2022 '!I220&lt;0,"IRPJ NEGATIVO",'1.DP 2012-2022 '!I220/'1.DP 2012-2022 '!T220)),"NA")</f>
        <v>Prejuízo</v>
      </c>
      <c r="K220" s="26" t="str">
        <f>IFERROR(IF('1.DP 2012-2022 '!U220&lt;0,"Prejuízo",IF('1.DP 2012-2022 '!J220&lt;0,"IRPJ NEGATIVO",'1.DP 2012-2022 '!J220/'1.DP 2012-2022 '!U220)),"NA")</f>
        <v>Prejuízo</v>
      </c>
      <c r="L220" s="26" t="str">
        <f>IFERROR(IF('1.DP 2012-2022 '!V220&lt;0,"Prejuízo",IF('1.DP 2012-2022 '!K220&lt;0,"IRPJ NEGATIVO",'1.DP 2012-2022 '!K220/'1.DP 2012-2022 '!V220)),"NA")</f>
        <v>Prejuízo</v>
      </c>
      <c r="M220" s="26" t="str">
        <f>IFERROR(IF('1.DP 2012-2022 '!W220&lt;0,"Prejuízo",IF('1.DP 2012-2022 '!L220&lt;0,"IRPJ NEGATIVO",'1.DP 2012-2022 '!L220/'1.DP 2012-2022 '!W220)),"NA")</f>
        <v>Prejuízo</v>
      </c>
      <c r="N220" s="26" t="str">
        <f>IFERROR(IF('1.DP 2012-2022 '!X220&lt;0,"Prejuízo",IF('1.DP 2012-2022 '!M220&lt;0,"IRPJ NEGATIVO",'1.DP 2012-2022 '!M220/'1.DP 2012-2022 '!X220)),"NA")</f>
        <v>Prejuízo</v>
      </c>
      <c r="O220" s="26">
        <f>IFERROR(IF('1.DP 2012-2022 '!Y220&lt;0,"Prejuízo",IF('1.DP 2012-2022 '!N220&lt;0,"IRPJ NEGATIVO",'1.DP 2012-2022 '!N220/'1.DP 2012-2022 '!Y220)),"NA")</f>
        <v>0</v>
      </c>
      <c r="P220" s="26">
        <f>IFERROR(IF('1.DP 2012-2022 '!Z220&lt;0,"Prejuízo",IF('1.DP 2012-2022 '!O220&lt;0,"IRPJ NEGATIVO",'1.DP 2012-2022 '!O220/'1.DP 2012-2022 '!Z220)),"NA")</f>
        <v>0</v>
      </c>
      <c r="Q220" s="27">
        <f t="shared" si="1"/>
        <v>2</v>
      </c>
      <c r="R220" s="27">
        <f t="shared" si="2"/>
        <v>40</v>
      </c>
      <c r="S220" s="28">
        <f>IFERROR((SUMIF('1.DP 2012-2022 '!E220:O220,"&gt;=0",'1.DP 2012-2022 '!E220:O220))/(SUMIF('1.DP 2012-2022 '!P220:Z220,"&gt;=0",'1.DP 2012-2022 '!P220:Z220)),"NA")</f>
        <v>0</v>
      </c>
      <c r="T220" s="29">
        <f t="shared" si="3"/>
        <v>0</v>
      </c>
      <c r="U220" s="29">
        <f t="shared" si="4"/>
        <v>0</v>
      </c>
    </row>
    <row r="221" spans="1:21" ht="14.25" customHeight="1">
      <c r="A221" s="12" t="s">
        <v>502</v>
      </c>
      <c r="B221" s="12" t="s">
        <v>503</v>
      </c>
      <c r="C221" s="12" t="s">
        <v>58</v>
      </c>
      <c r="D221" s="13" t="s">
        <v>501</v>
      </c>
      <c r="E221" s="25">
        <f t="shared" si="0"/>
        <v>4.0392051508551241E-3</v>
      </c>
      <c r="F221" s="26">
        <f>IFERROR(IF('1.DP 2012-2022 '!P221&lt;0,"Prejuízo",IF('1.DP 2012-2022 '!E221&lt;0,"IRPJ NEGATIVO",'1.DP 2012-2022 '!E221/'1.DP 2012-2022 '!P221)),"NA")</f>
        <v>6.7448134659136266E-2</v>
      </c>
      <c r="G221" s="26">
        <f>IFERROR(IF('1.DP 2012-2022 '!Q221&lt;0,"Prejuízo",IF('1.DP 2012-2022 '!F221&lt;0,"IRPJ NEGATIVO",'1.DP 2012-2022 '!F221/'1.DP 2012-2022 '!Q221)),"NA")</f>
        <v>4.2435715030617327E-2</v>
      </c>
      <c r="H221" s="26">
        <f>IFERROR(IF('1.DP 2012-2022 '!R221&lt;0,"Prejuízo",IF('1.DP 2012-2022 '!G221&lt;0,"IRPJ NEGATIVO",'1.DP 2012-2022 '!G221/'1.DP 2012-2022 '!R221)),"NA")</f>
        <v>5.1684356344451357E-2</v>
      </c>
      <c r="I221" s="26">
        <f>IFERROR(IF('1.DP 2012-2022 '!S221&lt;0,"Prejuízo",IF('1.DP 2012-2022 '!H221&lt;0,"IRPJ NEGATIVO",'1.DP 2012-2022 '!H221/'1.DP 2012-2022 '!S221)),"NA")</f>
        <v>0</v>
      </c>
      <c r="J221" s="26">
        <f>IFERROR(IF('1.DP 2012-2022 '!T221&lt;0,"Prejuízo",IF('1.DP 2012-2022 '!I221&lt;0,"IRPJ NEGATIVO",'1.DP 2012-2022 '!I221/'1.DP 2012-2022 '!T221)),"NA")</f>
        <v>0</v>
      </c>
      <c r="K221" s="26">
        <f>IFERROR(IF('1.DP 2012-2022 '!U221&lt;0,"Prejuízo",IF('1.DP 2012-2022 '!J221&lt;0,"IRPJ NEGATIVO",'1.DP 2012-2022 '!J221/'1.DP 2012-2022 '!U221)),"NA")</f>
        <v>0</v>
      </c>
      <c r="L221" s="26" t="str">
        <f>IFERROR(IF('1.DP 2012-2022 '!V221&lt;0,"Prejuízo",IF('1.DP 2012-2022 '!K221&lt;0,"IRPJ NEGATIVO",'1.DP 2012-2022 '!K221/'1.DP 2012-2022 '!V221)),"NA")</f>
        <v>Prejuízo</v>
      </c>
      <c r="M221" s="26" t="str">
        <f>IFERROR(IF('1.DP 2012-2022 '!W221&lt;0,"Prejuízo",IF('1.DP 2012-2022 '!L221&lt;0,"IRPJ NEGATIVO",'1.DP 2012-2022 '!L221/'1.DP 2012-2022 '!W221)),"NA")</f>
        <v>Prejuízo</v>
      </c>
      <c r="N221" s="26" t="str">
        <f>IFERROR(IF('1.DP 2012-2022 '!X221&lt;0,"Prejuízo",IF('1.DP 2012-2022 '!M221&lt;0,"IRPJ NEGATIVO",'1.DP 2012-2022 '!M221/'1.DP 2012-2022 '!X221)),"NA")</f>
        <v>Prejuízo</v>
      </c>
      <c r="O221" s="26" t="str">
        <f>IFERROR(IF('1.DP 2012-2022 '!Y221&lt;0,"Prejuízo",IF('1.DP 2012-2022 '!N221&lt;0,"IRPJ NEGATIVO",'1.DP 2012-2022 '!N221/'1.DP 2012-2022 '!Y221)),"NA")</f>
        <v>Prejuízo</v>
      </c>
      <c r="P221" s="26" t="str">
        <f>IFERROR(IF('1.DP 2012-2022 '!Z221&lt;0,"Prejuízo",IF('1.DP 2012-2022 '!O221&lt;0,"IRPJ NEGATIVO",'1.DP 2012-2022 '!O221/'1.DP 2012-2022 '!Z221)),"NA")</f>
        <v>Prejuízo</v>
      </c>
      <c r="Q221" s="27">
        <f t="shared" si="1"/>
        <v>6</v>
      </c>
      <c r="R221" s="27">
        <f t="shared" si="2"/>
        <v>40</v>
      </c>
      <c r="S221" s="28">
        <f>IFERROR((SUMIF('1.DP 2012-2022 '!E221:O221,"&gt;=0",'1.DP 2012-2022 '!E221:O221))/(SUMIF('1.DP 2012-2022 '!P221:Z221,"&gt;=0",'1.DP 2012-2022 '!P221:Z221)),"NA")</f>
        <v>3.5054419439860464E-2</v>
      </c>
      <c r="T221" s="29">
        <f t="shared" si="3"/>
        <v>5.2581629159790698E-3</v>
      </c>
      <c r="U221" s="29">
        <f t="shared" si="4"/>
        <v>1.0532124017985118E-4</v>
      </c>
    </row>
    <row r="222" spans="1:21" ht="14.25" customHeight="1">
      <c r="A222" s="12" t="s">
        <v>504</v>
      </c>
      <c r="B222" s="12" t="s">
        <v>505</v>
      </c>
      <c r="C222" s="12" t="s">
        <v>58</v>
      </c>
      <c r="D222" s="13" t="s">
        <v>501</v>
      </c>
      <c r="E222" s="25">
        <f t="shared" si="0"/>
        <v>1.1622499370626364E-4</v>
      </c>
      <c r="F222" s="26" t="str">
        <f>IFERROR(IF('1.DP 2012-2022 '!P222&lt;0,"Prejuízo",IF('1.DP 2012-2022 '!E222&lt;0,"IRPJ NEGATIVO",'1.DP 2012-2022 '!E222/'1.DP 2012-2022 '!P222)),"NA")</f>
        <v>Prejuízo</v>
      </c>
      <c r="G222" s="26" t="str">
        <f>IFERROR(IF('1.DP 2012-2022 '!Q222&lt;0,"Prejuízo",IF('1.DP 2012-2022 '!F222&lt;0,"IRPJ NEGATIVO",'1.DP 2012-2022 '!F222/'1.DP 2012-2022 '!Q222)),"NA")</f>
        <v>Prejuízo</v>
      </c>
      <c r="H222" s="26" t="str">
        <f>IFERROR(IF('1.DP 2012-2022 '!R222&lt;0,"Prejuízo",IF('1.DP 2012-2022 '!G222&lt;0,"IRPJ NEGATIVO",'1.DP 2012-2022 '!G222/'1.DP 2012-2022 '!R222)),"NA")</f>
        <v>Prejuízo</v>
      </c>
      <c r="I222" s="26" t="str">
        <f>IFERROR(IF('1.DP 2012-2022 '!S222&lt;0,"Prejuízo",IF('1.DP 2012-2022 '!H222&lt;0,"IRPJ NEGATIVO",'1.DP 2012-2022 '!H222/'1.DP 2012-2022 '!S222)),"NA")</f>
        <v>Prejuízo</v>
      </c>
      <c r="J222" s="26" t="str">
        <f>IFERROR(IF('1.DP 2012-2022 '!T222&lt;0,"Prejuízo",IF('1.DP 2012-2022 '!I222&lt;0,"IRPJ NEGATIVO",'1.DP 2012-2022 '!I222/'1.DP 2012-2022 '!T222)),"NA")</f>
        <v>Prejuízo</v>
      </c>
      <c r="K222" s="26" t="str">
        <f>IFERROR(IF('1.DP 2012-2022 '!U222&lt;0,"Prejuízo",IF('1.DP 2012-2022 '!J222&lt;0,"IRPJ NEGATIVO",'1.DP 2012-2022 '!J222/'1.DP 2012-2022 '!U222)),"NA")</f>
        <v>Prejuízo</v>
      </c>
      <c r="L222" s="26">
        <f>IFERROR(IF('1.DP 2012-2022 '!V222&lt;0,"Prejuízo",IF('1.DP 2012-2022 '!K222&lt;0,"IRPJ NEGATIVO",'1.DP 2012-2022 '!K222/'1.DP 2012-2022 '!V222)),"NA")</f>
        <v>0</v>
      </c>
      <c r="M222" s="26">
        <f>IFERROR(IF('1.DP 2012-2022 '!W222&lt;0,"Prejuízo",IF('1.DP 2012-2022 '!L222&lt;0,"IRPJ NEGATIVO",'1.DP 2012-2022 '!L222/'1.DP 2012-2022 '!W222)),"NA")</f>
        <v>0</v>
      </c>
      <c r="N222" s="26" t="str">
        <f>IFERROR(IF('1.DP 2012-2022 '!X222&lt;0,"Prejuízo",IF('1.DP 2012-2022 '!M222&lt;0,"IRPJ NEGATIVO",'1.DP 2012-2022 '!M222/'1.DP 2012-2022 '!X222)),"NA")</f>
        <v>Prejuízo</v>
      </c>
      <c r="O222" s="26" t="str">
        <f>IFERROR(IF('1.DP 2012-2022 '!Y222&lt;0,"Prejuízo",IF('1.DP 2012-2022 '!N222&lt;0,"IRPJ NEGATIVO",'1.DP 2012-2022 '!N222/'1.DP 2012-2022 '!Y222)),"NA")</f>
        <v>Prejuízo</v>
      </c>
      <c r="P222" s="26">
        <f>IFERROR(IF('1.DP 2012-2022 '!Z222&lt;0,"Prejuízo",IF('1.DP 2012-2022 '!O222&lt;0,"IRPJ NEGATIVO",'1.DP 2012-2022 '!O222/'1.DP 2012-2022 '!Z222)),"NA")</f>
        <v>4.6489997482505457E-3</v>
      </c>
      <c r="Q222" s="27">
        <f t="shared" si="1"/>
        <v>3</v>
      </c>
      <c r="R222" s="27">
        <f t="shared" si="2"/>
        <v>40</v>
      </c>
      <c r="S222" s="28">
        <f>IFERROR((SUMIF('1.DP 2012-2022 '!E222:O222,"&gt;=0",'1.DP 2012-2022 '!E222:O222))/(SUMIF('1.DP 2012-2022 '!P222:Z222,"&gt;=0",'1.DP 2012-2022 '!P222:Z222)),"NA")</f>
        <v>4.5980903193816687E-3</v>
      </c>
      <c r="T222" s="29">
        <f t="shared" si="3"/>
        <v>3.4485677395362514E-4</v>
      </c>
      <c r="U222" s="29">
        <f t="shared" si="4"/>
        <v>6.9074967241587407E-6</v>
      </c>
    </row>
    <row r="223" spans="1:21" ht="14.25" customHeight="1">
      <c r="A223" s="12" t="s">
        <v>506</v>
      </c>
      <c r="B223" s="12" t="s">
        <v>507</v>
      </c>
      <c r="C223" s="12" t="s">
        <v>58</v>
      </c>
      <c r="D223" s="13" t="s">
        <v>501</v>
      </c>
      <c r="E223" s="25" t="str">
        <f t="shared" si="0"/>
        <v>NA</v>
      </c>
      <c r="F223" s="26" t="str">
        <f>IFERROR(IF('1.DP 2012-2022 '!P223&lt;0,"Prejuízo",IF('1.DP 2012-2022 '!E223&lt;0,"IRPJ NEGATIVO",'1.DP 2012-2022 '!E223/'1.DP 2012-2022 '!P223)),"NA")</f>
        <v>Prejuízo</v>
      </c>
      <c r="G223" s="26" t="str">
        <f>IFERROR(IF('1.DP 2012-2022 '!Q223&lt;0,"Prejuízo",IF('1.DP 2012-2022 '!F223&lt;0,"IRPJ NEGATIVO",'1.DP 2012-2022 '!F223/'1.DP 2012-2022 '!Q223)),"NA")</f>
        <v>Prejuízo</v>
      </c>
      <c r="H223" s="26" t="str">
        <f>IFERROR(IF('1.DP 2012-2022 '!R223&lt;0,"Prejuízo",IF('1.DP 2012-2022 '!G223&lt;0,"IRPJ NEGATIVO",'1.DP 2012-2022 '!G223/'1.DP 2012-2022 '!R223)),"NA")</f>
        <v>Prejuízo</v>
      </c>
      <c r="I223" s="26" t="str">
        <f>IFERROR(IF('1.DP 2012-2022 '!S223&lt;0,"Prejuízo",IF('1.DP 2012-2022 '!H223&lt;0,"IRPJ NEGATIVO",'1.DP 2012-2022 '!H223/'1.DP 2012-2022 '!S223)),"NA")</f>
        <v>Prejuízo</v>
      </c>
      <c r="J223" s="26" t="str">
        <f>IFERROR(IF('1.DP 2012-2022 '!T223&lt;0,"Prejuízo",IF('1.DP 2012-2022 '!I223&lt;0,"IRPJ NEGATIVO",'1.DP 2012-2022 '!I223/'1.DP 2012-2022 '!T223)),"NA")</f>
        <v>Prejuízo</v>
      </c>
      <c r="K223" s="26" t="str">
        <f>IFERROR(IF('1.DP 2012-2022 '!U223&lt;0,"Prejuízo",IF('1.DP 2012-2022 '!J223&lt;0,"IRPJ NEGATIVO",'1.DP 2012-2022 '!J223/'1.DP 2012-2022 '!U223)),"NA")</f>
        <v>Prejuízo</v>
      </c>
      <c r="L223" s="26" t="str">
        <f>IFERROR(IF('1.DP 2012-2022 '!V223&lt;0,"Prejuízo",IF('1.DP 2012-2022 '!K223&lt;0,"IRPJ NEGATIVO",'1.DP 2012-2022 '!K223/'1.DP 2012-2022 '!V223)),"NA")</f>
        <v>Prejuízo</v>
      </c>
      <c r="M223" s="26" t="str">
        <f>IFERROR(IF('1.DP 2012-2022 '!W223&lt;0,"Prejuízo",IF('1.DP 2012-2022 '!L223&lt;0,"IRPJ NEGATIVO",'1.DP 2012-2022 '!L223/'1.DP 2012-2022 '!W223)),"NA")</f>
        <v>Prejuízo</v>
      </c>
      <c r="N223" s="26" t="str">
        <f>IFERROR(IF('1.DP 2012-2022 '!X223&lt;0,"Prejuízo",IF('1.DP 2012-2022 '!M223&lt;0,"IRPJ NEGATIVO",'1.DP 2012-2022 '!M223/'1.DP 2012-2022 '!X223)),"NA")</f>
        <v>Prejuízo</v>
      </c>
      <c r="O223" s="26" t="str">
        <f>IFERROR(IF('1.DP 2012-2022 '!Y223&lt;0,"Prejuízo",IF('1.DP 2012-2022 '!N223&lt;0,"IRPJ NEGATIVO",'1.DP 2012-2022 '!N223/'1.DP 2012-2022 '!Y223)),"NA")</f>
        <v>Prejuízo</v>
      </c>
      <c r="P223" s="26" t="str">
        <f>IFERROR(IF('1.DP 2012-2022 '!Z223&lt;0,"Prejuízo",IF('1.DP 2012-2022 '!O223&lt;0,"IRPJ NEGATIVO",'1.DP 2012-2022 '!O223/'1.DP 2012-2022 '!Z223)),"NA")</f>
        <v>Prejuízo</v>
      </c>
      <c r="Q223" s="27">
        <f t="shared" si="1"/>
        <v>0</v>
      </c>
      <c r="R223" s="27">
        <f t="shared" si="2"/>
        <v>40</v>
      </c>
      <c r="S223" s="28" t="str">
        <f>IFERROR((SUMIF('1.DP 2012-2022 '!E223:O223,"&gt;=0",'1.DP 2012-2022 '!E223:O223))/(SUMIF('1.DP 2012-2022 '!P223:Z223,"&gt;=0",'1.DP 2012-2022 '!P223:Z223)),"NA")</f>
        <v>NA</v>
      </c>
      <c r="T223" s="29" t="str">
        <f t="shared" si="3"/>
        <v>na</v>
      </c>
      <c r="U223" s="29" t="str">
        <f t="shared" si="4"/>
        <v>na</v>
      </c>
    </row>
    <row r="224" spans="1:21" ht="14.25" customHeight="1">
      <c r="A224" s="12" t="s">
        <v>508</v>
      </c>
      <c r="B224" s="12" t="s">
        <v>509</v>
      </c>
      <c r="C224" s="12" t="s">
        <v>58</v>
      </c>
      <c r="D224" s="13" t="s">
        <v>501</v>
      </c>
      <c r="E224" s="25" t="str">
        <f t="shared" si="0"/>
        <v>NA</v>
      </c>
      <c r="F224" s="26" t="str">
        <f>IFERROR(IF('1.DP 2012-2022 '!P224&lt;0,"Prejuízo",IF('1.DP 2012-2022 '!E224&lt;0,"IRPJ NEGATIVO",'1.DP 2012-2022 '!E224/'1.DP 2012-2022 '!P224)),"NA")</f>
        <v>Prejuízo</v>
      </c>
      <c r="G224" s="26" t="str">
        <f>IFERROR(IF('1.DP 2012-2022 '!Q224&lt;0,"Prejuízo",IF('1.DP 2012-2022 '!F224&lt;0,"IRPJ NEGATIVO",'1.DP 2012-2022 '!F224/'1.DP 2012-2022 '!Q224)),"NA")</f>
        <v>Prejuízo</v>
      </c>
      <c r="H224" s="26" t="str">
        <f>IFERROR(IF('1.DP 2012-2022 '!R224&lt;0,"Prejuízo",IF('1.DP 2012-2022 '!G224&lt;0,"IRPJ NEGATIVO",'1.DP 2012-2022 '!G224/'1.DP 2012-2022 '!R224)),"NA")</f>
        <v>Prejuízo</v>
      </c>
      <c r="I224" s="26" t="str">
        <f>IFERROR(IF('1.DP 2012-2022 '!S224&lt;0,"Prejuízo",IF('1.DP 2012-2022 '!H224&lt;0,"IRPJ NEGATIVO",'1.DP 2012-2022 '!H224/'1.DP 2012-2022 '!S224)),"NA")</f>
        <v>Prejuízo</v>
      </c>
      <c r="J224" s="26" t="str">
        <f>IFERROR(IF('1.DP 2012-2022 '!T224&lt;0,"Prejuízo",IF('1.DP 2012-2022 '!I224&lt;0,"IRPJ NEGATIVO",'1.DP 2012-2022 '!I224/'1.DP 2012-2022 '!T224)),"NA")</f>
        <v>Prejuízo</v>
      </c>
      <c r="K224" s="26" t="str">
        <f>IFERROR(IF('1.DP 2012-2022 '!U224&lt;0,"Prejuízo",IF('1.DP 2012-2022 '!J224&lt;0,"IRPJ NEGATIVO",'1.DP 2012-2022 '!J224/'1.DP 2012-2022 '!U224)),"NA")</f>
        <v>Prejuízo</v>
      </c>
      <c r="L224" s="26" t="str">
        <f>IFERROR(IF('1.DP 2012-2022 '!V224&lt;0,"Prejuízo",IF('1.DP 2012-2022 '!K224&lt;0,"IRPJ NEGATIVO",'1.DP 2012-2022 '!K224/'1.DP 2012-2022 '!V224)),"NA")</f>
        <v>Prejuízo</v>
      </c>
      <c r="M224" s="26" t="str">
        <f>IFERROR(IF('1.DP 2012-2022 '!W224&lt;0,"Prejuízo",IF('1.DP 2012-2022 '!L224&lt;0,"IRPJ NEGATIVO",'1.DP 2012-2022 '!L224/'1.DP 2012-2022 '!W224)),"NA")</f>
        <v>Prejuízo</v>
      </c>
      <c r="N224" s="26" t="str">
        <f>IFERROR(IF('1.DP 2012-2022 '!X224&lt;0,"Prejuízo",IF('1.DP 2012-2022 '!M224&lt;0,"IRPJ NEGATIVO",'1.DP 2012-2022 '!M224/'1.DP 2012-2022 '!X224)),"NA")</f>
        <v>Prejuízo</v>
      </c>
      <c r="O224" s="26" t="str">
        <f>IFERROR(IF('1.DP 2012-2022 '!Y224&lt;0,"Prejuízo",IF('1.DP 2012-2022 '!N224&lt;0,"IRPJ NEGATIVO",'1.DP 2012-2022 '!N224/'1.DP 2012-2022 '!Y224)),"NA")</f>
        <v>Prejuízo</v>
      </c>
      <c r="P224" s="26" t="str">
        <f>IFERROR(IF('1.DP 2012-2022 '!Z224&lt;0,"Prejuízo",IF('1.DP 2012-2022 '!O224&lt;0,"IRPJ NEGATIVO",'1.DP 2012-2022 '!O224/'1.DP 2012-2022 '!Z224)),"NA")</f>
        <v>Prejuízo</v>
      </c>
      <c r="Q224" s="27">
        <f t="shared" si="1"/>
        <v>0</v>
      </c>
      <c r="R224" s="27">
        <f t="shared" si="2"/>
        <v>40</v>
      </c>
      <c r="S224" s="28" t="str">
        <f>IFERROR((SUMIF('1.DP 2012-2022 '!E224:O224,"&gt;=0",'1.DP 2012-2022 '!E224:O224))/(SUMIF('1.DP 2012-2022 '!P224:Z224,"&gt;=0",'1.DP 2012-2022 '!P224:Z224)),"NA")</f>
        <v>NA</v>
      </c>
      <c r="T224" s="29" t="str">
        <f t="shared" si="3"/>
        <v>na</v>
      </c>
      <c r="U224" s="29" t="str">
        <f t="shared" si="4"/>
        <v>na</v>
      </c>
    </row>
    <row r="225" spans="1:21" ht="14.25" customHeight="1">
      <c r="A225" s="12" t="s">
        <v>510</v>
      </c>
      <c r="B225" s="12" t="s">
        <v>511</v>
      </c>
      <c r="C225" s="12" t="s">
        <v>58</v>
      </c>
      <c r="D225" s="13" t="s">
        <v>501</v>
      </c>
      <c r="E225" s="25" t="str">
        <f t="shared" si="0"/>
        <v>NA</v>
      </c>
      <c r="F225" s="26" t="str">
        <f>IFERROR(IF('1.DP 2012-2022 '!P225&lt;0,"Prejuízo",IF('1.DP 2012-2022 '!E225&lt;0,"IRPJ NEGATIVO",'1.DP 2012-2022 '!E225/'1.DP 2012-2022 '!P225)),"NA")</f>
        <v>Prejuízo</v>
      </c>
      <c r="G225" s="26" t="str">
        <f>IFERROR(IF('1.DP 2012-2022 '!Q225&lt;0,"Prejuízo",IF('1.DP 2012-2022 '!F225&lt;0,"IRPJ NEGATIVO",'1.DP 2012-2022 '!F225/'1.DP 2012-2022 '!Q225)),"NA")</f>
        <v>Prejuízo</v>
      </c>
      <c r="H225" s="26" t="str">
        <f>IFERROR(IF('1.DP 2012-2022 '!R225&lt;0,"Prejuízo",IF('1.DP 2012-2022 '!G225&lt;0,"IRPJ NEGATIVO",'1.DP 2012-2022 '!G225/'1.DP 2012-2022 '!R225)),"NA")</f>
        <v>Prejuízo</v>
      </c>
      <c r="I225" s="26" t="str">
        <f>IFERROR(IF('1.DP 2012-2022 '!S225&lt;0,"Prejuízo",IF('1.DP 2012-2022 '!H225&lt;0,"IRPJ NEGATIVO",'1.DP 2012-2022 '!H225/'1.DP 2012-2022 '!S225)),"NA")</f>
        <v>Prejuízo</v>
      </c>
      <c r="J225" s="26" t="str">
        <f>IFERROR(IF('1.DP 2012-2022 '!T225&lt;0,"Prejuízo",IF('1.DP 2012-2022 '!I225&lt;0,"IRPJ NEGATIVO",'1.DP 2012-2022 '!I225/'1.DP 2012-2022 '!T225)),"NA")</f>
        <v>Prejuízo</v>
      </c>
      <c r="K225" s="26" t="str">
        <f>IFERROR(IF('1.DP 2012-2022 '!U225&lt;0,"Prejuízo",IF('1.DP 2012-2022 '!J225&lt;0,"IRPJ NEGATIVO",'1.DP 2012-2022 '!J225/'1.DP 2012-2022 '!U225)),"NA")</f>
        <v>Prejuízo</v>
      </c>
      <c r="L225" s="26" t="str">
        <f>IFERROR(IF('1.DP 2012-2022 '!V225&lt;0,"Prejuízo",IF('1.DP 2012-2022 '!K225&lt;0,"IRPJ NEGATIVO",'1.DP 2012-2022 '!K225/'1.DP 2012-2022 '!V225)),"NA")</f>
        <v>Prejuízo</v>
      </c>
      <c r="M225" s="26" t="str">
        <f>IFERROR(IF('1.DP 2012-2022 '!W225&lt;0,"Prejuízo",IF('1.DP 2012-2022 '!L225&lt;0,"IRPJ NEGATIVO",'1.DP 2012-2022 '!L225/'1.DP 2012-2022 '!W225)),"NA")</f>
        <v>Prejuízo</v>
      </c>
      <c r="N225" s="26" t="str">
        <f>IFERROR(IF('1.DP 2012-2022 '!X225&lt;0,"Prejuízo",IF('1.DP 2012-2022 '!M225&lt;0,"IRPJ NEGATIVO",'1.DP 2012-2022 '!M225/'1.DP 2012-2022 '!X225)),"NA")</f>
        <v>Prejuízo</v>
      </c>
      <c r="O225" s="26" t="str">
        <f>IFERROR(IF('1.DP 2012-2022 '!Y225&lt;0,"Prejuízo",IF('1.DP 2012-2022 '!N225&lt;0,"IRPJ NEGATIVO",'1.DP 2012-2022 '!N225/'1.DP 2012-2022 '!Y225)),"NA")</f>
        <v>Prejuízo</v>
      </c>
      <c r="P225" s="26" t="str">
        <f>IFERROR(IF('1.DP 2012-2022 '!Z225&lt;0,"Prejuízo",IF('1.DP 2012-2022 '!O225&lt;0,"IRPJ NEGATIVO",'1.DP 2012-2022 '!O225/'1.DP 2012-2022 '!Z225)),"NA")</f>
        <v>Prejuízo</v>
      </c>
      <c r="Q225" s="27">
        <f t="shared" si="1"/>
        <v>0</v>
      </c>
      <c r="R225" s="27">
        <f t="shared" si="2"/>
        <v>40</v>
      </c>
      <c r="S225" s="28" t="str">
        <f>IFERROR((SUMIF('1.DP 2012-2022 '!E225:O225,"&gt;=0",'1.DP 2012-2022 '!E225:O225))/(SUMIF('1.DP 2012-2022 '!P225:Z225,"&gt;=0",'1.DP 2012-2022 '!P225:Z225)),"NA")</f>
        <v>NA</v>
      </c>
      <c r="T225" s="29" t="str">
        <f t="shared" si="3"/>
        <v>na</v>
      </c>
      <c r="U225" s="29" t="str">
        <f t="shared" si="4"/>
        <v>na</v>
      </c>
    </row>
    <row r="226" spans="1:21" ht="14.25" customHeight="1">
      <c r="A226" s="12" t="s">
        <v>512</v>
      </c>
      <c r="B226" s="12" t="s">
        <v>513</v>
      </c>
      <c r="C226" s="12" t="s">
        <v>58</v>
      </c>
      <c r="D226" s="13" t="s">
        <v>501</v>
      </c>
      <c r="E226" s="25">
        <f t="shared" si="0"/>
        <v>4.1100906081783108E-2</v>
      </c>
      <c r="F226" s="26" t="str">
        <f>IFERROR(IF('1.DP 2012-2022 '!P226&lt;0,"Prejuízo",IF('1.DP 2012-2022 '!E226&lt;0,"IRPJ NEGATIVO",'1.DP 2012-2022 '!E226/'1.DP 2012-2022 '!P226)),"NA")</f>
        <v>Prejuízo</v>
      </c>
      <c r="G226" s="26" t="str">
        <f>IFERROR(IF('1.DP 2012-2022 '!Q226&lt;0,"Prejuízo",IF('1.DP 2012-2022 '!F226&lt;0,"IRPJ NEGATIVO",'1.DP 2012-2022 '!F226/'1.DP 2012-2022 '!Q226)),"NA")</f>
        <v>Prejuízo</v>
      </c>
      <c r="H226" s="26" t="str">
        <f>IFERROR(IF('1.DP 2012-2022 '!R226&lt;0,"Prejuízo",IF('1.DP 2012-2022 '!G226&lt;0,"IRPJ NEGATIVO",'1.DP 2012-2022 '!G226/'1.DP 2012-2022 '!R226)),"NA")</f>
        <v>Prejuízo</v>
      </c>
      <c r="I226" s="26" t="str">
        <f>IFERROR(IF('1.DP 2012-2022 '!S226&lt;0,"Prejuízo",IF('1.DP 2012-2022 '!H226&lt;0,"IRPJ NEGATIVO",'1.DP 2012-2022 '!H226/'1.DP 2012-2022 '!S226)),"NA")</f>
        <v>Prejuízo</v>
      </c>
      <c r="J226" s="26" t="str">
        <f>IFERROR(IF('1.DP 2012-2022 '!T226&lt;0,"Prejuízo",IF('1.DP 2012-2022 '!I226&lt;0,"IRPJ NEGATIVO",'1.DP 2012-2022 '!I226/'1.DP 2012-2022 '!T226)),"NA")</f>
        <v>Prejuízo</v>
      </c>
      <c r="K226" s="26">
        <f>IFERROR(IF('1.DP 2012-2022 '!U226&lt;0,"Prejuízo",IF('1.DP 2012-2022 '!J226&lt;0,"IRPJ NEGATIVO",'1.DP 2012-2022 '!J226/'1.DP 2012-2022 '!U226)),"NA")</f>
        <v>0.27218933205340945</v>
      </c>
      <c r="L226" s="26">
        <f>IFERROR(IF('1.DP 2012-2022 '!V226&lt;0,"Prejuízo",IF('1.DP 2012-2022 '!K226&lt;0,"IRPJ NEGATIVO",'1.DP 2012-2022 '!K226/'1.DP 2012-2022 '!V226)),"NA")</f>
        <v>0.32461355295945088</v>
      </c>
      <c r="M226" s="26">
        <f>IFERROR(IF('1.DP 2012-2022 '!W226&lt;0,"Prejuízo",IF('1.DP 2012-2022 '!L226&lt;0,"IRPJ NEGATIVO",'1.DP 2012-2022 '!L226/'1.DP 2012-2022 '!W226)),"NA")</f>
        <v>0.32403433495035594</v>
      </c>
      <c r="N226" s="26">
        <f>IFERROR(IF('1.DP 2012-2022 '!X226&lt;0,"Prejuízo",IF('1.DP 2012-2022 '!M226&lt;0,"IRPJ NEGATIVO",'1.DP 2012-2022 '!M226/'1.DP 2012-2022 '!X226)),"NA")</f>
        <v>0.30683403157273348</v>
      </c>
      <c r="O226" s="26">
        <f>IFERROR(IF('1.DP 2012-2022 '!Y226&lt;0,"Prejuízo",IF('1.DP 2012-2022 '!N226&lt;0,"IRPJ NEGATIVO",'1.DP 2012-2022 '!N226/'1.DP 2012-2022 '!Y226)),"NA")</f>
        <v>0.29224651582539107</v>
      </c>
      <c r="P226" s="26">
        <f>IFERROR(IF('1.DP 2012-2022 '!Z226&lt;0,"Prejuízo",IF('1.DP 2012-2022 '!O226&lt;0,"IRPJ NEGATIVO",'1.DP 2012-2022 '!O226/'1.DP 2012-2022 '!Z226)),"NA")</f>
        <v>0.12411847590998341</v>
      </c>
      <c r="Q226" s="27">
        <f t="shared" si="1"/>
        <v>6</v>
      </c>
      <c r="R226" s="27">
        <f t="shared" si="2"/>
        <v>40</v>
      </c>
      <c r="S226" s="28">
        <f>IFERROR((SUMIF('1.DP 2012-2022 '!E226:O226,"&gt;=0",'1.DP 2012-2022 '!E226:O226))/(SUMIF('1.DP 2012-2022 '!P226:Z226,"&gt;=0",'1.DP 2012-2022 '!P226:Z226)),"NA")</f>
        <v>0.24669292026163292</v>
      </c>
      <c r="T226" s="29">
        <f t="shared" si="3"/>
        <v>3.7003938039244941E-2</v>
      </c>
      <c r="U226" s="29">
        <f t="shared" si="4"/>
        <v>7.4119054660480598E-4</v>
      </c>
    </row>
    <row r="227" spans="1:21" ht="14.25" customHeight="1">
      <c r="A227" s="12" t="s">
        <v>514</v>
      </c>
      <c r="B227" s="12" t="s">
        <v>515</v>
      </c>
      <c r="C227" s="12" t="s">
        <v>58</v>
      </c>
      <c r="D227" s="13" t="s">
        <v>501</v>
      </c>
      <c r="E227" s="25">
        <f t="shared" si="0"/>
        <v>8.2100957149554288E-2</v>
      </c>
      <c r="F227" s="26">
        <f>IFERROR(IF('1.DP 2012-2022 '!P227&lt;0,"Prejuízo",IF('1.DP 2012-2022 '!E227&lt;0,"IRPJ NEGATIVO",'1.DP 2012-2022 '!E227/'1.DP 2012-2022 '!P227)),"NA")</f>
        <v>0.48820174993915327</v>
      </c>
      <c r="G227" s="26" t="str">
        <f>IFERROR(IF('1.DP 2012-2022 '!Q227&lt;0,"Prejuízo",IF('1.DP 2012-2022 '!F227&lt;0,"IRPJ NEGATIVO",'1.DP 2012-2022 '!F227/'1.DP 2012-2022 '!Q227)),"NA")</f>
        <v>NA</v>
      </c>
      <c r="H227" s="26">
        <f>IFERROR(IF('1.DP 2012-2022 '!R227&lt;0,"Prejuízo",IF('1.DP 2012-2022 '!G227&lt;0,"IRPJ NEGATIVO",'1.DP 2012-2022 '!G227/'1.DP 2012-2022 '!R227)),"NA")</f>
        <v>0.3756865612652221</v>
      </c>
      <c r="I227" s="26">
        <f>IFERROR(IF('1.DP 2012-2022 '!S227&lt;0,"Prejuízo",IF('1.DP 2012-2022 '!H227&lt;0,"IRPJ NEGATIVO",'1.DP 2012-2022 '!H227/'1.DP 2012-2022 '!S227)),"NA")</f>
        <v>0.32806126696627264</v>
      </c>
      <c r="J227" s="26">
        <f>IFERROR(IF('1.DP 2012-2022 '!T227&lt;0,"Prejuízo",IF('1.DP 2012-2022 '!I227&lt;0,"IRPJ NEGATIVO",'1.DP 2012-2022 '!I227/'1.DP 2012-2022 '!T227)),"NA")</f>
        <v>0.1846231240625589</v>
      </c>
      <c r="K227" s="26">
        <f>IFERROR(IF('1.DP 2012-2022 '!U227&lt;0,"Prejuízo",IF('1.DP 2012-2022 '!J227&lt;0,"IRPJ NEGATIVO",'1.DP 2012-2022 '!J227/'1.DP 2012-2022 '!U227)),"NA")</f>
        <v>0.33388329756469082</v>
      </c>
      <c r="L227" s="26">
        <f>IFERROR(IF('1.DP 2012-2022 '!V227&lt;0,"Prejuízo",IF('1.DP 2012-2022 '!K227&lt;0,"IRPJ NEGATIVO",'1.DP 2012-2022 '!K227/'1.DP 2012-2022 '!V227)),"NA")</f>
        <v>0.33818212378445794</v>
      </c>
      <c r="M227" s="26">
        <f>IFERROR(IF('1.DP 2012-2022 '!W227&lt;0,"Prejuízo",IF('1.DP 2012-2022 '!L227&lt;0,"IRPJ NEGATIVO",'1.DP 2012-2022 '!L227/'1.DP 2012-2022 '!W227)),"NA")</f>
        <v>0.33523178202634696</v>
      </c>
      <c r="N227" s="26">
        <f>IFERROR(IF('1.DP 2012-2022 '!X227&lt;0,"Prejuízo",IF('1.DP 2012-2022 '!M227&lt;0,"IRPJ NEGATIVO",'1.DP 2012-2022 '!M227/'1.DP 2012-2022 '!X227)),"NA")</f>
        <v>0.34893772448309901</v>
      </c>
      <c r="O227" s="26">
        <f>IFERROR(IF('1.DP 2012-2022 '!Y227&lt;0,"Prejuízo",IF('1.DP 2012-2022 '!N227&lt;0,"IRPJ NEGATIVO",'1.DP 2012-2022 '!N227/'1.DP 2012-2022 '!Y227)),"NA")</f>
        <v>0.21319057820717038</v>
      </c>
      <c r="P227" s="26">
        <f>IFERROR(IF('1.DP 2012-2022 '!Z227&lt;0,"Prejuízo",IF('1.DP 2012-2022 '!O227&lt;0,"IRPJ NEGATIVO",'1.DP 2012-2022 '!O227/'1.DP 2012-2022 '!Z227)),"NA")</f>
        <v>0.33804007768319932</v>
      </c>
      <c r="Q227" s="27">
        <f t="shared" si="1"/>
        <v>10</v>
      </c>
      <c r="R227" s="27">
        <f t="shared" si="2"/>
        <v>40</v>
      </c>
      <c r="S227" s="28">
        <f>IFERROR((SUMIF('1.DP 2012-2022 '!E227:O227,"&gt;=0",'1.DP 2012-2022 '!E227:O227))/(SUMIF('1.DP 2012-2022 '!P227:Z227,"&gt;=0",'1.DP 2012-2022 '!P227:Z227)),"NA")</f>
        <v>0.33071512468292158</v>
      </c>
      <c r="T227" s="29">
        <f t="shared" si="3"/>
        <v>8.2678781170730395E-2</v>
      </c>
      <c r="U227" s="29">
        <f t="shared" si="4"/>
        <v>1.656059712984084E-3</v>
      </c>
    </row>
    <row r="228" spans="1:21" ht="14.25" customHeight="1">
      <c r="A228" s="12" t="s">
        <v>516</v>
      </c>
      <c r="B228" s="12" t="s">
        <v>517</v>
      </c>
      <c r="C228" s="12" t="s">
        <v>58</v>
      </c>
      <c r="D228" s="13" t="s">
        <v>501</v>
      </c>
      <c r="E228" s="25">
        <f t="shared" si="0"/>
        <v>1.3289886490944263E-2</v>
      </c>
      <c r="F228" s="26">
        <f>IFERROR(IF('1.DP 2012-2022 '!P228&lt;0,"Prejuízo",IF('1.DP 2012-2022 '!E228&lt;0,"IRPJ NEGATIVO",'1.DP 2012-2022 '!E228/'1.DP 2012-2022 '!P228)),"NA")</f>
        <v>1.4821898030325692E-2</v>
      </c>
      <c r="G228" s="26" t="str">
        <f>IFERROR(IF('1.DP 2012-2022 '!Q228&lt;0,"Prejuízo",IF('1.DP 2012-2022 '!F228&lt;0,"IRPJ NEGATIVO",'1.DP 2012-2022 '!F228/'1.DP 2012-2022 '!Q228)),"NA")</f>
        <v>Prejuízo</v>
      </c>
      <c r="H228" s="26" t="str">
        <f>IFERROR(IF('1.DP 2012-2022 '!R228&lt;0,"Prejuízo",IF('1.DP 2012-2022 '!G228&lt;0,"IRPJ NEGATIVO",'1.DP 2012-2022 '!G228/'1.DP 2012-2022 '!R228)),"NA")</f>
        <v>Prejuízo</v>
      </c>
      <c r="I228" s="26">
        <f>IFERROR(IF('1.DP 2012-2022 '!S228&lt;0,"Prejuízo",IF('1.DP 2012-2022 '!H228&lt;0,"IRPJ NEGATIVO",'1.DP 2012-2022 '!H228/'1.DP 2012-2022 '!S228)),"NA")</f>
        <v>0</v>
      </c>
      <c r="J228" s="26">
        <f>IFERROR(IF('1.DP 2012-2022 '!T228&lt;0,"Prejuízo",IF('1.DP 2012-2022 '!I228&lt;0,"IRPJ NEGATIVO",'1.DP 2012-2022 '!I228/'1.DP 2012-2022 '!T228)),"NA")</f>
        <v>1.6025642756517779E-2</v>
      </c>
      <c r="K228" s="26">
        <f>IFERROR(IF('1.DP 2012-2022 '!U228&lt;0,"Prejuízo",IF('1.DP 2012-2022 '!J228&lt;0,"IRPJ NEGATIVO",'1.DP 2012-2022 '!J228/'1.DP 2012-2022 '!U228)),"NA")</f>
        <v>3.8732400452708371E-2</v>
      </c>
      <c r="L228" s="26">
        <f>IFERROR(IF('1.DP 2012-2022 '!V228&lt;0,"Prejuízo",IF('1.DP 2012-2022 '!K228&lt;0,"IRPJ NEGATIVO",'1.DP 2012-2022 '!K228/'1.DP 2012-2022 '!V228)),"NA")</f>
        <v>9.9630995610206635E-2</v>
      </c>
      <c r="M228" s="26">
        <f>IFERROR(IF('1.DP 2012-2022 '!W228&lt;0,"Prejuízo",IF('1.DP 2012-2022 '!L228&lt;0,"IRPJ NEGATIVO",'1.DP 2012-2022 '!L228/'1.DP 2012-2022 '!W228)),"NA")</f>
        <v>0.25646551605059947</v>
      </c>
      <c r="N228" s="26">
        <f>IFERROR(IF('1.DP 2012-2022 '!X228&lt;0,"Prejuízo",IF('1.DP 2012-2022 '!M228&lt;0,"IRPJ NEGATIVO",'1.DP 2012-2022 '!M228/'1.DP 2012-2022 '!X228)),"NA")</f>
        <v>0</v>
      </c>
      <c r="O228" s="26">
        <f>IFERROR(IF('1.DP 2012-2022 '!Y228&lt;0,"Prejuízo",IF('1.DP 2012-2022 '!N228&lt;0,"IRPJ NEGATIVO",'1.DP 2012-2022 '!N228/'1.DP 2012-2022 '!Y228)),"NA")</f>
        <v>0</v>
      </c>
      <c r="P228" s="26">
        <f>IFERROR(IF('1.DP 2012-2022 '!Z228&lt;0,"Prejuízo",IF('1.DP 2012-2022 '!O228&lt;0,"IRPJ NEGATIVO",'1.DP 2012-2022 '!O228/'1.DP 2012-2022 '!Z228)),"NA")</f>
        <v>0.10591900673741267</v>
      </c>
      <c r="Q228" s="27">
        <f t="shared" si="1"/>
        <v>9</v>
      </c>
      <c r="R228" s="27">
        <f t="shared" si="2"/>
        <v>40</v>
      </c>
      <c r="S228" s="28">
        <f>IFERROR((SUMIF('1.DP 2012-2022 '!E228:O228,"&gt;=0",'1.DP 2012-2022 '!E228:O228))/(SUMIF('1.DP 2012-2022 '!P228:Z228,"&gt;=0",'1.DP 2012-2022 '!P228:Z228)),"NA")</f>
        <v>5.5452780667924507E-2</v>
      </c>
      <c r="T228" s="29">
        <f t="shared" si="3"/>
        <v>1.2476875650283015E-2</v>
      </c>
      <c r="U228" s="29">
        <f t="shared" si="4"/>
        <v>2.4991238157802734E-4</v>
      </c>
    </row>
    <row r="229" spans="1:21" ht="14.25" customHeight="1">
      <c r="A229" s="12" t="s">
        <v>518</v>
      </c>
      <c r="B229" s="12" t="s">
        <v>519</v>
      </c>
      <c r="C229" s="12" t="s">
        <v>58</v>
      </c>
      <c r="D229" s="13" t="s">
        <v>501</v>
      </c>
      <c r="E229" s="25" t="str">
        <f t="shared" si="0"/>
        <v>NA</v>
      </c>
      <c r="F229" s="26" t="str">
        <f>IFERROR(IF('1.DP 2012-2022 '!P229&lt;0,"Prejuízo",IF('1.DP 2012-2022 '!E229&lt;0,"IRPJ NEGATIVO",'1.DP 2012-2022 '!E229/'1.DP 2012-2022 '!P229)),"NA")</f>
        <v>Prejuízo</v>
      </c>
      <c r="G229" s="26" t="str">
        <f>IFERROR(IF('1.DP 2012-2022 '!Q229&lt;0,"Prejuízo",IF('1.DP 2012-2022 '!F229&lt;0,"IRPJ NEGATIVO",'1.DP 2012-2022 '!F229/'1.DP 2012-2022 '!Q229)),"NA")</f>
        <v>Prejuízo</v>
      </c>
      <c r="H229" s="26" t="str">
        <f>IFERROR(IF('1.DP 2012-2022 '!R229&lt;0,"Prejuízo",IF('1.DP 2012-2022 '!G229&lt;0,"IRPJ NEGATIVO",'1.DP 2012-2022 '!G229/'1.DP 2012-2022 '!R229)),"NA")</f>
        <v>Prejuízo</v>
      </c>
      <c r="I229" s="26" t="str">
        <f>IFERROR(IF('1.DP 2012-2022 '!S229&lt;0,"Prejuízo",IF('1.DP 2012-2022 '!H229&lt;0,"IRPJ NEGATIVO",'1.DP 2012-2022 '!H229/'1.DP 2012-2022 '!S229)),"NA")</f>
        <v>Prejuízo</v>
      </c>
      <c r="J229" s="26" t="str">
        <f>IFERROR(IF('1.DP 2012-2022 '!T229&lt;0,"Prejuízo",IF('1.DP 2012-2022 '!I229&lt;0,"IRPJ NEGATIVO",'1.DP 2012-2022 '!I229/'1.DP 2012-2022 '!T229)),"NA")</f>
        <v>Prejuízo</v>
      </c>
      <c r="K229" s="26" t="str">
        <f>IFERROR(IF('1.DP 2012-2022 '!U229&lt;0,"Prejuízo",IF('1.DP 2012-2022 '!J229&lt;0,"IRPJ NEGATIVO",'1.DP 2012-2022 '!J229/'1.DP 2012-2022 '!U229)),"NA")</f>
        <v>Prejuízo</v>
      </c>
      <c r="L229" s="26" t="str">
        <f>IFERROR(IF('1.DP 2012-2022 '!V229&lt;0,"Prejuízo",IF('1.DP 2012-2022 '!K229&lt;0,"IRPJ NEGATIVO",'1.DP 2012-2022 '!K229/'1.DP 2012-2022 '!V229)),"NA")</f>
        <v>Prejuízo</v>
      </c>
      <c r="M229" s="26" t="str">
        <f>IFERROR(IF('1.DP 2012-2022 '!W229&lt;0,"Prejuízo",IF('1.DP 2012-2022 '!L229&lt;0,"IRPJ NEGATIVO",'1.DP 2012-2022 '!L229/'1.DP 2012-2022 '!W229)),"NA")</f>
        <v>Prejuízo</v>
      </c>
      <c r="N229" s="26" t="str">
        <f>IFERROR(IF('1.DP 2012-2022 '!X229&lt;0,"Prejuízo",IF('1.DP 2012-2022 '!M229&lt;0,"IRPJ NEGATIVO",'1.DP 2012-2022 '!M229/'1.DP 2012-2022 '!X229)),"NA")</f>
        <v>Prejuízo</v>
      </c>
      <c r="O229" s="26" t="str">
        <f>IFERROR(IF('1.DP 2012-2022 '!Y229&lt;0,"Prejuízo",IF('1.DP 2012-2022 '!N229&lt;0,"IRPJ NEGATIVO",'1.DP 2012-2022 '!N229/'1.DP 2012-2022 '!Y229)),"NA")</f>
        <v>Prejuízo</v>
      </c>
      <c r="P229" s="26" t="str">
        <f>IFERROR(IF('1.DP 2012-2022 '!Z229&lt;0,"Prejuízo",IF('1.DP 2012-2022 '!O229&lt;0,"IRPJ NEGATIVO",'1.DP 2012-2022 '!O229/'1.DP 2012-2022 '!Z229)),"NA")</f>
        <v>Prejuízo</v>
      </c>
      <c r="Q229" s="27">
        <f t="shared" si="1"/>
        <v>0</v>
      </c>
      <c r="R229" s="27">
        <f t="shared" si="2"/>
        <v>40</v>
      </c>
      <c r="S229" s="28" t="str">
        <f>IFERROR((SUMIF('1.DP 2012-2022 '!E229:O229,"&gt;=0",'1.DP 2012-2022 '!E229:O229))/(SUMIF('1.DP 2012-2022 '!P229:Z229,"&gt;=0",'1.DP 2012-2022 '!P229:Z229)),"NA")</f>
        <v>NA</v>
      </c>
      <c r="T229" s="29" t="str">
        <f t="shared" si="3"/>
        <v>na</v>
      </c>
      <c r="U229" s="29" t="str">
        <f t="shared" si="4"/>
        <v>na</v>
      </c>
    </row>
    <row r="230" spans="1:21" ht="14.25" customHeight="1">
      <c r="A230" s="12" t="s">
        <v>520</v>
      </c>
      <c r="B230" s="12" t="s">
        <v>521</v>
      </c>
      <c r="C230" s="12" t="s">
        <v>58</v>
      </c>
      <c r="D230" s="13" t="s">
        <v>501</v>
      </c>
      <c r="E230" s="25" t="str">
        <f t="shared" si="0"/>
        <v>NA</v>
      </c>
      <c r="F230" s="26" t="str">
        <f>IFERROR(IF('1.DP 2012-2022 '!P230&lt;0,"Prejuízo",IF('1.DP 2012-2022 '!E230&lt;0,"IRPJ NEGATIVO",'1.DP 2012-2022 '!E230/'1.DP 2012-2022 '!P230)),"NA")</f>
        <v>Prejuízo</v>
      </c>
      <c r="G230" s="26" t="str">
        <f>IFERROR(IF('1.DP 2012-2022 '!Q230&lt;0,"Prejuízo",IF('1.DP 2012-2022 '!F230&lt;0,"IRPJ NEGATIVO",'1.DP 2012-2022 '!F230/'1.DP 2012-2022 '!Q230)),"NA")</f>
        <v>Prejuízo</v>
      </c>
      <c r="H230" s="26" t="str">
        <f>IFERROR(IF('1.DP 2012-2022 '!R230&lt;0,"Prejuízo",IF('1.DP 2012-2022 '!G230&lt;0,"IRPJ NEGATIVO",'1.DP 2012-2022 '!G230/'1.DP 2012-2022 '!R230)),"NA")</f>
        <v>Prejuízo</v>
      </c>
      <c r="I230" s="26" t="str">
        <f>IFERROR(IF('1.DP 2012-2022 '!S230&lt;0,"Prejuízo",IF('1.DP 2012-2022 '!H230&lt;0,"IRPJ NEGATIVO",'1.DP 2012-2022 '!H230/'1.DP 2012-2022 '!S230)),"NA")</f>
        <v>Prejuízo</v>
      </c>
      <c r="J230" s="26" t="str">
        <f>IFERROR(IF('1.DP 2012-2022 '!T230&lt;0,"Prejuízo",IF('1.DP 2012-2022 '!I230&lt;0,"IRPJ NEGATIVO",'1.DP 2012-2022 '!I230/'1.DP 2012-2022 '!T230)),"NA")</f>
        <v>Prejuízo</v>
      </c>
      <c r="K230" s="26" t="str">
        <f>IFERROR(IF('1.DP 2012-2022 '!U230&lt;0,"Prejuízo",IF('1.DP 2012-2022 '!J230&lt;0,"IRPJ NEGATIVO",'1.DP 2012-2022 '!J230/'1.DP 2012-2022 '!U230)),"NA")</f>
        <v>Prejuízo</v>
      </c>
      <c r="L230" s="26" t="str">
        <f>IFERROR(IF('1.DP 2012-2022 '!V230&lt;0,"Prejuízo",IF('1.DP 2012-2022 '!K230&lt;0,"IRPJ NEGATIVO",'1.DP 2012-2022 '!K230/'1.DP 2012-2022 '!V230)),"NA")</f>
        <v>Prejuízo</v>
      </c>
      <c r="M230" s="26" t="str">
        <f>IFERROR(IF('1.DP 2012-2022 '!W230&lt;0,"Prejuízo",IF('1.DP 2012-2022 '!L230&lt;0,"IRPJ NEGATIVO",'1.DP 2012-2022 '!L230/'1.DP 2012-2022 '!W230)),"NA")</f>
        <v>Prejuízo</v>
      </c>
      <c r="N230" s="26" t="str">
        <f>IFERROR(IF('1.DP 2012-2022 '!X230&lt;0,"Prejuízo",IF('1.DP 2012-2022 '!M230&lt;0,"IRPJ NEGATIVO",'1.DP 2012-2022 '!M230/'1.DP 2012-2022 '!X230)),"NA")</f>
        <v>Prejuízo</v>
      </c>
      <c r="O230" s="26" t="str">
        <f>IFERROR(IF('1.DP 2012-2022 '!Y230&lt;0,"Prejuízo",IF('1.DP 2012-2022 '!N230&lt;0,"IRPJ NEGATIVO",'1.DP 2012-2022 '!N230/'1.DP 2012-2022 '!Y230)),"NA")</f>
        <v>Prejuízo</v>
      </c>
      <c r="P230" s="26" t="str">
        <f>IFERROR(IF('1.DP 2012-2022 '!Z230&lt;0,"Prejuízo",IF('1.DP 2012-2022 '!O230&lt;0,"IRPJ NEGATIVO",'1.DP 2012-2022 '!O230/'1.DP 2012-2022 '!Z230)),"NA")</f>
        <v>Prejuízo</v>
      </c>
      <c r="Q230" s="27">
        <f t="shared" si="1"/>
        <v>0</v>
      </c>
      <c r="R230" s="27">
        <f t="shared" si="2"/>
        <v>40</v>
      </c>
      <c r="S230" s="28" t="str">
        <f>IFERROR((SUMIF('1.DP 2012-2022 '!E230:O230,"&gt;=0",'1.DP 2012-2022 '!E230:O230))/(SUMIF('1.DP 2012-2022 '!P230:Z230,"&gt;=0",'1.DP 2012-2022 '!P230:Z230)),"NA")</f>
        <v>NA</v>
      </c>
      <c r="T230" s="29" t="str">
        <f t="shared" si="3"/>
        <v>na</v>
      </c>
      <c r="U230" s="29" t="str">
        <f t="shared" si="4"/>
        <v>na</v>
      </c>
    </row>
    <row r="231" spans="1:21" ht="14.25" customHeight="1">
      <c r="A231" s="12" t="s">
        <v>522</v>
      </c>
      <c r="B231" s="12" t="s">
        <v>523</v>
      </c>
      <c r="C231" s="12" t="s">
        <v>58</v>
      </c>
      <c r="D231" s="13" t="s">
        <v>501</v>
      </c>
      <c r="E231" s="25">
        <f t="shared" si="0"/>
        <v>2.3299469562887382E-2</v>
      </c>
      <c r="F231" s="26">
        <f>IFERROR(IF('1.DP 2012-2022 '!P231&lt;0,"Prejuízo",IF('1.DP 2012-2022 '!E231&lt;0,"IRPJ NEGATIVO",'1.DP 2012-2022 '!E231/'1.DP 2012-2022 '!P231)),"NA")</f>
        <v>0</v>
      </c>
      <c r="G231" s="26" t="str">
        <f>IFERROR(IF('1.DP 2012-2022 '!Q231&lt;0,"Prejuízo",IF('1.DP 2012-2022 '!F231&lt;0,"IRPJ NEGATIVO",'1.DP 2012-2022 '!F231/'1.DP 2012-2022 '!Q231)),"NA")</f>
        <v>Prejuízo</v>
      </c>
      <c r="H231" s="26" t="str">
        <f>IFERROR(IF('1.DP 2012-2022 '!R231&lt;0,"Prejuízo",IF('1.DP 2012-2022 '!G231&lt;0,"IRPJ NEGATIVO",'1.DP 2012-2022 '!G231/'1.DP 2012-2022 '!R231)),"NA")</f>
        <v>Prejuízo</v>
      </c>
      <c r="I231" s="26" t="str">
        <f>IFERROR(IF('1.DP 2012-2022 '!S231&lt;0,"Prejuízo",IF('1.DP 2012-2022 '!H231&lt;0,"IRPJ NEGATIVO",'1.DP 2012-2022 '!H231/'1.DP 2012-2022 '!S231)),"NA")</f>
        <v>Prejuízo</v>
      </c>
      <c r="J231" s="26" t="str">
        <f>IFERROR(IF('1.DP 2012-2022 '!T231&lt;0,"Prejuízo",IF('1.DP 2012-2022 '!I231&lt;0,"IRPJ NEGATIVO",'1.DP 2012-2022 '!I231/'1.DP 2012-2022 '!T231)),"NA")</f>
        <v>Prejuízo</v>
      </c>
      <c r="K231" s="26">
        <f>IFERROR(IF('1.DP 2012-2022 '!U231&lt;0,"Prejuízo",IF('1.DP 2012-2022 '!J231&lt;0,"IRPJ NEGATIVO",'1.DP 2012-2022 '!J231/'1.DP 2012-2022 '!U231)),"NA")</f>
        <v>0.64444434237013593</v>
      </c>
      <c r="L231" s="26">
        <f>IFERROR(IF('1.DP 2012-2022 '!V231&lt;0,"Prejuízo",IF('1.DP 2012-2022 '!K231&lt;0,"IRPJ NEGATIVO",'1.DP 2012-2022 '!K231/'1.DP 2012-2022 '!V231)),"NA")</f>
        <v>0.16253443569706447</v>
      </c>
      <c r="M231" s="26" t="str">
        <f>IFERROR(IF('1.DP 2012-2022 '!W231&lt;0,"Prejuízo",IF('1.DP 2012-2022 '!L231&lt;0,"IRPJ NEGATIVO",'1.DP 2012-2022 '!L231/'1.DP 2012-2022 '!W231)),"NA")</f>
        <v>Prejuízo</v>
      </c>
      <c r="N231" s="26" t="str">
        <f>IFERROR(IF('1.DP 2012-2022 '!X231&lt;0,"Prejuízo",IF('1.DP 2012-2022 '!M231&lt;0,"IRPJ NEGATIVO",'1.DP 2012-2022 '!M231/'1.DP 2012-2022 '!X231)),"NA")</f>
        <v>Prejuízo</v>
      </c>
      <c r="O231" s="26" t="str">
        <f>IFERROR(IF('1.DP 2012-2022 '!Y231&lt;0,"Prejuízo",IF('1.DP 2012-2022 '!N231&lt;0,"IRPJ NEGATIVO",'1.DP 2012-2022 '!N231/'1.DP 2012-2022 '!Y231)),"NA")</f>
        <v>Prejuízo</v>
      </c>
      <c r="P231" s="26">
        <f>IFERROR(IF('1.DP 2012-2022 '!Z231&lt;0,"Prejuízo",IF('1.DP 2012-2022 '!O231&lt;0,"IRPJ NEGATIVO",'1.DP 2012-2022 '!O231/'1.DP 2012-2022 '!Z231)),"NA")</f>
        <v>0.1250000044482949</v>
      </c>
      <c r="Q231" s="27">
        <f t="shared" si="1"/>
        <v>4</v>
      </c>
      <c r="R231" s="27">
        <f t="shared" si="2"/>
        <v>40</v>
      </c>
      <c r="S231" s="28">
        <f>IFERROR((SUMIF('1.DP 2012-2022 '!E231:O231,"&gt;=0",'1.DP 2012-2022 '!E231:O231))/(SUMIF('1.DP 2012-2022 '!P231:Z231,"&gt;=0",'1.DP 2012-2022 '!P231:Z231)),"NA")</f>
        <v>0.30246997083618288</v>
      </c>
      <c r="T231" s="29">
        <f t="shared" si="3"/>
        <v>3.0246997083618287E-2</v>
      </c>
      <c r="U231" s="29">
        <f t="shared" si="4"/>
        <v>6.0584871474448243E-4</v>
      </c>
    </row>
    <row r="232" spans="1:21" ht="14.25" customHeight="1">
      <c r="A232" s="12" t="s">
        <v>524</v>
      </c>
      <c r="B232" s="12" t="s">
        <v>525</v>
      </c>
      <c r="C232" s="12" t="s">
        <v>58</v>
      </c>
      <c r="D232" s="13" t="s">
        <v>501</v>
      </c>
      <c r="E232" s="25" t="str">
        <f t="shared" si="0"/>
        <v>NA</v>
      </c>
      <c r="F232" s="26" t="str">
        <f>IFERROR(IF('1.DP 2012-2022 '!P232&lt;0,"Prejuízo",IF('1.DP 2012-2022 '!E232&lt;0,"IRPJ NEGATIVO",'1.DP 2012-2022 '!E232/'1.DP 2012-2022 '!P232)),"NA")</f>
        <v>Prejuízo</v>
      </c>
      <c r="G232" s="26" t="str">
        <f>IFERROR(IF('1.DP 2012-2022 '!Q232&lt;0,"Prejuízo",IF('1.DP 2012-2022 '!F232&lt;0,"IRPJ NEGATIVO",'1.DP 2012-2022 '!F232/'1.DP 2012-2022 '!Q232)),"NA")</f>
        <v>Prejuízo</v>
      </c>
      <c r="H232" s="26" t="str">
        <f>IFERROR(IF('1.DP 2012-2022 '!R232&lt;0,"Prejuízo",IF('1.DP 2012-2022 '!G232&lt;0,"IRPJ NEGATIVO",'1.DP 2012-2022 '!G232/'1.DP 2012-2022 '!R232)),"NA")</f>
        <v>Prejuízo</v>
      </c>
      <c r="I232" s="26" t="str">
        <f>IFERROR(IF('1.DP 2012-2022 '!S232&lt;0,"Prejuízo",IF('1.DP 2012-2022 '!H232&lt;0,"IRPJ NEGATIVO",'1.DP 2012-2022 '!H232/'1.DP 2012-2022 '!S232)),"NA")</f>
        <v>Prejuízo</v>
      </c>
      <c r="J232" s="26" t="str">
        <f>IFERROR(IF('1.DP 2012-2022 '!T232&lt;0,"Prejuízo",IF('1.DP 2012-2022 '!I232&lt;0,"IRPJ NEGATIVO",'1.DP 2012-2022 '!I232/'1.DP 2012-2022 '!T232)),"NA")</f>
        <v>Prejuízo</v>
      </c>
      <c r="K232" s="26" t="str">
        <f>IFERROR(IF('1.DP 2012-2022 '!U232&lt;0,"Prejuízo",IF('1.DP 2012-2022 '!J232&lt;0,"IRPJ NEGATIVO",'1.DP 2012-2022 '!J232/'1.DP 2012-2022 '!U232)),"NA")</f>
        <v>Prejuízo</v>
      </c>
      <c r="L232" s="26" t="str">
        <f>IFERROR(IF('1.DP 2012-2022 '!V232&lt;0,"Prejuízo",IF('1.DP 2012-2022 '!K232&lt;0,"IRPJ NEGATIVO",'1.DP 2012-2022 '!K232/'1.DP 2012-2022 '!V232)),"NA")</f>
        <v>Prejuízo</v>
      </c>
      <c r="M232" s="26" t="str">
        <f>IFERROR(IF('1.DP 2012-2022 '!W232&lt;0,"Prejuízo",IF('1.DP 2012-2022 '!L232&lt;0,"IRPJ NEGATIVO",'1.DP 2012-2022 '!L232/'1.DP 2012-2022 '!W232)),"NA")</f>
        <v>Prejuízo</v>
      </c>
      <c r="N232" s="26" t="str">
        <f>IFERROR(IF('1.DP 2012-2022 '!X232&lt;0,"Prejuízo",IF('1.DP 2012-2022 '!M232&lt;0,"IRPJ NEGATIVO",'1.DP 2012-2022 '!M232/'1.DP 2012-2022 '!X232)),"NA")</f>
        <v>Prejuízo</v>
      </c>
      <c r="O232" s="26" t="str">
        <f>IFERROR(IF('1.DP 2012-2022 '!Y232&lt;0,"Prejuízo",IF('1.DP 2012-2022 '!N232&lt;0,"IRPJ NEGATIVO",'1.DP 2012-2022 '!N232/'1.DP 2012-2022 '!Y232)),"NA")</f>
        <v>Prejuízo</v>
      </c>
      <c r="P232" s="26" t="str">
        <f>IFERROR(IF('1.DP 2012-2022 '!Z232&lt;0,"Prejuízo",IF('1.DP 2012-2022 '!O232&lt;0,"IRPJ NEGATIVO",'1.DP 2012-2022 '!O232/'1.DP 2012-2022 '!Z232)),"NA")</f>
        <v>Prejuízo</v>
      </c>
      <c r="Q232" s="27">
        <f t="shared" si="1"/>
        <v>0</v>
      </c>
      <c r="R232" s="27">
        <f t="shared" si="2"/>
        <v>40</v>
      </c>
      <c r="S232" s="28" t="str">
        <f>IFERROR((SUMIF('1.DP 2012-2022 '!E232:O232,"&gt;=0",'1.DP 2012-2022 '!E232:O232))/(SUMIF('1.DP 2012-2022 '!P232:Z232,"&gt;=0",'1.DP 2012-2022 '!P232:Z232)),"NA")</f>
        <v>NA</v>
      </c>
      <c r="T232" s="29" t="str">
        <f t="shared" si="3"/>
        <v>na</v>
      </c>
      <c r="U232" s="29" t="str">
        <f t="shared" si="4"/>
        <v>na</v>
      </c>
    </row>
    <row r="233" spans="1:21" ht="14.25" customHeight="1">
      <c r="A233" s="12" t="s">
        <v>526</v>
      </c>
      <c r="B233" s="12" t="s">
        <v>527</v>
      </c>
      <c r="C233" s="12" t="s">
        <v>58</v>
      </c>
      <c r="D233" s="13" t="s">
        <v>528</v>
      </c>
      <c r="E233" s="25" t="str">
        <f t="shared" si="0"/>
        <v>NA</v>
      </c>
      <c r="F233" s="26" t="str">
        <f>IFERROR(IF('1.DP 2012-2022 '!P233&lt;0,"Prejuízo",IF('1.DP 2012-2022 '!E233&lt;0,"IRPJ NEGATIVO",'1.DP 2012-2022 '!E233/'1.DP 2012-2022 '!P233)),"NA")</f>
        <v>Prejuízo</v>
      </c>
      <c r="G233" s="26" t="str">
        <f>IFERROR(IF('1.DP 2012-2022 '!Q233&lt;0,"Prejuízo",IF('1.DP 2012-2022 '!F233&lt;0,"IRPJ NEGATIVO",'1.DP 2012-2022 '!F233/'1.DP 2012-2022 '!Q233)),"NA")</f>
        <v>Prejuízo</v>
      </c>
      <c r="H233" s="26" t="str">
        <f>IFERROR(IF('1.DP 2012-2022 '!R233&lt;0,"Prejuízo",IF('1.DP 2012-2022 '!G233&lt;0,"IRPJ NEGATIVO",'1.DP 2012-2022 '!G233/'1.DP 2012-2022 '!R233)),"NA")</f>
        <v>Prejuízo</v>
      </c>
      <c r="I233" s="26" t="str">
        <f>IFERROR(IF('1.DP 2012-2022 '!S233&lt;0,"Prejuízo",IF('1.DP 2012-2022 '!H233&lt;0,"IRPJ NEGATIVO",'1.DP 2012-2022 '!H233/'1.DP 2012-2022 '!S233)),"NA")</f>
        <v>Prejuízo</v>
      </c>
      <c r="J233" s="26" t="str">
        <f>IFERROR(IF('1.DP 2012-2022 '!T233&lt;0,"Prejuízo",IF('1.DP 2012-2022 '!I233&lt;0,"IRPJ NEGATIVO",'1.DP 2012-2022 '!I233/'1.DP 2012-2022 '!T233)),"NA")</f>
        <v>Prejuízo</v>
      </c>
      <c r="K233" s="26" t="str">
        <f>IFERROR(IF('1.DP 2012-2022 '!U233&lt;0,"Prejuízo",IF('1.DP 2012-2022 '!J233&lt;0,"IRPJ NEGATIVO",'1.DP 2012-2022 '!J233/'1.DP 2012-2022 '!U233)),"NA")</f>
        <v>Prejuízo</v>
      </c>
      <c r="L233" s="26" t="str">
        <f>IFERROR(IF('1.DP 2012-2022 '!V233&lt;0,"Prejuízo",IF('1.DP 2012-2022 '!K233&lt;0,"IRPJ NEGATIVO",'1.DP 2012-2022 '!K233/'1.DP 2012-2022 '!V233)),"NA")</f>
        <v>NA</v>
      </c>
      <c r="M233" s="26" t="str">
        <f>IFERROR(IF('1.DP 2012-2022 '!W233&lt;0,"Prejuízo",IF('1.DP 2012-2022 '!L233&lt;0,"IRPJ NEGATIVO",'1.DP 2012-2022 '!L233/'1.DP 2012-2022 '!W233)),"NA")</f>
        <v>NA</v>
      </c>
      <c r="N233" s="26" t="str">
        <f>IFERROR(IF('1.DP 2012-2022 '!X233&lt;0,"Prejuízo",IF('1.DP 2012-2022 '!M233&lt;0,"IRPJ NEGATIVO",'1.DP 2012-2022 '!M233/'1.DP 2012-2022 '!X233)),"NA")</f>
        <v>NA</v>
      </c>
      <c r="O233" s="26" t="str">
        <f>IFERROR(IF('1.DP 2012-2022 '!Y233&lt;0,"Prejuízo",IF('1.DP 2012-2022 '!N233&lt;0,"IRPJ NEGATIVO",'1.DP 2012-2022 '!N233/'1.DP 2012-2022 '!Y233)),"NA")</f>
        <v>NA</v>
      </c>
      <c r="P233" s="26" t="str">
        <f>IFERROR(IF('1.DP 2012-2022 '!Z233&lt;0,"Prejuízo",IF('1.DP 2012-2022 '!O233&lt;0,"IRPJ NEGATIVO",'1.DP 2012-2022 '!O233/'1.DP 2012-2022 '!Z233)),"NA")</f>
        <v>NA</v>
      </c>
      <c r="Q233" s="27">
        <f t="shared" si="1"/>
        <v>0</v>
      </c>
      <c r="R233" s="27">
        <f t="shared" si="2"/>
        <v>60</v>
      </c>
      <c r="S233" s="28" t="str">
        <f>IFERROR((SUMIF('1.DP 2012-2022 '!E233:O233,"&gt;=0",'1.DP 2012-2022 '!E233:O233))/(SUMIF('1.DP 2012-2022 '!P233:Z233,"&gt;=0",'1.DP 2012-2022 '!P233:Z233)),"NA")</f>
        <v>NA</v>
      </c>
      <c r="T233" s="29" t="str">
        <f t="shared" si="3"/>
        <v>na</v>
      </c>
      <c r="U233" s="29" t="str">
        <f t="shared" si="4"/>
        <v>na</v>
      </c>
    </row>
    <row r="234" spans="1:21" ht="14.25" customHeight="1">
      <c r="A234" s="12" t="s">
        <v>529</v>
      </c>
      <c r="B234" s="12" t="s">
        <v>530</v>
      </c>
      <c r="C234" s="12" t="s">
        <v>58</v>
      </c>
      <c r="D234" s="13" t="s">
        <v>528</v>
      </c>
      <c r="E234" s="25">
        <f t="shared" si="0"/>
        <v>4.278318295210836E-2</v>
      </c>
      <c r="F234" s="26">
        <f>IFERROR(IF('1.DP 2012-2022 '!P234&lt;0,"Prejuízo",IF('1.DP 2012-2022 '!E234&lt;0,"IRPJ NEGATIVO",'1.DP 2012-2022 '!E234/'1.DP 2012-2022 '!P234)),"NA")</f>
        <v>0.46142585804674757</v>
      </c>
      <c r="G234" s="26">
        <f>IFERROR(IF('1.DP 2012-2022 '!Q234&lt;0,"Prejuízo",IF('1.DP 2012-2022 '!F234&lt;0,"IRPJ NEGATIVO",'1.DP 2012-2022 '!F234/'1.DP 2012-2022 '!Q234)),"NA")</f>
        <v>3.2374789047332125E-2</v>
      </c>
      <c r="H234" s="26">
        <f>IFERROR(IF('1.DP 2012-2022 '!R234&lt;0,"Prejuízo",IF('1.DP 2012-2022 '!G234&lt;0,"IRPJ NEGATIVO",'1.DP 2012-2022 '!G234/'1.DP 2012-2022 '!R234)),"NA")</f>
        <v>0.59642828058700803</v>
      </c>
      <c r="I234" s="26">
        <f>IFERROR(IF('1.DP 2012-2022 '!S234&lt;0,"Prejuízo",IF('1.DP 2012-2022 '!H234&lt;0,"IRPJ NEGATIVO",'1.DP 2012-2022 '!H234/'1.DP 2012-2022 '!S234)),"NA")</f>
        <v>0.26107096486565179</v>
      </c>
      <c r="J234" s="26">
        <f>IFERROR(IF('1.DP 2012-2022 '!T234&lt;0,"Prejuízo",IF('1.DP 2012-2022 '!I234&lt;0,"IRPJ NEGATIVO",'1.DP 2012-2022 '!I234/'1.DP 2012-2022 '!T234)),"NA")</f>
        <v>0.16355952437196114</v>
      </c>
      <c r="K234" s="26">
        <f>IFERROR(IF('1.DP 2012-2022 '!U234&lt;0,"Prejuízo",IF('1.DP 2012-2022 '!J234&lt;0,"IRPJ NEGATIVO",'1.DP 2012-2022 '!J234/'1.DP 2012-2022 '!U234)),"NA")</f>
        <v>4.4948444178304937E-2</v>
      </c>
      <c r="L234" s="26">
        <f>IFERROR(IF('1.DP 2012-2022 '!V234&lt;0,"Prejuízo",IF('1.DP 2012-2022 '!K234&lt;0,"IRPJ NEGATIVO",'1.DP 2012-2022 '!K234/'1.DP 2012-2022 '!V234)),"NA")</f>
        <v>7.5818444468051777E-2</v>
      </c>
      <c r="M234" s="26">
        <f>IFERROR(IF('1.DP 2012-2022 '!W234&lt;0,"Prejuízo",IF('1.DP 2012-2022 '!L234&lt;0,"IRPJ NEGATIVO",'1.DP 2012-2022 '!L234/'1.DP 2012-2022 '!W234)),"NA")</f>
        <v>0.16667424813012455</v>
      </c>
      <c r="N234" s="26">
        <f>IFERROR(IF('1.DP 2012-2022 '!X234&lt;0,"Prejuízo",IF('1.DP 2012-2022 '!M234&lt;0,"IRPJ NEGATIVO",'1.DP 2012-2022 '!M234/'1.DP 2012-2022 '!X234)),"NA")</f>
        <v>0.22554716340948022</v>
      </c>
      <c r="O234" s="26">
        <f>IFERROR(IF('1.DP 2012-2022 '!Y234&lt;0,"Prejuízo",IF('1.DP 2012-2022 '!N234&lt;0,"IRPJ NEGATIVO",'1.DP 2012-2022 '!N234/'1.DP 2012-2022 '!Y234)),"NA")</f>
        <v>0.25208542324121835</v>
      </c>
      <c r="P234" s="26">
        <f>IFERROR(IF('1.DP 2012-2022 '!Z234&lt;0,"Prejuízo",IF('1.DP 2012-2022 '!O234&lt;0,"IRPJ NEGATIVO",'1.DP 2012-2022 '!O234/'1.DP 2012-2022 '!Z234)),"NA")</f>
        <v>0.28705783678062119</v>
      </c>
      <c r="Q234" s="27">
        <f t="shared" si="1"/>
        <v>11</v>
      </c>
      <c r="R234" s="27">
        <f t="shared" si="2"/>
        <v>60</v>
      </c>
      <c r="S234" s="28">
        <f>IFERROR((SUMIF('1.DP 2012-2022 '!E234:O234,"&gt;=0",'1.DP 2012-2022 '!E234:O234))/(SUMIF('1.DP 2012-2022 '!P234:Z234,"&gt;=0",'1.DP 2012-2022 '!P234:Z234)),"NA")</f>
        <v>0.1948524441391625</v>
      </c>
      <c r="T234" s="29">
        <f t="shared" si="3"/>
        <v>3.5722948092179789E-2</v>
      </c>
      <c r="U234" s="29">
        <f t="shared" si="4"/>
        <v>1.0732983903509201E-3</v>
      </c>
    </row>
    <row r="235" spans="1:21" ht="14.25" customHeight="1">
      <c r="A235" s="12" t="s">
        <v>531</v>
      </c>
      <c r="B235" s="12" t="s">
        <v>532</v>
      </c>
      <c r="C235" s="12" t="s">
        <v>58</v>
      </c>
      <c r="D235" s="13" t="s">
        <v>528</v>
      </c>
      <c r="E235" s="25">
        <f t="shared" si="0"/>
        <v>3.5190300673521607E-2</v>
      </c>
      <c r="F235" s="26">
        <f>IFERROR(IF('1.DP 2012-2022 '!P235&lt;0,"Prejuízo",IF('1.DP 2012-2022 '!E235&lt;0,"IRPJ NEGATIVO",'1.DP 2012-2022 '!E235/'1.DP 2012-2022 '!P235)),"NA")</f>
        <v>0.43086442847238349</v>
      </c>
      <c r="G235" s="26">
        <f>IFERROR(IF('1.DP 2012-2022 '!Q235&lt;0,"Prejuízo",IF('1.DP 2012-2022 '!F235&lt;0,"IRPJ NEGATIVO",'1.DP 2012-2022 '!F235/'1.DP 2012-2022 '!Q235)),"NA")</f>
        <v>0.19435020447830745</v>
      </c>
      <c r="H235" s="26">
        <f>IFERROR(IF('1.DP 2012-2022 '!R235&lt;0,"Prejuízo",IF('1.DP 2012-2022 '!G235&lt;0,"IRPJ NEGATIVO",'1.DP 2012-2022 '!G235/'1.DP 2012-2022 '!R235)),"NA")</f>
        <v>0.29326963428969316</v>
      </c>
      <c r="I235" s="26">
        <f>IFERROR(IF('1.DP 2012-2022 '!S235&lt;0,"Prejuízo",IF('1.DP 2012-2022 '!H235&lt;0,"IRPJ NEGATIVO",'1.DP 2012-2022 '!H235/'1.DP 2012-2022 '!S235)),"NA")</f>
        <v>0.23524903895926877</v>
      </c>
      <c r="J235" s="26">
        <f>IFERROR(IF('1.DP 2012-2022 '!T235&lt;0,"Prejuízo",IF('1.DP 2012-2022 '!I235&lt;0,"IRPJ NEGATIVO",'1.DP 2012-2022 '!I235/'1.DP 2012-2022 '!T235)),"NA")</f>
        <v>0.12748550664941058</v>
      </c>
      <c r="K235" s="26">
        <f>IFERROR(IF('1.DP 2012-2022 '!U235&lt;0,"Prejuízo",IF('1.DP 2012-2022 '!J235&lt;0,"IRPJ NEGATIVO",'1.DP 2012-2022 '!J235/'1.DP 2012-2022 '!U235)),"NA")</f>
        <v>0.1801600942277489</v>
      </c>
      <c r="L235" s="26">
        <f>IFERROR(IF('1.DP 2012-2022 '!V235&lt;0,"Prejuízo",IF('1.DP 2012-2022 '!K235&lt;0,"IRPJ NEGATIVO",'1.DP 2012-2022 '!K235/'1.DP 2012-2022 '!V235)),"NA")</f>
        <v>8.2416371287781121E-2</v>
      </c>
      <c r="M235" s="26">
        <f>IFERROR(IF('1.DP 2012-2022 '!W235&lt;0,"Prejuízo",IF('1.DP 2012-2022 '!L235&lt;0,"IRPJ NEGATIVO",'1.DP 2012-2022 '!L235/'1.DP 2012-2022 '!W235)),"NA")</f>
        <v>0.10886276580076103</v>
      </c>
      <c r="N235" s="26">
        <f>IFERROR(IF('1.DP 2012-2022 '!X235&lt;0,"Prejuízo",IF('1.DP 2012-2022 '!M235&lt;0,"IRPJ NEGATIVO",'1.DP 2012-2022 '!M235/'1.DP 2012-2022 '!X235)),"NA")</f>
        <v>8.3857374215592445E-2</v>
      </c>
      <c r="O235" s="26">
        <f>IFERROR(IF('1.DP 2012-2022 '!Y235&lt;0,"Prejuízo",IF('1.DP 2012-2022 '!N235&lt;0,"IRPJ NEGATIVO",'1.DP 2012-2022 '!N235/'1.DP 2012-2022 '!Y235)),"NA")</f>
        <v>9.5469488442265077E-2</v>
      </c>
      <c r="P235" s="26">
        <f>IFERROR(IF('1.DP 2012-2022 '!Z235&lt;0,"Prejuízo",IF('1.DP 2012-2022 '!O235&lt;0,"IRPJ NEGATIVO",'1.DP 2012-2022 '!O235/'1.DP 2012-2022 '!Z235)),"NA")</f>
        <v>0.27943313358808475</v>
      </c>
      <c r="Q235" s="27">
        <f t="shared" si="1"/>
        <v>11</v>
      </c>
      <c r="R235" s="27">
        <f t="shared" si="2"/>
        <v>60</v>
      </c>
      <c r="S235" s="28">
        <f>IFERROR((SUMIF('1.DP 2012-2022 '!E235:O235,"&gt;=0",'1.DP 2012-2022 '!E235:O235))/(SUMIF('1.DP 2012-2022 '!P235:Z235,"&gt;=0",'1.DP 2012-2022 '!P235:Z235)),"NA")</f>
        <v>0.19853997493893763</v>
      </c>
      <c r="T235" s="29">
        <f t="shared" si="3"/>
        <v>3.6398995405471896E-2</v>
      </c>
      <c r="U235" s="29">
        <f t="shared" si="4"/>
        <v>1.0936102775805276E-3</v>
      </c>
    </row>
    <row r="236" spans="1:21" ht="14.25" customHeight="1">
      <c r="A236" s="12" t="s">
        <v>533</v>
      </c>
      <c r="B236" s="12" t="s">
        <v>534</v>
      </c>
      <c r="C236" s="12" t="s">
        <v>58</v>
      </c>
      <c r="D236" s="13" t="s">
        <v>528</v>
      </c>
      <c r="E236" s="25">
        <f t="shared" si="0"/>
        <v>1.2247787242240567E-3</v>
      </c>
      <c r="F236" s="26" t="str">
        <f>IFERROR(IF('1.DP 2012-2022 '!P236&lt;0,"Prejuízo",IF('1.DP 2012-2022 '!E236&lt;0,"IRPJ NEGATIVO",'1.DP 2012-2022 '!E236/'1.DP 2012-2022 '!P236)),"NA")</f>
        <v>Prejuízo</v>
      </c>
      <c r="G236" s="26" t="str">
        <f>IFERROR(IF('1.DP 2012-2022 '!Q236&lt;0,"Prejuízo",IF('1.DP 2012-2022 '!F236&lt;0,"IRPJ NEGATIVO",'1.DP 2012-2022 '!F236/'1.DP 2012-2022 '!Q236)),"NA")</f>
        <v>Prejuízo</v>
      </c>
      <c r="H236" s="26">
        <f>IFERROR(IF('1.DP 2012-2022 '!R236&lt;0,"Prejuízo",IF('1.DP 2012-2022 '!G236&lt;0,"IRPJ NEGATIVO",'1.DP 2012-2022 '!G236/'1.DP 2012-2022 '!R236)),"NA")</f>
        <v>6.6244357325218094E-3</v>
      </c>
      <c r="I236" s="26" t="str">
        <f>IFERROR(IF('1.DP 2012-2022 '!S236&lt;0,"Prejuízo",IF('1.DP 2012-2022 '!H236&lt;0,"IRPJ NEGATIVO",'1.DP 2012-2022 '!H236/'1.DP 2012-2022 '!S236)),"NA")</f>
        <v>Prejuízo</v>
      </c>
      <c r="J236" s="26" t="str">
        <f>IFERROR(IF('1.DP 2012-2022 '!T236&lt;0,"Prejuízo",IF('1.DP 2012-2022 '!I236&lt;0,"IRPJ NEGATIVO",'1.DP 2012-2022 '!I236/'1.DP 2012-2022 '!T236)),"NA")</f>
        <v>Prejuízo</v>
      </c>
      <c r="K236" s="26" t="str">
        <f>IFERROR(IF('1.DP 2012-2022 '!U236&lt;0,"Prejuízo",IF('1.DP 2012-2022 '!J236&lt;0,"IRPJ NEGATIVO",'1.DP 2012-2022 '!J236/'1.DP 2012-2022 '!U236)),"NA")</f>
        <v>Prejuízo</v>
      </c>
      <c r="L236" s="26" t="str">
        <f>IFERROR(IF('1.DP 2012-2022 '!V236&lt;0,"Prejuízo",IF('1.DP 2012-2022 '!K236&lt;0,"IRPJ NEGATIVO",'1.DP 2012-2022 '!K236/'1.DP 2012-2022 '!V236)),"NA")</f>
        <v>Prejuízo</v>
      </c>
      <c r="M236" s="26">
        <f>IFERROR(IF('1.DP 2012-2022 '!W236&lt;0,"Prejuízo",IF('1.DP 2012-2022 '!L236&lt;0,"IRPJ NEGATIVO",'1.DP 2012-2022 '!L236/'1.DP 2012-2022 '!W236)),"NA")</f>
        <v>6.6862287720921607E-2</v>
      </c>
      <c r="N236" s="26" t="str">
        <f>IFERROR(IF('1.DP 2012-2022 '!X236&lt;0,"Prejuízo",IF('1.DP 2012-2022 '!M236&lt;0,"IRPJ NEGATIVO",'1.DP 2012-2022 '!M236/'1.DP 2012-2022 '!X236)),"NA")</f>
        <v>Prejuízo</v>
      </c>
      <c r="O236" s="26" t="str">
        <f>IFERROR(IF('1.DP 2012-2022 '!Y236&lt;0,"Prejuízo",IF('1.DP 2012-2022 '!N236&lt;0,"IRPJ NEGATIVO",'1.DP 2012-2022 '!N236/'1.DP 2012-2022 '!Y236)),"NA")</f>
        <v>Prejuízo</v>
      </c>
      <c r="P236" s="26" t="str">
        <f>IFERROR(IF('1.DP 2012-2022 '!Z236&lt;0,"Prejuízo",IF('1.DP 2012-2022 '!O236&lt;0,"IRPJ NEGATIVO",'1.DP 2012-2022 '!O236/'1.DP 2012-2022 '!Z236)),"NA")</f>
        <v>Prejuízo</v>
      </c>
      <c r="Q236" s="27">
        <f t="shared" si="1"/>
        <v>2</v>
      </c>
      <c r="R236" s="27">
        <f t="shared" si="2"/>
        <v>60</v>
      </c>
      <c r="S236" s="28">
        <f>IFERROR((SUMIF('1.DP 2012-2022 '!E236:O236,"&gt;=0",'1.DP 2012-2022 '!E236:O236))/(SUMIF('1.DP 2012-2022 '!P236:Z236,"&gt;=0",'1.DP 2012-2022 '!P236:Z236)),"NA")</f>
        <v>0.70207205829024788</v>
      </c>
      <c r="T236" s="29" t="str">
        <f t="shared" si="3"/>
        <v>na</v>
      </c>
      <c r="U236" s="29" t="str">
        <f t="shared" si="4"/>
        <v>na</v>
      </c>
    </row>
    <row r="237" spans="1:21" ht="14.25" customHeight="1">
      <c r="A237" s="12" t="s">
        <v>535</v>
      </c>
      <c r="B237" s="12" t="s">
        <v>536</v>
      </c>
      <c r="C237" s="12" t="s">
        <v>58</v>
      </c>
      <c r="D237" s="13" t="s">
        <v>528</v>
      </c>
      <c r="E237" s="25">
        <f t="shared" si="0"/>
        <v>8.1488992739679016E-3</v>
      </c>
      <c r="F237" s="26" t="str">
        <f>IFERROR(IF('1.DP 2012-2022 '!P237&lt;0,"Prejuízo",IF('1.DP 2012-2022 '!E237&lt;0,"IRPJ NEGATIVO",'1.DP 2012-2022 '!E237/'1.DP 2012-2022 '!P237)),"NA")</f>
        <v>Prejuízo</v>
      </c>
      <c r="G237" s="26" t="str">
        <f>IFERROR(IF('1.DP 2012-2022 '!Q237&lt;0,"Prejuízo",IF('1.DP 2012-2022 '!F237&lt;0,"IRPJ NEGATIVO",'1.DP 2012-2022 '!F237/'1.DP 2012-2022 '!Q237)),"NA")</f>
        <v>Prejuízo</v>
      </c>
      <c r="H237" s="26" t="str">
        <f>IFERROR(IF('1.DP 2012-2022 '!R237&lt;0,"Prejuízo",IF('1.DP 2012-2022 '!G237&lt;0,"IRPJ NEGATIVO",'1.DP 2012-2022 '!G237/'1.DP 2012-2022 '!R237)),"NA")</f>
        <v>Prejuízo</v>
      </c>
      <c r="I237" s="26">
        <f>IFERROR(IF('1.DP 2012-2022 '!S237&lt;0,"Prejuízo",IF('1.DP 2012-2022 '!H237&lt;0,"IRPJ NEGATIVO",'1.DP 2012-2022 '!H237/'1.DP 2012-2022 '!S237)),"NA")</f>
        <v>0.7366106483421424</v>
      </c>
      <c r="J237" s="26" t="str">
        <f>IFERROR(IF('1.DP 2012-2022 '!T237&lt;0,"Prejuízo",IF('1.DP 2012-2022 '!I237&lt;0,"IRPJ NEGATIVO",'1.DP 2012-2022 '!I237/'1.DP 2012-2022 '!T237)),"NA")</f>
        <v>Prejuízo</v>
      </c>
      <c r="K237" s="26">
        <f>IFERROR(IF('1.DP 2012-2022 '!U237&lt;0,"Prejuízo",IF('1.DP 2012-2022 '!J237&lt;0,"IRPJ NEGATIVO",'1.DP 2012-2022 '!J237/'1.DP 2012-2022 '!U237)),"NA")</f>
        <v>0.48893395643807414</v>
      </c>
      <c r="L237" s="26" t="str">
        <f>IFERROR(IF('1.DP 2012-2022 '!V237&lt;0,"Prejuízo",IF('1.DP 2012-2022 '!K237&lt;0,"IRPJ NEGATIVO",'1.DP 2012-2022 '!K237/'1.DP 2012-2022 '!V237)),"NA")</f>
        <v>NA</v>
      </c>
      <c r="M237" s="26" t="str">
        <f>IFERROR(IF('1.DP 2012-2022 '!W237&lt;0,"Prejuízo",IF('1.DP 2012-2022 '!L237&lt;0,"IRPJ NEGATIVO",'1.DP 2012-2022 '!L237/'1.DP 2012-2022 '!W237)),"NA")</f>
        <v>NA</v>
      </c>
      <c r="N237" s="26" t="str">
        <f>IFERROR(IF('1.DP 2012-2022 '!X237&lt;0,"Prejuízo",IF('1.DP 2012-2022 '!M237&lt;0,"IRPJ NEGATIVO",'1.DP 2012-2022 '!M237/'1.DP 2012-2022 '!X237)),"NA")</f>
        <v>NA</v>
      </c>
      <c r="O237" s="26" t="str">
        <f>IFERROR(IF('1.DP 2012-2022 '!Y237&lt;0,"Prejuízo",IF('1.DP 2012-2022 '!N237&lt;0,"IRPJ NEGATIVO",'1.DP 2012-2022 '!N237/'1.DP 2012-2022 '!Y237)),"NA")</f>
        <v>NA</v>
      </c>
      <c r="P237" s="26" t="str">
        <f>IFERROR(IF('1.DP 2012-2022 '!Z237&lt;0,"Prejuízo",IF('1.DP 2012-2022 '!O237&lt;0,"IRPJ NEGATIVO",'1.DP 2012-2022 '!O237/'1.DP 2012-2022 '!Z237)),"NA")</f>
        <v>NA</v>
      </c>
      <c r="Q237" s="27">
        <f t="shared" si="1"/>
        <v>1</v>
      </c>
      <c r="R237" s="27">
        <f t="shared" si="2"/>
        <v>60</v>
      </c>
      <c r="S237" s="28">
        <f>IFERROR((SUMIF('1.DP 2012-2022 '!E237:O237,"&gt;=0",'1.DP 2012-2022 '!E237:O237))/(SUMIF('1.DP 2012-2022 '!P237:Z237,"&gt;=0",'1.DP 2012-2022 '!P237:Z237)),"NA")</f>
        <v>2.1940936668695308</v>
      </c>
      <c r="T237" s="29" t="str">
        <f t="shared" si="3"/>
        <v>na</v>
      </c>
      <c r="U237" s="29" t="str">
        <f t="shared" si="4"/>
        <v>na</v>
      </c>
    </row>
    <row r="238" spans="1:21" ht="14.25" customHeight="1">
      <c r="A238" s="12" t="s">
        <v>537</v>
      </c>
      <c r="B238" s="12" t="s">
        <v>538</v>
      </c>
      <c r="C238" s="12" t="s">
        <v>58</v>
      </c>
      <c r="D238" s="13" t="s">
        <v>528</v>
      </c>
      <c r="E238" s="25">
        <f t="shared" si="0"/>
        <v>7.0116549779126276E-7</v>
      </c>
      <c r="F238" s="26" t="str">
        <f>IFERROR(IF('1.DP 2012-2022 '!P238&lt;0,"Prejuízo",IF('1.DP 2012-2022 '!E238&lt;0,"IRPJ NEGATIVO",'1.DP 2012-2022 '!E238/'1.DP 2012-2022 '!P238)),"NA")</f>
        <v>Prejuízo</v>
      </c>
      <c r="G238" s="26">
        <f>IFERROR(IF('1.DP 2012-2022 '!Q238&lt;0,"Prejuízo",IF('1.DP 2012-2022 '!F238&lt;0,"IRPJ NEGATIVO",'1.DP 2012-2022 '!F238/'1.DP 2012-2022 '!Q238)),"NA")</f>
        <v>4.2069929867475763E-5</v>
      </c>
      <c r="H238" s="26" t="str">
        <f>IFERROR(IF('1.DP 2012-2022 '!R238&lt;0,"Prejuízo",IF('1.DP 2012-2022 '!G238&lt;0,"IRPJ NEGATIVO",'1.DP 2012-2022 '!G238/'1.DP 2012-2022 '!R238)),"NA")</f>
        <v>Prejuízo</v>
      </c>
      <c r="I238" s="26" t="str">
        <f>IFERROR(IF('1.DP 2012-2022 '!S238&lt;0,"Prejuízo",IF('1.DP 2012-2022 '!H238&lt;0,"IRPJ NEGATIVO",'1.DP 2012-2022 '!H238/'1.DP 2012-2022 '!S238)),"NA")</f>
        <v>Prejuízo</v>
      </c>
      <c r="J238" s="26" t="str">
        <f>IFERROR(IF('1.DP 2012-2022 '!T238&lt;0,"Prejuízo",IF('1.DP 2012-2022 '!I238&lt;0,"IRPJ NEGATIVO",'1.DP 2012-2022 '!I238/'1.DP 2012-2022 '!T238)),"NA")</f>
        <v>Prejuízo</v>
      </c>
      <c r="K238" s="26" t="str">
        <f>IFERROR(IF('1.DP 2012-2022 '!U238&lt;0,"Prejuízo",IF('1.DP 2012-2022 '!J238&lt;0,"IRPJ NEGATIVO",'1.DP 2012-2022 '!J238/'1.DP 2012-2022 '!U238)),"NA")</f>
        <v>Prejuízo</v>
      </c>
      <c r="L238" s="26" t="str">
        <f>IFERROR(IF('1.DP 2012-2022 '!V238&lt;0,"Prejuízo",IF('1.DP 2012-2022 '!K238&lt;0,"IRPJ NEGATIVO",'1.DP 2012-2022 '!K238/'1.DP 2012-2022 '!V238)),"NA")</f>
        <v>Prejuízo</v>
      </c>
      <c r="M238" s="26" t="str">
        <f>IFERROR(IF('1.DP 2012-2022 '!W238&lt;0,"Prejuízo",IF('1.DP 2012-2022 '!L238&lt;0,"IRPJ NEGATIVO",'1.DP 2012-2022 '!L238/'1.DP 2012-2022 '!W238)),"NA")</f>
        <v>Prejuízo</v>
      </c>
      <c r="N238" s="26" t="str">
        <f>IFERROR(IF('1.DP 2012-2022 '!X238&lt;0,"Prejuízo",IF('1.DP 2012-2022 '!M238&lt;0,"IRPJ NEGATIVO",'1.DP 2012-2022 '!M238/'1.DP 2012-2022 '!X238)),"NA")</f>
        <v>Prejuízo</v>
      </c>
      <c r="O238" s="26" t="str">
        <f>IFERROR(IF('1.DP 2012-2022 '!Y238&lt;0,"Prejuízo",IF('1.DP 2012-2022 '!N238&lt;0,"IRPJ NEGATIVO",'1.DP 2012-2022 '!N238/'1.DP 2012-2022 '!Y238)),"NA")</f>
        <v>Prejuízo</v>
      </c>
      <c r="P238" s="26" t="str">
        <f>IFERROR(IF('1.DP 2012-2022 '!Z238&lt;0,"Prejuízo",IF('1.DP 2012-2022 '!O238&lt;0,"IRPJ NEGATIVO",'1.DP 2012-2022 '!O238/'1.DP 2012-2022 '!Z238)),"NA")</f>
        <v>Prejuízo</v>
      </c>
      <c r="Q238" s="27">
        <f t="shared" si="1"/>
        <v>1</v>
      </c>
      <c r="R238" s="27">
        <f t="shared" si="2"/>
        <v>60</v>
      </c>
      <c r="S238" s="28">
        <f>IFERROR((SUMIF('1.DP 2012-2022 '!E238:O238,"&gt;=0",'1.DP 2012-2022 '!E238:O238))/(SUMIF('1.DP 2012-2022 '!P238:Z238,"&gt;=0",'1.DP 2012-2022 '!P238:Z238)),"NA")</f>
        <v>0.10438018393526674</v>
      </c>
      <c r="T238" s="29">
        <f t="shared" si="3"/>
        <v>1.7396697322544458E-3</v>
      </c>
      <c r="U238" s="29">
        <f t="shared" si="4"/>
        <v>5.2268494709697918E-5</v>
      </c>
    </row>
    <row r="239" spans="1:21" ht="14.25" customHeight="1">
      <c r="A239" s="12" t="s">
        <v>539</v>
      </c>
      <c r="B239" s="12" t="s">
        <v>540</v>
      </c>
      <c r="C239" s="12" t="s">
        <v>58</v>
      </c>
      <c r="D239" s="13" t="s">
        <v>528</v>
      </c>
      <c r="E239" s="25" t="str">
        <f t="shared" si="0"/>
        <v>NA</v>
      </c>
      <c r="F239" s="26" t="str">
        <f>IFERROR(IF('1.DP 2012-2022 '!P239&lt;0,"Prejuízo",IF('1.DP 2012-2022 '!E239&lt;0,"IRPJ NEGATIVO",'1.DP 2012-2022 '!E239/'1.DP 2012-2022 '!P239)),"NA")</f>
        <v>NA</v>
      </c>
      <c r="G239" s="26" t="str">
        <f>IFERROR(IF('1.DP 2012-2022 '!Q239&lt;0,"Prejuízo",IF('1.DP 2012-2022 '!F239&lt;0,"IRPJ NEGATIVO",'1.DP 2012-2022 '!F239/'1.DP 2012-2022 '!Q239)),"NA")</f>
        <v>Prejuízo</v>
      </c>
      <c r="H239" s="26" t="str">
        <f>IFERROR(IF('1.DP 2012-2022 '!R239&lt;0,"Prejuízo",IF('1.DP 2012-2022 '!G239&lt;0,"IRPJ NEGATIVO",'1.DP 2012-2022 '!G239/'1.DP 2012-2022 '!R239)),"NA")</f>
        <v>Prejuízo</v>
      </c>
      <c r="I239" s="26" t="str">
        <f>IFERROR(IF('1.DP 2012-2022 '!S239&lt;0,"Prejuízo",IF('1.DP 2012-2022 '!H239&lt;0,"IRPJ NEGATIVO",'1.DP 2012-2022 '!H239/'1.DP 2012-2022 '!S239)),"NA")</f>
        <v>Prejuízo</v>
      </c>
      <c r="J239" s="26" t="str">
        <f>IFERROR(IF('1.DP 2012-2022 '!T239&lt;0,"Prejuízo",IF('1.DP 2012-2022 '!I239&lt;0,"IRPJ NEGATIVO",'1.DP 2012-2022 '!I239/'1.DP 2012-2022 '!T239)),"NA")</f>
        <v>Prejuízo</v>
      </c>
      <c r="K239" s="26" t="str">
        <f>IFERROR(IF('1.DP 2012-2022 '!U239&lt;0,"Prejuízo",IF('1.DP 2012-2022 '!J239&lt;0,"IRPJ NEGATIVO",'1.DP 2012-2022 '!J239/'1.DP 2012-2022 '!U239)),"NA")</f>
        <v>Prejuízo</v>
      </c>
      <c r="L239" s="26" t="str">
        <f>IFERROR(IF('1.DP 2012-2022 '!V239&lt;0,"Prejuízo",IF('1.DP 2012-2022 '!K239&lt;0,"IRPJ NEGATIVO",'1.DP 2012-2022 '!K239/'1.DP 2012-2022 '!V239)),"NA")</f>
        <v>Prejuízo</v>
      </c>
      <c r="M239" s="26" t="str">
        <f>IFERROR(IF('1.DP 2012-2022 '!W239&lt;0,"Prejuízo",IF('1.DP 2012-2022 '!L239&lt;0,"IRPJ NEGATIVO",'1.DP 2012-2022 '!L239/'1.DP 2012-2022 '!W239)),"NA")</f>
        <v>Prejuízo</v>
      </c>
      <c r="N239" s="26" t="str">
        <f>IFERROR(IF('1.DP 2012-2022 '!X239&lt;0,"Prejuízo",IF('1.DP 2012-2022 '!M239&lt;0,"IRPJ NEGATIVO",'1.DP 2012-2022 '!M239/'1.DP 2012-2022 '!X239)),"NA")</f>
        <v>Prejuízo</v>
      </c>
      <c r="O239" s="26" t="str">
        <f>IFERROR(IF('1.DP 2012-2022 '!Y239&lt;0,"Prejuízo",IF('1.DP 2012-2022 '!N239&lt;0,"IRPJ NEGATIVO",'1.DP 2012-2022 '!N239/'1.DP 2012-2022 '!Y239)),"NA")</f>
        <v>Prejuízo</v>
      </c>
      <c r="P239" s="26" t="str">
        <f>IFERROR(IF('1.DP 2012-2022 '!Z239&lt;0,"Prejuízo",IF('1.DP 2012-2022 '!O239&lt;0,"IRPJ NEGATIVO",'1.DP 2012-2022 '!O239/'1.DP 2012-2022 '!Z239)),"NA")</f>
        <v>Prejuízo</v>
      </c>
      <c r="Q239" s="27">
        <f t="shared" si="1"/>
        <v>0</v>
      </c>
      <c r="R239" s="27">
        <f t="shared" si="2"/>
        <v>60</v>
      </c>
      <c r="S239" s="28" t="str">
        <f>IFERROR((SUMIF('1.DP 2012-2022 '!E239:O239,"&gt;=0",'1.DP 2012-2022 '!E239:O239))/(SUMIF('1.DP 2012-2022 '!P239:Z239,"&gt;=0",'1.DP 2012-2022 '!P239:Z239)),"NA")</f>
        <v>NA</v>
      </c>
      <c r="T239" s="29" t="str">
        <f t="shared" si="3"/>
        <v>na</v>
      </c>
      <c r="U239" s="29" t="str">
        <f t="shared" si="4"/>
        <v>na</v>
      </c>
    </row>
    <row r="240" spans="1:21" ht="14.25" customHeight="1">
      <c r="A240" s="12" t="s">
        <v>541</v>
      </c>
      <c r="B240" s="12" t="s">
        <v>542</v>
      </c>
      <c r="C240" s="12" t="s">
        <v>58</v>
      </c>
      <c r="D240" s="13" t="s">
        <v>528</v>
      </c>
      <c r="E240" s="25">
        <f t="shared" si="0"/>
        <v>1.6651374684279387E-2</v>
      </c>
      <c r="F240" s="26">
        <f>IFERROR(IF('1.DP 2012-2022 '!P240&lt;0,"Prejuízo",IF('1.DP 2012-2022 '!E240&lt;0,"IRPJ NEGATIVO",'1.DP 2012-2022 '!E240/'1.DP 2012-2022 '!P240)),"NA")</f>
        <v>0.29627488199326374</v>
      </c>
      <c r="G240" s="26" t="str">
        <f>IFERROR(IF('1.DP 2012-2022 '!Q240&lt;0,"Prejuízo",IF('1.DP 2012-2022 '!F240&lt;0,"IRPJ NEGATIVO",'1.DP 2012-2022 '!F240/'1.DP 2012-2022 '!Q240)),"NA")</f>
        <v>NA</v>
      </c>
      <c r="H240" s="26">
        <f>IFERROR(IF('1.DP 2012-2022 '!R240&lt;0,"Prejuízo",IF('1.DP 2012-2022 '!G240&lt;0,"IRPJ NEGATIVO",'1.DP 2012-2022 '!G240/'1.DP 2012-2022 '!R240)),"NA")</f>
        <v>73.810810809316592</v>
      </c>
      <c r="I240" s="26">
        <f>IFERROR(IF('1.DP 2012-2022 '!S240&lt;0,"Prejuízo",IF('1.DP 2012-2022 '!H240&lt;0,"IRPJ NEGATIVO",'1.DP 2012-2022 '!H240/'1.DP 2012-2022 '!S240)),"NA")</f>
        <v>0.11354303374120762</v>
      </c>
      <c r="J240" s="26">
        <f>IFERROR(IF('1.DP 2012-2022 '!T240&lt;0,"Prejuízo",IF('1.DP 2012-2022 '!I240&lt;0,"IRPJ NEGATIVO",'1.DP 2012-2022 '!I240/'1.DP 2012-2022 '!T240)),"NA")</f>
        <v>0.32645741958463614</v>
      </c>
      <c r="K240" s="26">
        <f>IFERROR(IF('1.DP 2012-2022 '!U240&lt;0,"Prejuízo",IF('1.DP 2012-2022 '!J240&lt;0,"IRPJ NEGATIVO",'1.DP 2012-2022 '!J240/'1.DP 2012-2022 '!U240)),"NA")</f>
        <v>0.70375769355509732</v>
      </c>
      <c r="L240" s="26" t="str">
        <f>IFERROR(IF('1.DP 2012-2022 '!V240&lt;0,"Prejuízo",IF('1.DP 2012-2022 '!K240&lt;0,"IRPJ NEGATIVO",'1.DP 2012-2022 '!K240/'1.DP 2012-2022 '!V240)),"NA")</f>
        <v>Prejuízo</v>
      </c>
      <c r="M240" s="26" t="str">
        <f>IFERROR(IF('1.DP 2012-2022 '!W240&lt;0,"Prejuízo",IF('1.DP 2012-2022 '!L240&lt;0,"IRPJ NEGATIVO",'1.DP 2012-2022 '!L240/'1.DP 2012-2022 '!W240)),"NA")</f>
        <v>Prejuízo</v>
      </c>
      <c r="N240" s="26" t="str">
        <f>IFERROR(IF('1.DP 2012-2022 '!X240&lt;0,"Prejuízo",IF('1.DP 2012-2022 '!M240&lt;0,"IRPJ NEGATIVO",'1.DP 2012-2022 '!M240/'1.DP 2012-2022 '!X240)),"NA")</f>
        <v>Prejuízo</v>
      </c>
      <c r="O240" s="26">
        <f>IFERROR(IF('1.DP 2012-2022 '!Y240&lt;0,"Prejuízo",IF('1.DP 2012-2022 '!N240&lt;0,"IRPJ NEGATIVO",'1.DP 2012-2022 '!N240/'1.DP 2012-2022 '!Y240)),"NA")</f>
        <v>0.17136431323426216</v>
      </c>
      <c r="P240" s="26">
        <f>IFERROR(IF('1.DP 2012-2022 '!Z240&lt;0,"Prejuízo",IF('1.DP 2012-2022 '!O240&lt;0,"IRPJ NEGATIVO",'1.DP 2012-2022 '!O240/'1.DP 2012-2022 '!Z240)),"NA")</f>
        <v>9.144283250339362E-2</v>
      </c>
      <c r="Q240" s="27">
        <f t="shared" si="1"/>
        <v>5</v>
      </c>
      <c r="R240" s="27">
        <f t="shared" si="2"/>
        <v>60</v>
      </c>
      <c r="S240" s="28">
        <f>IFERROR((SUMIF('1.DP 2012-2022 '!E240:O240,"&gt;=0",'1.DP 2012-2022 '!E240:O240))/(SUMIF('1.DP 2012-2022 '!P240:Z240,"&gt;=0",'1.DP 2012-2022 '!P240:Z240)),"NA")</f>
        <v>0.34440336678845335</v>
      </c>
      <c r="T240" s="29">
        <f t="shared" si="3"/>
        <v>2.8700280565704447E-2</v>
      </c>
      <c r="U240" s="29">
        <f t="shared" si="4"/>
        <v>8.6230186977579706E-4</v>
      </c>
    </row>
    <row r="241" spans="1:21" ht="14.25" customHeight="1">
      <c r="A241" s="12" t="s">
        <v>543</v>
      </c>
      <c r="B241" s="12" t="s">
        <v>544</v>
      </c>
      <c r="C241" s="12" t="s">
        <v>58</v>
      </c>
      <c r="D241" s="13" t="s">
        <v>528</v>
      </c>
      <c r="E241" s="25">
        <f t="shared" si="0"/>
        <v>1.163945515161798E-2</v>
      </c>
      <c r="F241" s="26">
        <f>IFERROR(IF('1.DP 2012-2022 '!P241&lt;0,"Prejuízo",IF('1.DP 2012-2022 '!E241&lt;0,"IRPJ NEGATIVO",'1.DP 2012-2022 '!E241/'1.DP 2012-2022 '!P241)),"NA")</f>
        <v>9.7573607125422207E-2</v>
      </c>
      <c r="G241" s="26">
        <f>IFERROR(IF('1.DP 2012-2022 '!Q241&lt;0,"Prejuízo",IF('1.DP 2012-2022 '!F241&lt;0,"IRPJ NEGATIVO",'1.DP 2012-2022 '!F241/'1.DP 2012-2022 '!Q241)),"NA")</f>
        <v>0.19969865206547865</v>
      </c>
      <c r="H241" s="26" t="str">
        <f>IFERROR(IF('1.DP 2012-2022 '!R241&lt;0,"Prejuízo",IF('1.DP 2012-2022 '!G241&lt;0,"IRPJ NEGATIVO",'1.DP 2012-2022 '!G241/'1.DP 2012-2022 '!R241)),"NA")</f>
        <v>Prejuízo</v>
      </c>
      <c r="I241" s="26">
        <f>IFERROR(IF('1.DP 2012-2022 '!S241&lt;0,"Prejuízo",IF('1.DP 2012-2022 '!H241&lt;0,"IRPJ NEGATIVO",'1.DP 2012-2022 '!H241/'1.DP 2012-2022 '!S241)),"NA")</f>
        <v>0.2021075197293429</v>
      </c>
      <c r="J241" s="26">
        <f>IFERROR(IF('1.DP 2012-2022 '!T241&lt;0,"Prejuízo",IF('1.DP 2012-2022 '!I241&lt;0,"IRPJ NEGATIVO",'1.DP 2012-2022 '!I241/'1.DP 2012-2022 '!T241)),"NA")</f>
        <v>0.19898753017683501</v>
      </c>
      <c r="K241" s="26" t="str">
        <f>IFERROR(IF('1.DP 2012-2022 '!U241&lt;0,"Prejuízo",IF('1.DP 2012-2022 '!J241&lt;0,"IRPJ NEGATIVO",'1.DP 2012-2022 '!J241/'1.DP 2012-2022 '!U241)),"NA")</f>
        <v>NA</v>
      </c>
      <c r="L241" s="26" t="str">
        <f>IFERROR(IF('1.DP 2012-2022 '!V241&lt;0,"Prejuízo",IF('1.DP 2012-2022 '!K241&lt;0,"IRPJ NEGATIVO",'1.DP 2012-2022 '!K241/'1.DP 2012-2022 '!V241)),"NA")</f>
        <v>NA</v>
      </c>
      <c r="M241" s="26" t="str">
        <f>IFERROR(IF('1.DP 2012-2022 '!W241&lt;0,"Prejuízo",IF('1.DP 2012-2022 '!L241&lt;0,"IRPJ NEGATIVO",'1.DP 2012-2022 '!L241/'1.DP 2012-2022 '!W241)),"NA")</f>
        <v>NA</v>
      </c>
      <c r="N241" s="26" t="str">
        <f>IFERROR(IF('1.DP 2012-2022 '!X241&lt;0,"Prejuízo",IF('1.DP 2012-2022 '!M241&lt;0,"IRPJ NEGATIVO",'1.DP 2012-2022 '!M241/'1.DP 2012-2022 '!X241)),"NA")</f>
        <v>NA</v>
      </c>
      <c r="O241" s="26" t="str">
        <f>IFERROR(IF('1.DP 2012-2022 '!Y241&lt;0,"Prejuízo",IF('1.DP 2012-2022 '!N241&lt;0,"IRPJ NEGATIVO",'1.DP 2012-2022 '!N241/'1.DP 2012-2022 '!Y241)),"NA")</f>
        <v>NA</v>
      </c>
      <c r="P241" s="26" t="str">
        <f>IFERROR(IF('1.DP 2012-2022 '!Z241&lt;0,"Prejuízo",IF('1.DP 2012-2022 '!O241&lt;0,"IRPJ NEGATIVO",'1.DP 2012-2022 '!O241/'1.DP 2012-2022 '!Z241)),"NA")</f>
        <v>NA</v>
      </c>
      <c r="Q241" s="27">
        <f t="shared" si="1"/>
        <v>4</v>
      </c>
      <c r="R241" s="27">
        <f t="shared" si="2"/>
        <v>60</v>
      </c>
      <c r="S241" s="28">
        <f>IFERROR((SUMIF('1.DP 2012-2022 '!E241:O241,"&gt;=0",'1.DP 2012-2022 '!E241:O241))/(SUMIF('1.DP 2012-2022 '!P241:Z241,"&gt;=0",'1.DP 2012-2022 '!P241:Z241)),"NA")</f>
        <v>0.13346213320453418</v>
      </c>
      <c r="T241" s="29">
        <f t="shared" si="3"/>
        <v>8.897475546968946E-3</v>
      </c>
      <c r="U241" s="29">
        <f t="shared" si="4"/>
        <v>2.6732525429050413E-4</v>
      </c>
    </row>
    <row r="242" spans="1:21" ht="14.25" customHeight="1">
      <c r="A242" s="12" t="s">
        <v>545</v>
      </c>
      <c r="B242" s="12" t="s">
        <v>546</v>
      </c>
      <c r="C242" s="12" t="s">
        <v>58</v>
      </c>
      <c r="D242" s="13" t="s">
        <v>528</v>
      </c>
      <c r="E242" s="25">
        <f t="shared" si="0"/>
        <v>1.5451043978674153E-2</v>
      </c>
      <c r="F242" s="26">
        <f>IFERROR(IF('1.DP 2012-2022 '!P242&lt;0,"Prejuízo",IF('1.DP 2012-2022 '!E242&lt;0,"IRPJ NEGATIVO",'1.DP 2012-2022 '!E242/'1.DP 2012-2022 '!P242)),"NA")</f>
        <v>0.14895871452039741</v>
      </c>
      <c r="G242" s="26">
        <f>IFERROR(IF('1.DP 2012-2022 '!Q242&lt;0,"Prejuízo",IF('1.DP 2012-2022 '!F242&lt;0,"IRPJ NEGATIVO",'1.DP 2012-2022 '!F242/'1.DP 2012-2022 '!Q242)),"NA")</f>
        <v>0.23000945220779326</v>
      </c>
      <c r="H242" s="26">
        <f>IFERROR(IF('1.DP 2012-2022 '!R242&lt;0,"Prejuízo",IF('1.DP 2012-2022 '!G242&lt;0,"IRPJ NEGATIVO",'1.DP 2012-2022 '!G242/'1.DP 2012-2022 '!R242)),"NA")</f>
        <v>0.15935382581168819</v>
      </c>
      <c r="I242" s="26">
        <f>IFERROR(IF('1.DP 2012-2022 '!S242&lt;0,"Prejuízo",IF('1.DP 2012-2022 '!H242&lt;0,"IRPJ NEGATIVO",'1.DP 2012-2022 '!H242/'1.DP 2012-2022 '!S242)),"NA")</f>
        <v>0.10287947179184223</v>
      </c>
      <c r="J242" s="26">
        <f>IFERROR(IF('1.DP 2012-2022 '!T242&lt;0,"Prejuízo",IF('1.DP 2012-2022 '!I242&lt;0,"IRPJ NEGATIVO",'1.DP 2012-2022 '!I242/'1.DP 2012-2022 '!T242)),"NA")</f>
        <v>0.17801613244540077</v>
      </c>
      <c r="K242" s="26">
        <f>IFERROR(IF('1.DP 2012-2022 '!U242&lt;0,"Prejuízo",IF('1.DP 2012-2022 '!J242&lt;0,"IRPJ NEGATIVO",'1.DP 2012-2022 '!J242/'1.DP 2012-2022 '!U242)),"NA")</f>
        <v>8.9505521643020017E-2</v>
      </c>
      <c r="L242" s="26">
        <f>IFERROR(IF('1.DP 2012-2022 '!V242&lt;0,"Prejuízo",IF('1.DP 2012-2022 '!K242&lt;0,"IRPJ NEGATIVO",'1.DP 2012-2022 '!K242/'1.DP 2012-2022 '!V242)),"NA")</f>
        <v>1.8339520300307423E-2</v>
      </c>
      <c r="M242" s="26" t="str">
        <f>IFERROR(IF('1.DP 2012-2022 '!W242&lt;0,"Prejuízo",IF('1.DP 2012-2022 '!L242&lt;0,"IRPJ NEGATIVO",'1.DP 2012-2022 '!L242/'1.DP 2012-2022 '!W242)),"NA")</f>
        <v>IRPJ NEGATIVO</v>
      </c>
      <c r="N242" s="26" t="str">
        <f>IFERROR(IF('1.DP 2012-2022 '!X242&lt;0,"Prejuízo",IF('1.DP 2012-2022 '!M242&lt;0,"IRPJ NEGATIVO",'1.DP 2012-2022 '!M242/'1.DP 2012-2022 '!X242)),"NA")</f>
        <v>Prejuízo</v>
      </c>
      <c r="O242" s="26" t="str">
        <f>IFERROR(IF('1.DP 2012-2022 '!Y242&lt;0,"Prejuízo",IF('1.DP 2012-2022 '!N242&lt;0,"IRPJ NEGATIVO",'1.DP 2012-2022 '!N242/'1.DP 2012-2022 '!Y242)),"NA")</f>
        <v>Prejuízo</v>
      </c>
      <c r="P242" s="26" t="str">
        <f>IFERROR(IF('1.DP 2012-2022 '!Z242&lt;0,"Prejuízo",IF('1.DP 2012-2022 '!O242&lt;0,"IRPJ NEGATIVO",'1.DP 2012-2022 '!O242/'1.DP 2012-2022 '!Z242)),"NA")</f>
        <v>Prejuízo</v>
      </c>
      <c r="Q242" s="27">
        <f t="shared" si="1"/>
        <v>7</v>
      </c>
      <c r="R242" s="27">
        <f t="shared" si="2"/>
        <v>60</v>
      </c>
      <c r="S242" s="28">
        <f>IFERROR((SUMIF('1.DP 2012-2022 '!E242:O242,"&gt;=0",'1.DP 2012-2022 '!E242:O242))/(SUMIF('1.DP 2012-2022 '!P242:Z242,"&gt;=0",'1.DP 2012-2022 '!P242:Z242)),"NA")</f>
        <v>0.1587237971191027</v>
      </c>
      <c r="T242" s="29">
        <f t="shared" si="3"/>
        <v>1.8517776330561984E-2</v>
      </c>
      <c r="U242" s="29">
        <f t="shared" si="4"/>
        <v>5.5636784167937853E-4</v>
      </c>
    </row>
    <row r="243" spans="1:21" ht="14.25" customHeight="1">
      <c r="A243" s="12" t="s">
        <v>547</v>
      </c>
      <c r="B243" s="12" t="s">
        <v>548</v>
      </c>
      <c r="C243" s="12" t="s">
        <v>58</v>
      </c>
      <c r="D243" s="13" t="s">
        <v>528</v>
      </c>
      <c r="E243" s="25">
        <f t="shared" si="0"/>
        <v>6.5528646442945329E-2</v>
      </c>
      <c r="F243" s="26">
        <f>IFERROR(IF('1.DP 2012-2022 '!P243&lt;0,"Prejuízo",IF('1.DP 2012-2022 '!E243&lt;0,"IRPJ NEGATIVO",'1.DP 2012-2022 '!E243/'1.DP 2012-2022 '!P243)),"NA")</f>
        <v>0.33939698626304926</v>
      </c>
      <c r="G243" s="26">
        <f>IFERROR(IF('1.DP 2012-2022 '!Q243&lt;0,"Prejuízo",IF('1.DP 2012-2022 '!F243&lt;0,"IRPJ NEGATIVO",'1.DP 2012-2022 '!F243/'1.DP 2012-2022 '!Q243)),"NA")</f>
        <v>0.42743838957609637</v>
      </c>
      <c r="H243" s="26">
        <f>IFERROR(IF('1.DP 2012-2022 '!R243&lt;0,"Prejuízo",IF('1.DP 2012-2022 '!G243&lt;0,"IRPJ NEGATIVO",'1.DP 2012-2022 '!G243/'1.DP 2012-2022 '!R243)),"NA")</f>
        <v>0.43981177589160431</v>
      </c>
      <c r="I243" s="26">
        <f>IFERROR(IF('1.DP 2012-2022 '!S243&lt;0,"Prejuízo",IF('1.DP 2012-2022 '!H243&lt;0,"IRPJ NEGATIVO",'1.DP 2012-2022 '!H243/'1.DP 2012-2022 '!S243)),"NA")</f>
        <v>0.60913847172802704</v>
      </c>
      <c r="J243" s="26">
        <f>IFERROR(IF('1.DP 2012-2022 '!T243&lt;0,"Prejuízo",IF('1.DP 2012-2022 '!I243&lt;0,"IRPJ NEGATIVO",'1.DP 2012-2022 '!I243/'1.DP 2012-2022 '!T243)),"NA")</f>
        <v>0.26893930625262402</v>
      </c>
      <c r="K243" s="26">
        <f>IFERROR(IF('1.DP 2012-2022 '!U243&lt;0,"Prejuízo",IF('1.DP 2012-2022 '!J243&lt;0,"IRPJ NEGATIVO",'1.DP 2012-2022 '!J243/'1.DP 2012-2022 '!U243)),"NA")</f>
        <v>0.38223973261649002</v>
      </c>
      <c r="L243" s="26">
        <f>IFERROR(IF('1.DP 2012-2022 '!V243&lt;0,"Prejuízo",IF('1.DP 2012-2022 '!K243&lt;0,"IRPJ NEGATIVO",'1.DP 2012-2022 '!K243/'1.DP 2012-2022 '!V243)),"NA")</f>
        <v>0.35254711287700718</v>
      </c>
      <c r="M243" s="26">
        <f>IFERROR(IF('1.DP 2012-2022 '!W243&lt;0,"Prejuízo",IF('1.DP 2012-2022 '!L243&lt;0,"IRPJ NEGATIVO",'1.DP 2012-2022 '!L243/'1.DP 2012-2022 '!W243)),"NA")</f>
        <v>0.3201710668744579</v>
      </c>
      <c r="N243" s="26">
        <f>IFERROR(IF('1.DP 2012-2022 '!X243&lt;0,"Prejuízo",IF('1.DP 2012-2022 '!M243&lt;0,"IRPJ NEGATIVO",'1.DP 2012-2022 '!M243/'1.DP 2012-2022 '!X243)),"NA")</f>
        <v>0.3023744712170201</v>
      </c>
      <c r="O243" s="26">
        <f>IFERROR(IF('1.DP 2012-2022 '!Y243&lt;0,"Prejuízo",IF('1.DP 2012-2022 '!N243&lt;0,"IRPJ NEGATIVO",'1.DP 2012-2022 '!N243/'1.DP 2012-2022 '!Y243)),"NA")</f>
        <v>0.26741236847385402</v>
      </c>
      <c r="P243" s="26">
        <f>IFERROR(IF('1.DP 2012-2022 '!Z243&lt;0,"Prejuízo",IF('1.DP 2012-2022 '!O243&lt;0,"IRPJ NEGATIVO",'1.DP 2012-2022 '!O243/'1.DP 2012-2022 '!Z243)),"NA")</f>
        <v>0.22224910480649038</v>
      </c>
      <c r="Q243" s="27">
        <f t="shared" si="1"/>
        <v>11</v>
      </c>
      <c r="R243" s="27">
        <f t="shared" si="2"/>
        <v>60</v>
      </c>
      <c r="S243" s="28">
        <f>IFERROR((SUMIF('1.DP 2012-2022 '!E243:O243,"&gt;=0",'1.DP 2012-2022 '!E243:O243))/(SUMIF('1.DP 2012-2022 '!P243:Z243,"&gt;=0",'1.DP 2012-2022 '!P243:Z243)),"NA")</f>
        <v>0.33358610477398859</v>
      </c>
      <c r="T243" s="29">
        <f t="shared" si="3"/>
        <v>6.1157452541897903E-2</v>
      </c>
      <c r="U243" s="29">
        <f t="shared" si="4"/>
        <v>1.8374797959508635E-3</v>
      </c>
    </row>
    <row r="244" spans="1:21" ht="14.25" customHeight="1">
      <c r="A244" s="12" t="s">
        <v>549</v>
      </c>
      <c r="B244" s="12" t="s">
        <v>550</v>
      </c>
      <c r="C244" s="12" t="s">
        <v>58</v>
      </c>
      <c r="D244" s="13" t="s">
        <v>528</v>
      </c>
      <c r="E244" s="25">
        <f t="shared" si="0"/>
        <v>3.1043268912974757E-2</v>
      </c>
      <c r="F244" s="26">
        <f>IFERROR(IF('1.DP 2012-2022 '!P244&lt;0,"Prejuízo",IF('1.DP 2012-2022 '!E244&lt;0,"IRPJ NEGATIVO",'1.DP 2012-2022 '!E244/'1.DP 2012-2022 '!P244)),"NA")</f>
        <v>0.36839378238070558</v>
      </c>
      <c r="G244" s="26">
        <f>IFERROR(IF('1.DP 2012-2022 '!Q244&lt;0,"Prejuízo",IF('1.DP 2012-2022 '!F244&lt;0,"IRPJ NEGATIVO",'1.DP 2012-2022 '!F244/'1.DP 2012-2022 '!Q244)),"NA")</f>
        <v>0.27315689980915803</v>
      </c>
      <c r="H244" s="26">
        <f>IFERROR(IF('1.DP 2012-2022 '!R244&lt;0,"Prejuízo",IF('1.DP 2012-2022 '!G244&lt;0,"IRPJ NEGATIVO",'1.DP 2012-2022 '!G244/'1.DP 2012-2022 '!R244)),"NA")</f>
        <v>0.192753623196598</v>
      </c>
      <c r="I244" s="26">
        <f>IFERROR(IF('1.DP 2012-2022 '!S244&lt;0,"Prejuízo",IF('1.DP 2012-2022 '!H244&lt;0,"IRPJ NEGATIVO",'1.DP 2012-2022 '!H244/'1.DP 2012-2022 '!S244)),"NA")</f>
        <v>0.30699364214620783</v>
      </c>
      <c r="J244" s="26">
        <f>IFERROR(IF('1.DP 2012-2022 '!T244&lt;0,"Prejuízo",IF('1.DP 2012-2022 '!I244&lt;0,"IRPJ NEGATIVO",'1.DP 2012-2022 '!I244/'1.DP 2012-2022 '!T244)),"NA")</f>
        <v>2.6200873362250687E-2</v>
      </c>
      <c r="K244" s="26">
        <f>IFERROR(IF('1.DP 2012-2022 '!U244&lt;0,"Prejuízo",IF('1.DP 2012-2022 '!J244&lt;0,"IRPJ NEGATIVO",'1.DP 2012-2022 '!J244/'1.DP 2012-2022 '!U244)),"NA")</f>
        <v>0.12523961661371993</v>
      </c>
      <c r="L244" s="26" t="str">
        <f>IFERROR(IF('1.DP 2012-2022 '!V244&lt;0,"Prejuízo",IF('1.DP 2012-2022 '!K244&lt;0,"IRPJ NEGATIVO",'1.DP 2012-2022 '!K244/'1.DP 2012-2022 '!V244)),"NA")</f>
        <v>Prejuízo</v>
      </c>
      <c r="M244" s="26" t="str">
        <f>IFERROR(IF('1.DP 2012-2022 '!W244&lt;0,"Prejuízo",IF('1.DP 2012-2022 '!L244&lt;0,"IRPJ NEGATIVO",'1.DP 2012-2022 '!L244/'1.DP 2012-2022 '!W244)),"NA")</f>
        <v>Prejuízo</v>
      </c>
      <c r="N244" s="26">
        <f>IFERROR(IF('1.DP 2012-2022 '!X244&lt;0,"Prejuízo",IF('1.DP 2012-2022 '!M244&lt;0,"IRPJ NEGATIVO",'1.DP 2012-2022 '!M244/'1.DP 2012-2022 '!X244)),"NA")</f>
        <v>0.56985769726984525</v>
      </c>
      <c r="O244" s="26" t="str">
        <f>IFERROR(IF('1.DP 2012-2022 '!Y244&lt;0,"Prejuízo",IF('1.DP 2012-2022 '!N244&lt;0,"IRPJ NEGATIVO",'1.DP 2012-2022 '!N244/'1.DP 2012-2022 '!Y244)),"NA")</f>
        <v>NA</v>
      </c>
      <c r="P244" s="26" t="str">
        <f>IFERROR(IF('1.DP 2012-2022 '!Z244&lt;0,"Prejuízo",IF('1.DP 2012-2022 '!O244&lt;0,"IRPJ NEGATIVO",'1.DP 2012-2022 '!O244/'1.DP 2012-2022 '!Z244)),"NA")</f>
        <v>NA</v>
      </c>
      <c r="Q244" s="27">
        <f t="shared" si="1"/>
        <v>7</v>
      </c>
      <c r="R244" s="27">
        <f t="shared" si="2"/>
        <v>60</v>
      </c>
      <c r="S244" s="28">
        <f>IFERROR((SUMIF('1.DP 2012-2022 '!E244:O244,"&gt;=0",'1.DP 2012-2022 '!E244:O244))/(SUMIF('1.DP 2012-2022 '!P244:Z244,"&gt;=0",'1.DP 2012-2022 '!P244:Z244)),"NA")</f>
        <v>0.28792115476987151</v>
      </c>
      <c r="T244" s="29">
        <f t="shared" si="3"/>
        <v>3.3590801389818341E-2</v>
      </c>
      <c r="U244" s="29">
        <f t="shared" si="4"/>
        <v>1.0092378985423638E-3</v>
      </c>
    </row>
    <row r="245" spans="1:21" ht="14.25" customHeight="1">
      <c r="A245" s="12" t="s">
        <v>551</v>
      </c>
      <c r="B245" s="12" t="s">
        <v>552</v>
      </c>
      <c r="C245" s="12" t="s">
        <v>58</v>
      </c>
      <c r="D245" s="13" t="s">
        <v>553</v>
      </c>
      <c r="E245" s="25">
        <f t="shared" si="0"/>
        <v>4.3846678554362783E-3</v>
      </c>
      <c r="F245" s="26" t="str">
        <f>IFERROR(IF('1.DP 2012-2022 '!P245&lt;0,"Prejuízo",IF('1.DP 2012-2022 '!E245&lt;0,"IRPJ NEGATIVO",'1.DP 2012-2022 '!E245/'1.DP 2012-2022 '!P245)),"NA")</f>
        <v>Prejuízo</v>
      </c>
      <c r="G245" s="26">
        <f>IFERROR(IF('1.DP 2012-2022 '!Q245&lt;0,"Prejuízo",IF('1.DP 2012-2022 '!F245&lt;0,"IRPJ NEGATIVO",'1.DP 2012-2022 '!F245/'1.DP 2012-2022 '!Q245)),"NA")</f>
        <v>11.58387622691575</v>
      </c>
      <c r="H245" s="26" t="str">
        <f>IFERROR(IF('1.DP 2012-2022 '!R245&lt;0,"Prejuízo",IF('1.DP 2012-2022 '!G245&lt;0,"IRPJ NEGATIVO",'1.DP 2012-2022 '!G245/'1.DP 2012-2022 '!R245)),"NA")</f>
        <v>Prejuízo</v>
      </c>
      <c r="I245" s="26">
        <f>IFERROR(IF('1.DP 2012-2022 '!S245&lt;0,"Prejuízo",IF('1.DP 2012-2022 '!H245&lt;0,"IRPJ NEGATIVO",'1.DP 2012-2022 '!H245/'1.DP 2012-2022 '!S245)),"NA")</f>
        <v>0.31787605767994226</v>
      </c>
      <c r="J245" s="26">
        <f>IFERROR(IF('1.DP 2012-2022 '!T245&lt;0,"Prejuízo",IF('1.DP 2012-2022 '!I245&lt;0,"IRPJ NEGATIVO",'1.DP 2012-2022 '!I245/'1.DP 2012-2022 '!T245)),"NA")</f>
        <v>0.33982412063549949</v>
      </c>
      <c r="K245" s="26" t="str">
        <f>IFERROR(IF('1.DP 2012-2022 '!U245&lt;0,"Prejuízo",IF('1.DP 2012-2022 '!J245&lt;0,"IRPJ NEGATIVO",'1.DP 2012-2022 '!J245/'1.DP 2012-2022 '!U245)),"NA")</f>
        <v>Prejuízo</v>
      </c>
      <c r="L245" s="26">
        <f>IFERROR(IF('1.DP 2012-2022 '!V245&lt;0,"Prejuízo",IF('1.DP 2012-2022 '!K245&lt;0,"IRPJ NEGATIVO",'1.DP 2012-2022 '!K245/'1.DP 2012-2022 '!V245)),"NA")</f>
        <v>0.69883589948498548</v>
      </c>
      <c r="M245" s="26">
        <f>IFERROR(IF('1.DP 2012-2022 '!W245&lt;0,"Prejuízo",IF('1.DP 2012-2022 '!L245&lt;0,"IRPJ NEGATIVO",'1.DP 2012-2022 '!L245/'1.DP 2012-2022 '!W245)),"NA")</f>
        <v>0</v>
      </c>
      <c r="N245" s="26" t="str">
        <f>IFERROR(IF('1.DP 2012-2022 '!X245&lt;0,"Prejuízo",IF('1.DP 2012-2022 '!M245&lt;0,"IRPJ NEGATIVO",'1.DP 2012-2022 '!M245/'1.DP 2012-2022 '!X245)),"NA")</f>
        <v>Prejuízo</v>
      </c>
      <c r="O245" s="26">
        <f>IFERROR(IF('1.DP 2012-2022 '!Y245&lt;0,"Prejuízo",IF('1.DP 2012-2022 '!N245&lt;0,"IRPJ NEGATIVO",'1.DP 2012-2022 '!N245/'1.DP 2012-2022 '!Y245)),"NA")</f>
        <v>0</v>
      </c>
      <c r="P245" s="26" t="str">
        <f>IFERROR(IF('1.DP 2012-2022 '!Z245&lt;0,"Prejuízo",IF('1.DP 2012-2022 '!O245&lt;0,"IRPJ NEGATIVO",'1.DP 2012-2022 '!O245/'1.DP 2012-2022 '!Z245)),"NA")</f>
        <v>NA</v>
      </c>
      <c r="Q245" s="27">
        <f t="shared" si="1"/>
        <v>4</v>
      </c>
      <c r="R245" s="27">
        <f t="shared" si="2"/>
        <v>150</v>
      </c>
      <c r="S245" s="28">
        <f>IFERROR((SUMIF('1.DP 2012-2022 '!E245:O245,"&gt;=0",'1.DP 2012-2022 '!E245:O245))/(SUMIF('1.DP 2012-2022 '!P245:Z245,"&gt;=0",'1.DP 2012-2022 '!P245:Z245)),"NA")</f>
        <v>0.73911489954091825</v>
      </c>
      <c r="T245" s="29" t="str">
        <f t="shared" si="3"/>
        <v>na</v>
      </c>
      <c r="U245" s="29" t="str">
        <f t="shared" si="4"/>
        <v>na</v>
      </c>
    </row>
    <row r="246" spans="1:21" ht="14.25" customHeight="1">
      <c r="A246" s="12" t="s">
        <v>554</v>
      </c>
      <c r="B246" s="12" t="s">
        <v>555</v>
      </c>
      <c r="C246" s="12" t="s">
        <v>58</v>
      </c>
      <c r="D246" s="13" t="s">
        <v>553</v>
      </c>
      <c r="E246" s="25">
        <f t="shared" si="0"/>
        <v>2.4890467132875987E-2</v>
      </c>
      <c r="F246" s="26">
        <f>IFERROR(IF('1.DP 2012-2022 '!P246&lt;0,"Prejuízo",IF('1.DP 2012-2022 '!E246&lt;0,"IRPJ NEGATIVO",'1.DP 2012-2022 '!E246/'1.DP 2012-2022 '!P246)),"NA")</f>
        <v>0.41004443512339328</v>
      </c>
      <c r="G246" s="26">
        <f>IFERROR(IF('1.DP 2012-2022 '!Q246&lt;0,"Prejuízo",IF('1.DP 2012-2022 '!F246&lt;0,"IRPJ NEGATIVO",'1.DP 2012-2022 '!F246/'1.DP 2012-2022 '!Q246)),"NA")</f>
        <v>0.24551344126161762</v>
      </c>
      <c r="H246" s="26">
        <f>IFERROR(IF('1.DP 2012-2022 '!R246&lt;0,"Prejuízo",IF('1.DP 2012-2022 '!G246&lt;0,"IRPJ NEGATIVO",'1.DP 2012-2022 '!G246/'1.DP 2012-2022 '!R246)),"NA")</f>
        <v>0.22590219522058713</v>
      </c>
      <c r="I246" s="26">
        <f>IFERROR(IF('1.DP 2012-2022 '!S246&lt;0,"Prejuízo",IF('1.DP 2012-2022 '!H246&lt;0,"IRPJ NEGATIVO",'1.DP 2012-2022 '!H246/'1.DP 2012-2022 '!S246)),"NA")</f>
        <v>0.55515485813511567</v>
      </c>
      <c r="J246" s="26">
        <f>IFERROR(IF('1.DP 2012-2022 '!T246&lt;0,"Prejuízo",IF('1.DP 2012-2022 '!I246&lt;0,"IRPJ NEGATIVO",'1.DP 2012-2022 '!I246/'1.DP 2012-2022 '!T246)),"NA")</f>
        <v>0.53582869633207775</v>
      </c>
      <c r="K246" s="26">
        <f>IFERROR(IF('1.DP 2012-2022 '!U246&lt;0,"Prejuízo",IF('1.DP 2012-2022 '!J246&lt;0,"IRPJ NEGATIVO",'1.DP 2012-2022 '!J246/'1.DP 2012-2022 '!U246)),"NA")</f>
        <v>0.811505510119931</v>
      </c>
      <c r="L246" s="26">
        <f>IFERROR(IF('1.DP 2012-2022 '!V246&lt;0,"Prejuízo",IF('1.DP 2012-2022 '!K246&lt;0,"IRPJ NEGATIVO",'1.DP 2012-2022 '!K246/'1.DP 2012-2022 '!V246)),"NA")</f>
        <v>0.48360353783677162</v>
      </c>
      <c r="M246" s="26">
        <f>IFERROR(IF('1.DP 2012-2022 '!W246&lt;0,"Prejuízo",IF('1.DP 2012-2022 '!L246&lt;0,"IRPJ NEGATIVO",'1.DP 2012-2022 '!L246/'1.DP 2012-2022 '!W246)),"NA")</f>
        <v>0.29417302071247542</v>
      </c>
      <c r="N246" s="26">
        <f>IFERROR(IF('1.DP 2012-2022 '!X246&lt;0,"Prejuízo",IF('1.DP 2012-2022 '!M246&lt;0,"IRPJ NEGATIVO",'1.DP 2012-2022 '!M246/'1.DP 2012-2022 '!X246)),"NA")</f>
        <v>0.32264770246950153</v>
      </c>
      <c r="O246" s="26">
        <f>IFERROR(IF('1.DP 2012-2022 '!Y246&lt;0,"Prejuízo",IF('1.DP 2012-2022 '!N246&lt;0,"IRPJ NEGATIVO",'1.DP 2012-2022 '!N246/'1.DP 2012-2022 '!Y246)),"NA")</f>
        <v>0.3004704135054832</v>
      </c>
      <c r="P246" s="26">
        <f>IFERROR(IF('1.DP 2012-2022 '!Z246&lt;0,"Prejuízo",IF('1.DP 2012-2022 '!O246&lt;0,"IRPJ NEGATIVO",'1.DP 2012-2022 '!O246/'1.DP 2012-2022 '!Z246)),"NA")</f>
        <v>0.36023176933437517</v>
      </c>
      <c r="Q246" s="27">
        <f t="shared" si="1"/>
        <v>10</v>
      </c>
      <c r="R246" s="27">
        <f t="shared" si="2"/>
        <v>150</v>
      </c>
      <c r="S246" s="28">
        <f>IFERROR((SUMIF('1.DP 2012-2022 '!E246:O246,"&gt;=0",'1.DP 2012-2022 '!E246:O246))/(SUMIF('1.DP 2012-2022 '!P246:Z246,"&gt;=0",'1.DP 2012-2022 '!P246:Z246)),"NA")</f>
        <v>0.3414581812975373</v>
      </c>
      <c r="T246" s="29">
        <f t="shared" si="3"/>
        <v>2.2763878753169153E-2</v>
      </c>
      <c r="U246" s="29">
        <f t="shared" si="4"/>
        <v>1.7098556900227205E-3</v>
      </c>
    </row>
    <row r="247" spans="1:21" ht="14.25" customHeight="1">
      <c r="A247" s="12" t="s">
        <v>556</v>
      </c>
      <c r="B247" s="12" t="s">
        <v>557</v>
      </c>
      <c r="C247" s="12" t="s">
        <v>58</v>
      </c>
      <c r="D247" s="13" t="s">
        <v>553</v>
      </c>
      <c r="E247" s="25">
        <f t="shared" si="0"/>
        <v>0</v>
      </c>
      <c r="F247" s="26" t="str">
        <f>IFERROR(IF('1.DP 2012-2022 '!P247&lt;0,"Prejuízo",IF('1.DP 2012-2022 '!E247&lt;0,"IRPJ NEGATIVO",'1.DP 2012-2022 '!E247/'1.DP 2012-2022 '!P247)),"NA")</f>
        <v>Prejuízo</v>
      </c>
      <c r="G247" s="26" t="str">
        <f>IFERROR(IF('1.DP 2012-2022 '!Q247&lt;0,"Prejuízo",IF('1.DP 2012-2022 '!F247&lt;0,"IRPJ NEGATIVO",'1.DP 2012-2022 '!F247/'1.DP 2012-2022 '!Q247)),"NA")</f>
        <v>Prejuízo</v>
      </c>
      <c r="H247" s="26" t="str">
        <f>IFERROR(IF('1.DP 2012-2022 '!R247&lt;0,"Prejuízo",IF('1.DP 2012-2022 '!G247&lt;0,"IRPJ NEGATIVO",'1.DP 2012-2022 '!G247/'1.DP 2012-2022 '!R247)),"NA")</f>
        <v>Prejuízo</v>
      </c>
      <c r="I247" s="26" t="str">
        <f>IFERROR(IF('1.DP 2012-2022 '!S247&lt;0,"Prejuízo",IF('1.DP 2012-2022 '!H247&lt;0,"IRPJ NEGATIVO",'1.DP 2012-2022 '!H247/'1.DP 2012-2022 '!S247)),"NA")</f>
        <v>Prejuízo</v>
      </c>
      <c r="J247" s="26" t="str">
        <f>IFERROR(IF('1.DP 2012-2022 '!T247&lt;0,"Prejuízo",IF('1.DP 2012-2022 '!I247&lt;0,"IRPJ NEGATIVO",'1.DP 2012-2022 '!I247/'1.DP 2012-2022 '!T247)),"NA")</f>
        <v>Prejuízo</v>
      </c>
      <c r="K247" s="26" t="str">
        <f>IFERROR(IF('1.DP 2012-2022 '!U247&lt;0,"Prejuízo",IF('1.DP 2012-2022 '!J247&lt;0,"IRPJ NEGATIVO",'1.DP 2012-2022 '!J247/'1.DP 2012-2022 '!U247)),"NA")</f>
        <v>Prejuízo</v>
      </c>
      <c r="L247" s="26" t="str">
        <f>IFERROR(IF('1.DP 2012-2022 '!V247&lt;0,"Prejuízo",IF('1.DP 2012-2022 '!K247&lt;0,"IRPJ NEGATIVO",'1.DP 2012-2022 '!K247/'1.DP 2012-2022 '!V247)),"NA")</f>
        <v>Prejuízo</v>
      </c>
      <c r="M247" s="26">
        <f>IFERROR(IF('1.DP 2012-2022 '!W247&lt;0,"Prejuízo",IF('1.DP 2012-2022 '!L247&lt;0,"IRPJ NEGATIVO",'1.DP 2012-2022 '!L247/'1.DP 2012-2022 '!W247)),"NA")</f>
        <v>0</v>
      </c>
      <c r="N247" s="26" t="str">
        <f>IFERROR(IF('1.DP 2012-2022 '!X247&lt;0,"Prejuízo",IF('1.DP 2012-2022 '!M247&lt;0,"IRPJ NEGATIVO",'1.DP 2012-2022 '!M247/'1.DP 2012-2022 '!X247)),"NA")</f>
        <v>Prejuízo</v>
      </c>
      <c r="O247" s="26" t="str">
        <f>IFERROR(IF('1.DP 2012-2022 '!Y247&lt;0,"Prejuízo",IF('1.DP 2012-2022 '!N247&lt;0,"IRPJ NEGATIVO",'1.DP 2012-2022 '!N247/'1.DP 2012-2022 '!Y247)),"NA")</f>
        <v>Prejuízo</v>
      </c>
      <c r="P247" s="26" t="str">
        <f>IFERROR(IF('1.DP 2012-2022 '!Z247&lt;0,"Prejuízo",IF('1.DP 2012-2022 '!O247&lt;0,"IRPJ NEGATIVO",'1.DP 2012-2022 '!O247/'1.DP 2012-2022 '!Z247)),"NA")</f>
        <v>Prejuízo</v>
      </c>
      <c r="Q247" s="27">
        <f t="shared" si="1"/>
        <v>1</v>
      </c>
      <c r="R247" s="27">
        <f t="shared" si="2"/>
        <v>150</v>
      </c>
      <c r="S247" s="28">
        <f>IFERROR((SUMIF('1.DP 2012-2022 '!E247:O247,"&gt;=0",'1.DP 2012-2022 '!E247:O247))/(SUMIF('1.DP 2012-2022 '!P247:Z247,"&gt;=0",'1.DP 2012-2022 '!P247:Z247)),"NA")</f>
        <v>0</v>
      </c>
      <c r="T247" s="29">
        <f t="shared" si="3"/>
        <v>0</v>
      </c>
      <c r="U247" s="29">
        <f t="shared" si="4"/>
        <v>0</v>
      </c>
    </row>
    <row r="248" spans="1:21" ht="14.25" customHeight="1">
      <c r="A248" s="12" t="s">
        <v>558</v>
      </c>
      <c r="B248" s="12" t="s">
        <v>559</v>
      </c>
      <c r="C248" s="12" t="s">
        <v>58</v>
      </c>
      <c r="D248" s="13" t="s">
        <v>553</v>
      </c>
      <c r="E248" s="25">
        <f t="shared" si="0"/>
        <v>1.3496277849043017E-2</v>
      </c>
      <c r="F248" s="26">
        <f>IFERROR(IF('1.DP 2012-2022 '!P248&lt;0,"Prejuízo",IF('1.DP 2012-2022 '!E248&lt;0,"IRPJ NEGATIVO",'1.DP 2012-2022 '!E248/'1.DP 2012-2022 '!P248)),"NA")</f>
        <v>0.19443614478980875</v>
      </c>
      <c r="G248" s="26">
        <f>IFERROR(IF('1.DP 2012-2022 '!Q248&lt;0,"Prejuízo",IF('1.DP 2012-2022 '!F248&lt;0,"IRPJ NEGATIVO",'1.DP 2012-2022 '!F248/'1.DP 2012-2022 '!Q248)),"NA")</f>
        <v>0.25801711201417626</v>
      </c>
      <c r="H248" s="26">
        <f>IFERROR(IF('1.DP 2012-2022 '!R248&lt;0,"Prejuízo",IF('1.DP 2012-2022 '!G248&lt;0,"IRPJ NEGATIVO",'1.DP 2012-2022 '!G248/'1.DP 2012-2022 '!R248)),"NA")</f>
        <v>0.3006090905442601</v>
      </c>
      <c r="I248" s="26">
        <f>IFERROR(IF('1.DP 2012-2022 '!S248&lt;0,"Prejuízo",IF('1.DP 2012-2022 '!H248&lt;0,"IRPJ NEGATIVO",'1.DP 2012-2022 '!H248/'1.DP 2012-2022 '!S248)),"NA")</f>
        <v>0.30994227605463831</v>
      </c>
      <c r="J248" s="26">
        <f>IFERROR(IF('1.DP 2012-2022 '!T248&lt;0,"Prejuízo",IF('1.DP 2012-2022 '!I248&lt;0,"IRPJ NEGATIVO",'1.DP 2012-2022 '!I248/'1.DP 2012-2022 '!T248)),"NA")</f>
        <v>0.33585574071158669</v>
      </c>
      <c r="K248" s="26">
        <f>IFERROR(IF('1.DP 2012-2022 '!U248&lt;0,"Prejuízo",IF('1.DP 2012-2022 '!J248&lt;0,"IRPJ NEGATIVO",'1.DP 2012-2022 '!J248/'1.DP 2012-2022 '!U248)),"NA")</f>
        <v>0.3093267424245732</v>
      </c>
      <c r="L248" s="26">
        <f>IFERROR(IF('1.DP 2012-2022 '!V248&lt;0,"Prejuízo",IF('1.DP 2012-2022 '!K248&lt;0,"IRPJ NEGATIVO",'1.DP 2012-2022 '!K248/'1.DP 2012-2022 '!V248)),"NA")</f>
        <v>0.31625457081740954</v>
      </c>
      <c r="M248" s="26" t="str">
        <f>IFERROR(IF('1.DP 2012-2022 '!W248&lt;0,"Prejuízo",IF('1.DP 2012-2022 '!L248&lt;0,"IRPJ NEGATIVO",'1.DP 2012-2022 '!L248/'1.DP 2012-2022 '!W248)),"NA")</f>
        <v>NA</v>
      </c>
      <c r="N248" s="26" t="str">
        <f>IFERROR(IF('1.DP 2012-2022 '!X248&lt;0,"Prejuízo",IF('1.DP 2012-2022 '!M248&lt;0,"IRPJ NEGATIVO",'1.DP 2012-2022 '!M248/'1.DP 2012-2022 '!X248)),"NA")</f>
        <v>NA</v>
      </c>
      <c r="O248" s="26" t="str">
        <f>IFERROR(IF('1.DP 2012-2022 '!Y248&lt;0,"Prejuízo",IF('1.DP 2012-2022 '!N248&lt;0,"IRPJ NEGATIVO",'1.DP 2012-2022 '!N248/'1.DP 2012-2022 '!Y248)),"NA")</f>
        <v>NA</v>
      </c>
      <c r="P248" s="26" t="str">
        <f>IFERROR(IF('1.DP 2012-2022 '!Z248&lt;0,"Prejuízo",IF('1.DP 2012-2022 '!O248&lt;0,"IRPJ NEGATIVO",'1.DP 2012-2022 '!O248/'1.DP 2012-2022 '!Z248)),"NA")</f>
        <v>NA</v>
      </c>
      <c r="Q248" s="27">
        <f t="shared" si="1"/>
        <v>7</v>
      </c>
      <c r="R248" s="27">
        <f t="shared" si="2"/>
        <v>150</v>
      </c>
      <c r="S248" s="28">
        <f>IFERROR((SUMIF('1.DP 2012-2022 '!E248:O248,"&gt;=0",'1.DP 2012-2022 '!E248:O248))/(SUMIF('1.DP 2012-2022 '!P248:Z248,"&gt;=0",'1.DP 2012-2022 '!P248:Z248)),"NA")</f>
        <v>0.27471452773563515</v>
      </c>
      <c r="T248" s="29">
        <f t="shared" si="3"/>
        <v>1.2820011294329641E-2</v>
      </c>
      <c r="U248" s="29">
        <f t="shared" si="4"/>
        <v>9.6294526497218134E-4</v>
      </c>
    </row>
    <row r="249" spans="1:21" ht="14.25" customHeight="1">
      <c r="A249" s="12" t="s">
        <v>560</v>
      </c>
      <c r="B249" s="12" t="s">
        <v>561</v>
      </c>
      <c r="C249" s="12" t="s">
        <v>58</v>
      </c>
      <c r="D249" s="13" t="s">
        <v>553</v>
      </c>
      <c r="E249" s="25">
        <f t="shared" si="0"/>
        <v>2.755857743167031E-3</v>
      </c>
      <c r="F249" s="26">
        <f>IFERROR(IF('1.DP 2012-2022 '!P249&lt;0,"Prejuízo",IF('1.DP 2012-2022 '!E249&lt;0,"IRPJ NEGATIVO",'1.DP 2012-2022 '!E249/'1.DP 2012-2022 '!P249)),"NA")</f>
        <v>0.30727087782715035</v>
      </c>
      <c r="G249" s="26" t="str">
        <f>IFERROR(IF('1.DP 2012-2022 '!Q249&lt;0,"Prejuízo",IF('1.DP 2012-2022 '!F249&lt;0,"IRPJ NEGATIVO",'1.DP 2012-2022 '!F249/'1.DP 2012-2022 '!Q249)),"NA")</f>
        <v>Prejuízo</v>
      </c>
      <c r="H249" s="26" t="str">
        <f>IFERROR(IF('1.DP 2012-2022 '!R249&lt;0,"Prejuízo",IF('1.DP 2012-2022 '!G249&lt;0,"IRPJ NEGATIVO",'1.DP 2012-2022 '!G249/'1.DP 2012-2022 '!R249)),"NA")</f>
        <v>Prejuízo</v>
      </c>
      <c r="I249" s="26">
        <f>IFERROR(IF('1.DP 2012-2022 '!S249&lt;0,"Prejuízo",IF('1.DP 2012-2022 '!H249&lt;0,"IRPJ NEGATIVO",'1.DP 2012-2022 '!H249/'1.DP 2012-2022 '!S249)),"NA")</f>
        <v>0.1061077836479043</v>
      </c>
      <c r="J249" s="26" t="str">
        <f>IFERROR(IF('1.DP 2012-2022 '!T249&lt;0,"Prejuízo",IF('1.DP 2012-2022 '!I249&lt;0,"IRPJ NEGATIVO",'1.DP 2012-2022 '!I249/'1.DP 2012-2022 '!T249)),"NA")</f>
        <v>Prejuízo</v>
      </c>
      <c r="K249" s="26" t="str">
        <f>IFERROR(IF('1.DP 2012-2022 '!U249&lt;0,"Prejuízo",IF('1.DP 2012-2022 '!J249&lt;0,"IRPJ NEGATIVO",'1.DP 2012-2022 '!J249/'1.DP 2012-2022 '!U249)),"NA")</f>
        <v>Prejuízo</v>
      </c>
      <c r="L249" s="26" t="str">
        <f>IFERROR(IF('1.DP 2012-2022 '!V249&lt;0,"Prejuízo",IF('1.DP 2012-2022 '!K249&lt;0,"IRPJ NEGATIVO",'1.DP 2012-2022 '!K249/'1.DP 2012-2022 '!V249)),"NA")</f>
        <v>NA</v>
      </c>
      <c r="M249" s="26" t="str">
        <f>IFERROR(IF('1.DP 2012-2022 '!W249&lt;0,"Prejuízo",IF('1.DP 2012-2022 '!L249&lt;0,"IRPJ NEGATIVO",'1.DP 2012-2022 '!L249/'1.DP 2012-2022 '!W249)),"NA")</f>
        <v>NA</v>
      </c>
      <c r="N249" s="26" t="str">
        <f>IFERROR(IF('1.DP 2012-2022 '!X249&lt;0,"Prejuízo",IF('1.DP 2012-2022 '!M249&lt;0,"IRPJ NEGATIVO",'1.DP 2012-2022 '!M249/'1.DP 2012-2022 '!X249)),"NA")</f>
        <v>NA</v>
      </c>
      <c r="O249" s="26" t="str">
        <f>IFERROR(IF('1.DP 2012-2022 '!Y249&lt;0,"Prejuízo",IF('1.DP 2012-2022 '!N249&lt;0,"IRPJ NEGATIVO",'1.DP 2012-2022 '!N249/'1.DP 2012-2022 '!Y249)),"NA")</f>
        <v>NA</v>
      </c>
      <c r="P249" s="26" t="str">
        <f>IFERROR(IF('1.DP 2012-2022 '!Z249&lt;0,"Prejuízo",IF('1.DP 2012-2022 '!O249&lt;0,"IRPJ NEGATIVO",'1.DP 2012-2022 '!O249/'1.DP 2012-2022 '!Z249)),"NA")</f>
        <v>NA</v>
      </c>
      <c r="Q249" s="27">
        <f t="shared" si="1"/>
        <v>2</v>
      </c>
      <c r="R249" s="27">
        <f t="shared" si="2"/>
        <v>150</v>
      </c>
      <c r="S249" s="28">
        <f>IFERROR((SUMIF('1.DP 2012-2022 '!E249:O249,"&gt;=0",'1.DP 2012-2022 '!E249:O249))/(SUMIF('1.DP 2012-2022 '!P249:Z249,"&gt;=0",'1.DP 2012-2022 '!P249:Z249)),"NA")</f>
        <v>0.45114563609571445</v>
      </c>
      <c r="T249" s="29">
        <f t="shared" si="3"/>
        <v>6.015275147942859E-3</v>
      </c>
      <c r="U249" s="29">
        <f t="shared" si="4"/>
        <v>4.518233711524431E-4</v>
      </c>
    </row>
    <row r="250" spans="1:21" ht="14.25" customHeight="1">
      <c r="A250" s="12" t="s">
        <v>562</v>
      </c>
      <c r="B250" s="12" t="s">
        <v>563</v>
      </c>
      <c r="C250" s="12" t="s">
        <v>58</v>
      </c>
      <c r="D250" s="13" t="s">
        <v>553</v>
      </c>
      <c r="E250" s="25">
        <f t="shared" si="0"/>
        <v>9.5259772854049372E-3</v>
      </c>
      <c r="F250" s="26" t="str">
        <f>IFERROR(IF('1.DP 2012-2022 '!P250&lt;0,"Prejuízo",IF('1.DP 2012-2022 '!E250&lt;0,"IRPJ NEGATIVO",'1.DP 2012-2022 '!E250/'1.DP 2012-2022 '!P250)),"NA")</f>
        <v>Prejuízo</v>
      </c>
      <c r="G250" s="26" t="str">
        <f>IFERROR(IF('1.DP 2012-2022 '!Q250&lt;0,"Prejuízo",IF('1.DP 2012-2022 '!F250&lt;0,"IRPJ NEGATIVO",'1.DP 2012-2022 '!F250/'1.DP 2012-2022 '!Q250)),"NA")</f>
        <v>Prejuízo</v>
      </c>
      <c r="H250" s="26" t="str">
        <f>IFERROR(IF('1.DP 2012-2022 '!R250&lt;0,"Prejuízo",IF('1.DP 2012-2022 '!G250&lt;0,"IRPJ NEGATIVO",'1.DP 2012-2022 '!G250/'1.DP 2012-2022 '!R250)),"NA")</f>
        <v>Prejuízo</v>
      </c>
      <c r="I250" s="26">
        <f>IFERROR(IF('1.DP 2012-2022 '!S250&lt;0,"Prejuízo",IF('1.DP 2012-2022 '!H250&lt;0,"IRPJ NEGATIVO",'1.DP 2012-2022 '!H250/'1.DP 2012-2022 '!S250)),"NA")</f>
        <v>0.46345017639793956</v>
      </c>
      <c r="J250" s="26">
        <f>IFERROR(IF('1.DP 2012-2022 '!T250&lt;0,"Prejuízo",IF('1.DP 2012-2022 '!I250&lt;0,"IRPJ NEGATIVO",'1.DP 2012-2022 '!I250/'1.DP 2012-2022 '!T250)),"NA")</f>
        <v>0.15785621885005899</v>
      </c>
      <c r="K250" s="26">
        <f>IFERROR(IF('1.DP 2012-2022 '!U250&lt;0,"Prejuízo",IF('1.DP 2012-2022 '!J250&lt;0,"IRPJ NEGATIVO",'1.DP 2012-2022 '!J250/'1.DP 2012-2022 '!U250)),"NA")</f>
        <v>7.7251174323703375E-2</v>
      </c>
      <c r="L250" s="26">
        <f>IFERROR(IF('1.DP 2012-2022 '!V250&lt;0,"Prejuízo",IF('1.DP 2012-2022 '!K250&lt;0,"IRPJ NEGATIVO",'1.DP 2012-2022 '!K250/'1.DP 2012-2022 '!V250)),"NA")</f>
        <v>7.5925850122677899E-2</v>
      </c>
      <c r="M250" s="26">
        <f>IFERROR(IF('1.DP 2012-2022 '!W250&lt;0,"Prejuízo",IF('1.DP 2012-2022 '!L250&lt;0,"IRPJ NEGATIVO",'1.DP 2012-2022 '!L250/'1.DP 2012-2022 '!W250)),"NA")</f>
        <v>4.7512755060920446E-2</v>
      </c>
      <c r="N250" s="26">
        <f>IFERROR(IF('1.DP 2012-2022 '!X250&lt;0,"Prejuízo",IF('1.DP 2012-2022 '!M250&lt;0,"IRPJ NEGATIVO",'1.DP 2012-2022 '!M250/'1.DP 2012-2022 '!X250)),"NA")</f>
        <v>0.14334066677808524</v>
      </c>
      <c r="O250" s="26">
        <f>IFERROR(IF('1.DP 2012-2022 '!Y250&lt;0,"Prejuízo",IF('1.DP 2012-2022 '!N250&lt;0,"IRPJ NEGATIVO",'1.DP 2012-2022 '!N250/'1.DP 2012-2022 '!Y250)),"NA")</f>
        <v>0.18355609437659268</v>
      </c>
      <c r="P250" s="26">
        <f>IFERROR(IF('1.DP 2012-2022 '!Z250&lt;0,"Prejuízo",IF('1.DP 2012-2022 '!O250&lt;0,"IRPJ NEGATIVO",'1.DP 2012-2022 '!O250/'1.DP 2012-2022 '!Z250)),"NA")</f>
        <v>0.28000365690076212</v>
      </c>
      <c r="Q250" s="27">
        <f t="shared" si="1"/>
        <v>8</v>
      </c>
      <c r="R250" s="27">
        <f t="shared" si="2"/>
        <v>150</v>
      </c>
      <c r="S250" s="28">
        <f>IFERROR((SUMIF('1.DP 2012-2022 '!E250:O250,"&gt;=0",'1.DP 2012-2022 '!E250:O250))/(SUMIF('1.DP 2012-2022 '!P250:Z250,"&gt;=0",'1.DP 2012-2022 '!P250:Z250)),"NA")</f>
        <v>0.43331488284997483</v>
      </c>
      <c r="T250" s="29">
        <f t="shared" si="3"/>
        <v>2.3110127085331989E-2</v>
      </c>
      <c r="U250" s="29">
        <f t="shared" si="4"/>
        <v>1.7358633263894836E-3</v>
      </c>
    </row>
    <row r="251" spans="1:21" ht="14.25" customHeight="1">
      <c r="A251" s="12" t="s">
        <v>564</v>
      </c>
      <c r="B251" s="12" t="s">
        <v>565</v>
      </c>
      <c r="C251" s="12" t="s">
        <v>58</v>
      </c>
      <c r="D251" s="13" t="s">
        <v>553</v>
      </c>
      <c r="E251" s="25">
        <f t="shared" si="0"/>
        <v>1.3923200858276003E-2</v>
      </c>
      <c r="F251" s="26">
        <f>IFERROR(IF('1.DP 2012-2022 '!P251&lt;0,"Prejuízo",IF('1.DP 2012-2022 '!E251&lt;0,"IRPJ NEGATIVO",'1.DP 2012-2022 '!E251/'1.DP 2012-2022 '!P251)),"NA")</f>
        <v>5.4723957720518253E-2</v>
      </c>
      <c r="G251" s="26">
        <f>IFERROR(IF('1.DP 2012-2022 '!Q251&lt;0,"Prejuízo",IF('1.DP 2012-2022 '!F251&lt;0,"IRPJ NEGATIVO",'1.DP 2012-2022 '!F251/'1.DP 2012-2022 '!Q251)),"NA")</f>
        <v>0.10609209627885367</v>
      </c>
      <c r="H251" s="26">
        <f>IFERROR(IF('1.DP 2012-2022 '!R251&lt;0,"Prejuízo",IF('1.DP 2012-2022 '!G251&lt;0,"IRPJ NEGATIVO",'1.DP 2012-2022 '!G251/'1.DP 2012-2022 '!R251)),"NA")</f>
        <v>0.1649594777477576</v>
      </c>
      <c r="I251" s="26">
        <f>IFERROR(IF('1.DP 2012-2022 '!S251&lt;0,"Prejuízo",IF('1.DP 2012-2022 '!H251&lt;0,"IRPJ NEGATIVO",'1.DP 2012-2022 '!H251/'1.DP 2012-2022 '!S251)),"NA")</f>
        <v>0.17755841716899662</v>
      </c>
      <c r="J251" s="26">
        <f>IFERROR(IF('1.DP 2012-2022 '!T251&lt;0,"Prejuízo",IF('1.DP 2012-2022 '!I251&lt;0,"IRPJ NEGATIVO",'1.DP 2012-2022 '!I251/'1.DP 2012-2022 '!T251)),"NA")</f>
        <v>0.17731400004319411</v>
      </c>
      <c r="K251" s="26">
        <f>IFERROR(IF('1.DP 2012-2022 '!U251&lt;0,"Prejuízo",IF('1.DP 2012-2022 '!J251&lt;0,"IRPJ NEGATIVO",'1.DP 2012-2022 '!J251/'1.DP 2012-2022 '!U251)),"NA")</f>
        <v>0.19314355263206356</v>
      </c>
      <c r="L251" s="26">
        <f>IFERROR(IF('1.DP 2012-2022 '!V251&lt;0,"Prejuízo",IF('1.DP 2012-2022 '!K251&lt;0,"IRPJ NEGATIVO",'1.DP 2012-2022 '!K251/'1.DP 2012-2022 '!V251)),"NA")</f>
        <v>0.25066013869720927</v>
      </c>
      <c r="M251" s="26">
        <f>IFERROR(IF('1.DP 2012-2022 '!W251&lt;0,"Prejuízo",IF('1.DP 2012-2022 '!L251&lt;0,"IRPJ NEGATIVO",'1.DP 2012-2022 '!L251/'1.DP 2012-2022 '!W251)),"NA")</f>
        <v>0.25535072019153615</v>
      </c>
      <c r="N251" s="26">
        <f>IFERROR(IF('1.DP 2012-2022 '!X251&lt;0,"Prejuízo",IF('1.DP 2012-2022 '!M251&lt;0,"IRPJ NEGATIVO",'1.DP 2012-2022 '!M251/'1.DP 2012-2022 '!X251)),"NA")</f>
        <v>0.20188587223980356</v>
      </c>
      <c r="O251" s="26">
        <f>IFERROR(IF('1.DP 2012-2022 '!Y251&lt;0,"Prejuízo",IF('1.DP 2012-2022 '!N251&lt;0,"IRPJ NEGATIVO",'1.DP 2012-2022 '!N251/'1.DP 2012-2022 '!Y251)),"NA")</f>
        <v>0.23091487960169005</v>
      </c>
      <c r="P251" s="26">
        <f>IFERROR(IF('1.DP 2012-2022 '!Z251&lt;0,"Prejuízo",IF('1.DP 2012-2022 '!O251&lt;0,"IRPJ NEGATIVO",'1.DP 2012-2022 '!O251/'1.DP 2012-2022 '!Z251)),"NA")</f>
        <v>0.27587701641977769</v>
      </c>
      <c r="Q251" s="27">
        <f t="shared" si="1"/>
        <v>11</v>
      </c>
      <c r="R251" s="27">
        <f t="shared" si="2"/>
        <v>150</v>
      </c>
      <c r="S251" s="28">
        <f>IFERROR((SUMIF('1.DP 2012-2022 '!E251:O251,"&gt;=0",'1.DP 2012-2022 '!E251:O251))/(SUMIF('1.DP 2012-2022 '!P251:Z251,"&gt;=0",'1.DP 2012-2022 '!P251:Z251)),"NA")</f>
        <v>0.19557869213767831</v>
      </c>
      <c r="T251" s="29">
        <f t="shared" si="3"/>
        <v>1.4342437423429744E-2</v>
      </c>
      <c r="U251" s="29">
        <f t="shared" si="4"/>
        <v>1.0772987548895651E-3</v>
      </c>
    </row>
    <row r="252" spans="1:21" ht="14.25" customHeight="1">
      <c r="A252" s="12" t="s">
        <v>566</v>
      </c>
      <c r="B252" s="12" t="s">
        <v>567</v>
      </c>
      <c r="C252" s="12" t="s">
        <v>58</v>
      </c>
      <c r="D252" s="13" t="s">
        <v>553</v>
      </c>
      <c r="E252" s="25">
        <f t="shared" si="0"/>
        <v>1.1105914915785673E-2</v>
      </c>
      <c r="F252" s="26">
        <f>IFERROR(IF('1.DP 2012-2022 '!P252&lt;0,"Prejuízo",IF('1.DP 2012-2022 '!E252&lt;0,"IRPJ NEGATIVO",'1.DP 2012-2022 '!E252/'1.DP 2012-2022 '!P252)),"NA")</f>
        <v>0.31061957160588771</v>
      </c>
      <c r="G252" s="26">
        <f>IFERROR(IF('1.DP 2012-2022 '!Q252&lt;0,"Prejuízo",IF('1.DP 2012-2022 '!F252&lt;0,"IRPJ NEGATIVO",'1.DP 2012-2022 '!F252/'1.DP 2012-2022 '!Q252)),"NA")</f>
        <v>0.39727841519255636</v>
      </c>
      <c r="H252" s="26">
        <f>IFERROR(IF('1.DP 2012-2022 '!R252&lt;0,"Prejuízo",IF('1.DP 2012-2022 '!G252&lt;0,"IRPJ NEGATIVO",'1.DP 2012-2022 '!G252/'1.DP 2012-2022 '!R252)),"NA")</f>
        <v>0.26337924415869779</v>
      </c>
      <c r="I252" s="26">
        <f>IFERROR(IF('1.DP 2012-2022 '!S252&lt;0,"Prejuízo",IF('1.DP 2012-2022 '!H252&lt;0,"IRPJ NEGATIVO",'1.DP 2012-2022 '!H252/'1.DP 2012-2022 '!S252)),"NA")</f>
        <v>0.25602943211642654</v>
      </c>
      <c r="J252" s="26">
        <f>IFERROR(IF('1.DP 2012-2022 '!T252&lt;0,"Prejuízo",IF('1.DP 2012-2022 '!I252&lt;0,"IRPJ NEGATIVO",'1.DP 2012-2022 '!I252/'1.DP 2012-2022 '!T252)),"NA")</f>
        <v>0.20233408697929775</v>
      </c>
      <c r="K252" s="26">
        <f>IFERROR(IF('1.DP 2012-2022 '!U252&lt;0,"Prejuízo",IF('1.DP 2012-2022 '!J252&lt;0,"IRPJ NEGATIVO",'1.DP 2012-2022 '!J252/'1.DP 2012-2022 '!U252)),"NA")</f>
        <v>8.2091802750792961E-2</v>
      </c>
      <c r="L252" s="26">
        <f>IFERROR(IF('1.DP 2012-2022 '!V252&lt;0,"Prejuízo",IF('1.DP 2012-2022 '!K252&lt;0,"IRPJ NEGATIVO",'1.DP 2012-2022 '!K252/'1.DP 2012-2022 '!V252)),"NA")</f>
        <v>5.5527624546615695E-2</v>
      </c>
      <c r="M252" s="26">
        <f>IFERROR(IF('1.DP 2012-2022 '!W252&lt;0,"Prejuízo",IF('1.DP 2012-2022 '!L252&lt;0,"IRPJ NEGATIVO",'1.DP 2012-2022 '!L252/'1.DP 2012-2022 '!W252)),"NA")</f>
        <v>9.1923701298979102E-2</v>
      </c>
      <c r="N252" s="26">
        <f>IFERROR(IF('1.DP 2012-2022 '!X252&lt;0,"Prejuízo",IF('1.DP 2012-2022 '!M252&lt;0,"IRPJ NEGATIVO",'1.DP 2012-2022 '!M252/'1.DP 2012-2022 '!X252)),"NA")</f>
        <v>0</v>
      </c>
      <c r="O252" s="26">
        <f>IFERROR(IF('1.DP 2012-2022 '!Y252&lt;0,"Prejuízo",IF('1.DP 2012-2022 '!N252&lt;0,"IRPJ NEGATIVO",'1.DP 2012-2022 '!N252/'1.DP 2012-2022 '!Y252)),"NA")</f>
        <v>0</v>
      </c>
      <c r="P252" s="26">
        <f>IFERROR(IF('1.DP 2012-2022 '!Z252&lt;0,"Prejuízo",IF('1.DP 2012-2022 '!O252&lt;0,"IRPJ NEGATIVO",'1.DP 2012-2022 '!O252/'1.DP 2012-2022 '!Z252)),"NA")</f>
        <v>6.7033587185972229E-3</v>
      </c>
      <c r="Q252" s="27">
        <f t="shared" si="1"/>
        <v>11</v>
      </c>
      <c r="R252" s="27">
        <f t="shared" si="2"/>
        <v>150</v>
      </c>
      <c r="S252" s="28">
        <f>IFERROR((SUMIF('1.DP 2012-2022 '!E252:O252,"&gt;=0",'1.DP 2012-2022 '!E252:O252))/(SUMIF('1.DP 2012-2022 '!P252:Z252,"&gt;=0",'1.DP 2012-2022 '!P252:Z252)),"NA")</f>
        <v>0.18042570976066874</v>
      </c>
      <c r="T252" s="29">
        <f t="shared" si="3"/>
        <v>1.3231218715782374E-2</v>
      </c>
      <c r="U252" s="29">
        <f t="shared" si="4"/>
        <v>9.9383215191154546E-4</v>
      </c>
    </row>
    <row r="253" spans="1:21" ht="14.25" customHeight="1">
      <c r="A253" s="12" t="s">
        <v>568</v>
      </c>
      <c r="B253" s="12" t="s">
        <v>569</v>
      </c>
      <c r="C253" s="12" t="s">
        <v>58</v>
      </c>
      <c r="D253" s="13" t="s">
        <v>553</v>
      </c>
      <c r="E253" s="25">
        <f t="shared" si="0"/>
        <v>1.6899362162875201E-2</v>
      </c>
      <c r="F253" s="26" t="str">
        <f>IFERROR(IF('1.DP 2012-2022 '!P253&lt;0,"Prejuízo",IF('1.DP 2012-2022 '!E253&lt;0,"IRPJ NEGATIVO",'1.DP 2012-2022 '!E253/'1.DP 2012-2022 '!P253)),"NA")</f>
        <v>Prejuízo</v>
      </c>
      <c r="G253" s="26">
        <f>IFERROR(IF('1.DP 2012-2022 '!Q253&lt;0,"Prejuízo",IF('1.DP 2012-2022 '!F253&lt;0,"IRPJ NEGATIVO",'1.DP 2012-2022 '!F253/'1.DP 2012-2022 '!Q253)),"NA")</f>
        <v>0.65596214869612746</v>
      </c>
      <c r="H253" s="26">
        <f>IFERROR(IF('1.DP 2012-2022 '!R253&lt;0,"Prejuízo",IF('1.DP 2012-2022 '!G253&lt;0,"IRPJ NEGATIVO",'1.DP 2012-2022 '!G253/'1.DP 2012-2022 '!R253)),"NA")</f>
        <v>0.52732863761151094</v>
      </c>
      <c r="I253" s="26">
        <f>IFERROR(IF('1.DP 2012-2022 '!S253&lt;0,"Prejuízo",IF('1.DP 2012-2022 '!H253&lt;0,"IRPJ NEGATIVO",'1.DP 2012-2022 '!H253/'1.DP 2012-2022 '!S253)),"NA")</f>
        <v>0.32122825640748265</v>
      </c>
      <c r="J253" s="26">
        <f>IFERROR(IF('1.DP 2012-2022 '!T253&lt;0,"Prejuízo",IF('1.DP 2012-2022 '!I253&lt;0,"IRPJ NEGATIVO",'1.DP 2012-2022 '!I253/'1.DP 2012-2022 '!T253)),"NA")</f>
        <v>0.30229148977305215</v>
      </c>
      <c r="K253" s="26">
        <f>IFERROR(IF('1.DP 2012-2022 '!U253&lt;0,"Prejuízo",IF('1.DP 2012-2022 '!J253&lt;0,"IRPJ NEGATIVO",'1.DP 2012-2022 '!J253/'1.DP 2012-2022 '!U253)),"NA")</f>
        <v>0.27046713059096272</v>
      </c>
      <c r="L253" s="26">
        <f>IFERROR(IF('1.DP 2012-2022 '!V253&lt;0,"Prejuízo",IF('1.DP 2012-2022 '!K253&lt;0,"IRPJ NEGATIVO",'1.DP 2012-2022 '!K253/'1.DP 2012-2022 '!V253)),"NA")</f>
        <v>0.23545066635612344</v>
      </c>
      <c r="M253" s="26">
        <f>IFERROR(IF('1.DP 2012-2022 '!W253&lt;0,"Prejuízo",IF('1.DP 2012-2022 '!L253&lt;0,"IRPJ NEGATIVO",'1.DP 2012-2022 '!L253/'1.DP 2012-2022 '!W253)),"NA")</f>
        <v>0.22217599499602078</v>
      </c>
      <c r="N253" s="26" t="str">
        <f>IFERROR(IF('1.DP 2012-2022 '!X253&lt;0,"Prejuízo",IF('1.DP 2012-2022 '!M253&lt;0,"IRPJ NEGATIVO",'1.DP 2012-2022 '!M253/'1.DP 2012-2022 '!X253)),"NA")</f>
        <v>NA</v>
      </c>
      <c r="O253" s="26" t="str">
        <f>IFERROR(IF('1.DP 2012-2022 '!Y253&lt;0,"Prejuízo",IF('1.DP 2012-2022 '!N253&lt;0,"IRPJ NEGATIVO",'1.DP 2012-2022 '!N253/'1.DP 2012-2022 '!Y253)),"NA")</f>
        <v>NA</v>
      </c>
      <c r="P253" s="26" t="str">
        <f>IFERROR(IF('1.DP 2012-2022 '!Z253&lt;0,"Prejuízo",IF('1.DP 2012-2022 '!O253&lt;0,"IRPJ NEGATIVO",'1.DP 2012-2022 '!O253/'1.DP 2012-2022 '!Z253)),"NA")</f>
        <v>NA</v>
      </c>
      <c r="Q253" s="27">
        <f t="shared" si="1"/>
        <v>7</v>
      </c>
      <c r="R253" s="27">
        <f t="shared" si="2"/>
        <v>150</v>
      </c>
      <c r="S253" s="28">
        <f>IFERROR((SUMIF('1.DP 2012-2022 '!E253:O253,"&gt;=0",'1.DP 2012-2022 '!E253:O253))/(SUMIF('1.DP 2012-2022 '!P253:Z253,"&gt;=0",'1.DP 2012-2022 '!P253:Z253)),"NA")</f>
        <v>0.35838585201610312</v>
      </c>
      <c r="T253" s="29">
        <f t="shared" si="3"/>
        <v>1.6724673094084812E-2</v>
      </c>
      <c r="U253" s="29">
        <f t="shared" si="4"/>
        <v>1.2562348343078227E-3</v>
      </c>
    </row>
    <row r="254" spans="1:21" ht="14.25" customHeight="1">
      <c r="A254" s="12" t="s">
        <v>570</v>
      </c>
      <c r="B254" s="12" t="s">
        <v>571</v>
      </c>
      <c r="C254" s="12" t="s">
        <v>58</v>
      </c>
      <c r="D254" s="13" t="s">
        <v>553</v>
      </c>
      <c r="E254" s="25">
        <f t="shared" si="0"/>
        <v>1.0957311109731852E-3</v>
      </c>
      <c r="F254" s="26">
        <f>IFERROR(IF('1.DP 2012-2022 '!P254&lt;0,"Prejuízo",IF('1.DP 2012-2022 '!E254&lt;0,"IRPJ NEGATIVO",'1.DP 2012-2022 '!E254/'1.DP 2012-2022 '!P254)),"NA")</f>
        <v>1.0622529642199905E-2</v>
      </c>
      <c r="G254" s="26">
        <f>IFERROR(IF('1.DP 2012-2022 '!Q254&lt;0,"Prejuízo",IF('1.DP 2012-2022 '!F254&lt;0,"IRPJ NEGATIVO",'1.DP 2012-2022 '!F254/'1.DP 2012-2022 '!Q254)),"NA")</f>
        <v>7.7539227172059434E-4</v>
      </c>
      <c r="H254" s="26">
        <f>IFERROR(IF('1.DP 2012-2022 '!R254&lt;0,"Prejuízo",IF('1.DP 2012-2022 '!G254&lt;0,"IRPJ NEGATIVO",'1.DP 2012-2022 '!G254/'1.DP 2012-2022 '!R254)),"NA")</f>
        <v>2.2742260283552806E-2</v>
      </c>
      <c r="I254" s="26">
        <f>IFERROR(IF('1.DP 2012-2022 '!S254&lt;0,"Prejuízo",IF('1.DP 2012-2022 '!H254&lt;0,"IRPJ NEGATIVO",'1.DP 2012-2022 '!H254/'1.DP 2012-2022 '!S254)),"NA")</f>
        <v>2.6943225602696276E-2</v>
      </c>
      <c r="J254" s="26" t="str">
        <f>IFERROR(IF('1.DP 2012-2022 '!T254&lt;0,"Prejuízo",IF('1.DP 2012-2022 '!I254&lt;0,"IRPJ NEGATIVO",'1.DP 2012-2022 '!I254/'1.DP 2012-2022 '!T254)),"NA")</f>
        <v>IRPJ NEGATIVO</v>
      </c>
      <c r="K254" s="26">
        <f>IFERROR(IF('1.DP 2012-2022 '!U254&lt;0,"Prejuízo",IF('1.DP 2012-2022 '!J254&lt;0,"IRPJ NEGATIVO",'1.DP 2012-2022 '!J254/'1.DP 2012-2022 '!U254)),"NA")</f>
        <v>5.0710967275973051E-3</v>
      </c>
      <c r="L254" s="26">
        <f>IFERROR(IF('1.DP 2012-2022 '!V254&lt;0,"Prejuízo",IF('1.DP 2012-2022 '!K254&lt;0,"IRPJ NEGATIVO",'1.DP 2012-2022 '!K254/'1.DP 2012-2022 '!V254)),"NA")</f>
        <v>9.8205162118210898E-2</v>
      </c>
      <c r="M254" s="26" t="str">
        <f>IFERROR(IF('1.DP 2012-2022 '!W254&lt;0,"Prejuízo",IF('1.DP 2012-2022 '!L254&lt;0,"IRPJ NEGATIVO",'1.DP 2012-2022 '!L254/'1.DP 2012-2022 '!W254)),"NA")</f>
        <v>IRPJ NEGATIVO</v>
      </c>
      <c r="N254" s="26" t="str">
        <f>IFERROR(IF('1.DP 2012-2022 '!X254&lt;0,"Prejuízo",IF('1.DP 2012-2022 '!M254&lt;0,"IRPJ NEGATIVO",'1.DP 2012-2022 '!M254/'1.DP 2012-2022 '!X254)),"NA")</f>
        <v>IRPJ NEGATIVO</v>
      </c>
      <c r="O254" s="26" t="str">
        <f>IFERROR(IF('1.DP 2012-2022 '!Y254&lt;0,"Prejuízo",IF('1.DP 2012-2022 '!N254&lt;0,"IRPJ NEGATIVO",'1.DP 2012-2022 '!N254/'1.DP 2012-2022 '!Y254)),"NA")</f>
        <v>IRPJ NEGATIVO</v>
      </c>
      <c r="P254" s="26" t="str">
        <f>IFERROR(IF('1.DP 2012-2022 '!Z254&lt;0,"Prejuízo",IF('1.DP 2012-2022 '!O254&lt;0,"IRPJ NEGATIVO",'1.DP 2012-2022 '!O254/'1.DP 2012-2022 '!Z254)),"NA")</f>
        <v>IRPJ NEGATIVO</v>
      </c>
      <c r="Q254" s="27">
        <f t="shared" si="1"/>
        <v>6</v>
      </c>
      <c r="R254" s="27">
        <f t="shared" si="2"/>
        <v>150</v>
      </c>
      <c r="S254" s="28">
        <f>IFERROR((SUMIF('1.DP 2012-2022 '!E254:O254,"&gt;=0",'1.DP 2012-2022 '!E254:O254))/(SUMIF('1.DP 2012-2022 '!P254:Z254,"&gt;=0",'1.DP 2012-2022 '!P254:Z254)),"NA")</f>
        <v>1.6386544091442651E-2</v>
      </c>
      <c r="T254" s="29">
        <f t="shared" si="3"/>
        <v>6.5546176365770606E-4</v>
      </c>
      <c r="U254" s="29">
        <f t="shared" si="4"/>
        <v>4.9233482498075071E-5</v>
      </c>
    </row>
    <row r="255" spans="1:21" ht="14.25" customHeight="1">
      <c r="A255" s="12" t="s">
        <v>572</v>
      </c>
      <c r="B255" s="12" t="s">
        <v>573</v>
      </c>
      <c r="C255" s="12" t="s">
        <v>58</v>
      </c>
      <c r="D255" s="13" t="s">
        <v>553</v>
      </c>
      <c r="E255" s="25">
        <f t="shared" si="0"/>
        <v>3.0489037404307271E-3</v>
      </c>
      <c r="F255" s="26" t="str">
        <f>IFERROR(IF('1.DP 2012-2022 '!P255&lt;0,"Prejuízo",IF('1.DP 2012-2022 '!E255&lt;0,"IRPJ NEGATIVO",'1.DP 2012-2022 '!E255/'1.DP 2012-2022 '!P255)),"NA")</f>
        <v>Prejuízo</v>
      </c>
      <c r="G255" s="26">
        <f>IFERROR(IF('1.DP 2012-2022 '!Q255&lt;0,"Prejuízo",IF('1.DP 2012-2022 '!F255&lt;0,"IRPJ NEGATIVO",'1.DP 2012-2022 '!F255/'1.DP 2012-2022 '!Q255)),"NA")</f>
        <v>20.391319715454831</v>
      </c>
      <c r="H255" s="26">
        <f>IFERROR(IF('1.DP 2012-2022 '!R255&lt;0,"Prejuízo",IF('1.DP 2012-2022 '!G255&lt;0,"IRPJ NEGATIVO",'1.DP 2012-2022 '!G255/'1.DP 2012-2022 '!R255)),"NA")</f>
        <v>0.45733556106460904</v>
      </c>
      <c r="I255" s="26">
        <f>IFERROR(IF('1.DP 2012-2022 '!S255&lt;0,"Prejuízo",IF('1.DP 2012-2022 '!H255&lt;0,"IRPJ NEGATIVO",'1.DP 2012-2022 '!H255/'1.DP 2012-2022 '!S255)),"NA")</f>
        <v>1.2767147112620596</v>
      </c>
      <c r="J255" s="26" t="str">
        <f>IFERROR(IF('1.DP 2012-2022 '!T255&lt;0,"Prejuízo",IF('1.DP 2012-2022 '!I255&lt;0,"IRPJ NEGATIVO",'1.DP 2012-2022 '!I255/'1.DP 2012-2022 '!T255)),"NA")</f>
        <v>NA</v>
      </c>
      <c r="K255" s="26" t="str">
        <f>IFERROR(IF('1.DP 2012-2022 '!U255&lt;0,"Prejuízo",IF('1.DP 2012-2022 '!J255&lt;0,"IRPJ NEGATIVO",'1.DP 2012-2022 '!J255/'1.DP 2012-2022 '!U255)),"NA")</f>
        <v>NA</v>
      </c>
      <c r="L255" s="26" t="str">
        <f>IFERROR(IF('1.DP 2012-2022 '!V255&lt;0,"Prejuízo",IF('1.DP 2012-2022 '!K255&lt;0,"IRPJ NEGATIVO",'1.DP 2012-2022 '!K255/'1.DP 2012-2022 '!V255)),"NA")</f>
        <v>NA</v>
      </c>
      <c r="M255" s="26" t="str">
        <f>IFERROR(IF('1.DP 2012-2022 '!W255&lt;0,"Prejuízo",IF('1.DP 2012-2022 '!L255&lt;0,"IRPJ NEGATIVO",'1.DP 2012-2022 '!L255/'1.DP 2012-2022 '!W255)),"NA")</f>
        <v>NA</v>
      </c>
      <c r="N255" s="26" t="str">
        <f>IFERROR(IF('1.DP 2012-2022 '!X255&lt;0,"Prejuízo",IF('1.DP 2012-2022 '!M255&lt;0,"IRPJ NEGATIVO",'1.DP 2012-2022 '!M255/'1.DP 2012-2022 '!X255)),"NA")</f>
        <v>NA</v>
      </c>
      <c r="O255" s="26" t="str">
        <f>IFERROR(IF('1.DP 2012-2022 '!Y255&lt;0,"Prejuízo",IF('1.DP 2012-2022 '!N255&lt;0,"IRPJ NEGATIVO",'1.DP 2012-2022 '!N255/'1.DP 2012-2022 '!Y255)),"NA")</f>
        <v>NA</v>
      </c>
      <c r="P255" s="26" t="str">
        <f>IFERROR(IF('1.DP 2012-2022 '!Z255&lt;0,"Prejuízo",IF('1.DP 2012-2022 '!O255&lt;0,"IRPJ NEGATIVO",'1.DP 2012-2022 '!O255/'1.DP 2012-2022 '!Z255)),"NA")</f>
        <v>NA</v>
      </c>
      <c r="Q255" s="27">
        <f t="shared" si="1"/>
        <v>1</v>
      </c>
      <c r="R255" s="27">
        <f t="shared" si="2"/>
        <v>150</v>
      </c>
      <c r="S255" s="28">
        <f>IFERROR((SUMIF('1.DP 2012-2022 '!E255:O255,"&gt;=0",'1.DP 2012-2022 '!E255:O255))/(SUMIF('1.DP 2012-2022 '!P255:Z255,"&gt;=0",'1.DP 2012-2022 '!P255:Z255)),"NA")</f>
        <v>1.895849674927389</v>
      </c>
      <c r="T255" s="29" t="str">
        <f t="shared" si="3"/>
        <v>na</v>
      </c>
      <c r="U255" s="29" t="str">
        <f t="shared" si="4"/>
        <v>na</v>
      </c>
    </row>
    <row r="256" spans="1:21" ht="14.25" customHeight="1">
      <c r="A256" s="12" t="s">
        <v>574</v>
      </c>
      <c r="B256" s="12" t="s">
        <v>575</v>
      </c>
      <c r="C256" s="12" t="s">
        <v>58</v>
      </c>
      <c r="D256" s="13" t="s">
        <v>553</v>
      </c>
      <c r="E256" s="25">
        <f t="shared" si="0"/>
        <v>3.2082437465847762E-3</v>
      </c>
      <c r="F256" s="26" t="str">
        <f>IFERROR(IF('1.DP 2012-2022 '!P256&lt;0,"Prejuízo",IF('1.DP 2012-2022 '!E256&lt;0,"IRPJ NEGATIVO",'1.DP 2012-2022 '!E256/'1.DP 2012-2022 '!P256)),"NA")</f>
        <v>Prejuízo</v>
      </c>
      <c r="G256" s="26">
        <f>IFERROR(IF('1.DP 2012-2022 '!Q256&lt;0,"Prejuízo",IF('1.DP 2012-2022 '!F256&lt;0,"IRPJ NEGATIVO",'1.DP 2012-2022 '!F256/'1.DP 2012-2022 '!Q256)),"NA")</f>
        <v>0.14586455548071406</v>
      </c>
      <c r="H256" s="26">
        <f>IFERROR(IF('1.DP 2012-2022 '!R256&lt;0,"Prejuízo",IF('1.DP 2012-2022 '!G256&lt;0,"IRPJ NEGATIVO",'1.DP 2012-2022 '!G256/'1.DP 2012-2022 '!R256)),"NA")</f>
        <v>0.33510950454654959</v>
      </c>
      <c r="I256" s="26">
        <f>IFERROR(IF('1.DP 2012-2022 '!S256&lt;0,"Prejuízo",IF('1.DP 2012-2022 '!H256&lt;0,"IRPJ NEGATIVO",'1.DP 2012-2022 '!H256/'1.DP 2012-2022 '!S256)),"NA")</f>
        <v>2.6250196045280187E-4</v>
      </c>
      <c r="J256" s="26" t="str">
        <f>IFERROR(IF('1.DP 2012-2022 '!T256&lt;0,"Prejuízo",IF('1.DP 2012-2022 '!I256&lt;0,"IRPJ NEGATIVO",'1.DP 2012-2022 '!I256/'1.DP 2012-2022 '!T256)),"NA")</f>
        <v>Prejuízo</v>
      </c>
      <c r="K256" s="26" t="str">
        <f>IFERROR(IF('1.DP 2012-2022 '!U256&lt;0,"Prejuízo",IF('1.DP 2012-2022 '!J256&lt;0,"IRPJ NEGATIVO",'1.DP 2012-2022 '!J256/'1.DP 2012-2022 '!U256)),"NA")</f>
        <v>Prejuízo</v>
      </c>
      <c r="L256" s="26" t="str">
        <f>IFERROR(IF('1.DP 2012-2022 '!V256&lt;0,"Prejuízo",IF('1.DP 2012-2022 '!K256&lt;0,"IRPJ NEGATIVO",'1.DP 2012-2022 '!K256/'1.DP 2012-2022 '!V256)),"NA")</f>
        <v>Prejuízo</v>
      </c>
      <c r="M256" s="26" t="str">
        <f>IFERROR(IF('1.DP 2012-2022 '!W256&lt;0,"Prejuízo",IF('1.DP 2012-2022 '!L256&lt;0,"IRPJ NEGATIVO",'1.DP 2012-2022 '!L256/'1.DP 2012-2022 '!W256)),"NA")</f>
        <v>NA</v>
      </c>
      <c r="N256" s="26" t="str">
        <f>IFERROR(IF('1.DP 2012-2022 '!X256&lt;0,"Prejuízo",IF('1.DP 2012-2022 '!M256&lt;0,"IRPJ NEGATIVO",'1.DP 2012-2022 '!M256/'1.DP 2012-2022 '!X256)),"NA")</f>
        <v>NA</v>
      </c>
      <c r="O256" s="26" t="str">
        <f>IFERROR(IF('1.DP 2012-2022 '!Y256&lt;0,"Prejuízo",IF('1.DP 2012-2022 '!N256&lt;0,"IRPJ NEGATIVO",'1.DP 2012-2022 '!N256/'1.DP 2012-2022 '!Y256)),"NA")</f>
        <v>NA</v>
      </c>
      <c r="P256" s="26" t="str">
        <f>IFERROR(IF('1.DP 2012-2022 '!Z256&lt;0,"Prejuízo",IF('1.DP 2012-2022 '!O256&lt;0,"IRPJ NEGATIVO",'1.DP 2012-2022 '!O256/'1.DP 2012-2022 '!Z256)),"NA")</f>
        <v>NA</v>
      </c>
      <c r="Q256" s="27">
        <f t="shared" si="1"/>
        <v>3</v>
      </c>
      <c r="R256" s="27">
        <f t="shared" si="2"/>
        <v>150</v>
      </c>
      <c r="S256" s="28">
        <f>IFERROR((SUMIF('1.DP 2012-2022 '!E256:O256,"&gt;=0",'1.DP 2012-2022 '!E256:O256))/(SUMIF('1.DP 2012-2022 '!P256:Z256,"&gt;=0",'1.DP 2012-2022 '!P256:Z256)),"NA")</f>
        <v>0.18761823706663544</v>
      </c>
      <c r="T256" s="29">
        <f t="shared" si="3"/>
        <v>3.7523647413327085E-3</v>
      </c>
      <c r="U256" s="29">
        <f t="shared" si="4"/>
        <v>2.8185013079614734E-4</v>
      </c>
    </row>
    <row r="257" spans="1:21" ht="14.25" customHeight="1">
      <c r="A257" s="12" t="s">
        <v>576</v>
      </c>
      <c r="B257" s="12" t="s">
        <v>577</v>
      </c>
      <c r="C257" s="12" t="s">
        <v>58</v>
      </c>
      <c r="D257" s="13" t="s">
        <v>553</v>
      </c>
      <c r="E257" s="25">
        <f t="shared" si="0"/>
        <v>1.3205226205113944E-2</v>
      </c>
      <c r="F257" s="26">
        <f>IFERROR(IF('1.DP 2012-2022 '!P257&lt;0,"Prejuízo",IF('1.DP 2012-2022 '!E257&lt;0,"IRPJ NEGATIVO",'1.DP 2012-2022 '!E257/'1.DP 2012-2022 '!P257)),"NA")</f>
        <v>0.19653023663730462</v>
      </c>
      <c r="G257" s="26">
        <f>IFERROR(IF('1.DP 2012-2022 '!Q257&lt;0,"Prejuízo",IF('1.DP 2012-2022 '!F257&lt;0,"IRPJ NEGATIVO",'1.DP 2012-2022 '!F257/'1.DP 2012-2022 '!Q257)),"NA")</f>
        <v>0.43086901305506942</v>
      </c>
      <c r="H257" s="26">
        <f>IFERROR(IF('1.DP 2012-2022 '!R257&lt;0,"Prejuízo",IF('1.DP 2012-2022 '!G257&lt;0,"IRPJ NEGATIVO",'1.DP 2012-2022 '!G257/'1.DP 2012-2022 '!R257)),"NA")</f>
        <v>0.57450224794291871</v>
      </c>
      <c r="I257" s="26">
        <f>IFERROR(IF('1.DP 2012-2022 '!S257&lt;0,"Prejuízo",IF('1.DP 2012-2022 '!H257&lt;0,"IRPJ NEGATIVO",'1.DP 2012-2022 '!H257/'1.DP 2012-2022 '!S257)),"NA")</f>
        <v>0.37766819203988766</v>
      </c>
      <c r="J257" s="26">
        <f>IFERROR(IF('1.DP 2012-2022 '!T257&lt;0,"Prejuízo",IF('1.DP 2012-2022 '!I257&lt;0,"IRPJ NEGATIVO",'1.DP 2012-2022 '!I257/'1.DP 2012-2022 '!T257)),"NA")</f>
        <v>0.40121424109191117</v>
      </c>
      <c r="K257" s="26" t="str">
        <f>IFERROR(IF('1.DP 2012-2022 '!U257&lt;0,"Prejuízo",IF('1.DP 2012-2022 '!J257&lt;0,"IRPJ NEGATIVO",'1.DP 2012-2022 '!J257/'1.DP 2012-2022 '!U257)),"NA")</f>
        <v>NA</v>
      </c>
      <c r="L257" s="26" t="str">
        <f>IFERROR(IF('1.DP 2012-2022 '!V257&lt;0,"Prejuízo",IF('1.DP 2012-2022 '!K257&lt;0,"IRPJ NEGATIVO",'1.DP 2012-2022 '!K257/'1.DP 2012-2022 '!V257)),"NA")</f>
        <v>NA</v>
      </c>
      <c r="M257" s="26" t="str">
        <f>IFERROR(IF('1.DP 2012-2022 '!W257&lt;0,"Prejuízo",IF('1.DP 2012-2022 '!L257&lt;0,"IRPJ NEGATIVO",'1.DP 2012-2022 '!L257/'1.DP 2012-2022 '!W257)),"NA")</f>
        <v>NA</v>
      </c>
      <c r="N257" s="26" t="str">
        <f>IFERROR(IF('1.DP 2012-2022 '!X257&lt;0,"Prejuízo",IF('1.DP 2012-2022 '!M257&lt;0,"IRPJ NEGATIVO",'1.DP 2012-2022 '!M257/'1.DP 2012-2022 '!X257)),"NA")</f>
        <v>NA</v>
      </c>
      <c r="O257" s="26" t="str">
        <f>IFERROR(IF('1.DP 2012-2022 '!Y257&lt;0,"Prejuízo",IF('1.DP 2012-2022 '!N257&lt;0,"IRPJ NEGATIVO",'1.DP 2012-2022 '!N257/'1.DP 2012-2022 '!Y257)),"NA")</f>
        <v>NA</v>
      </c>
      <c r="P257" s="26" t="str">
        <f>IFERROR(IF('1.DP 2012-2022 '!Z257&lt;0,"Prejuízo",IF('1.DP 2012-2022 '!O257&lt;0,"IRPJ NEGATIVO",'1.DP 2012-2022 '!O257/'1.DP 2012-2022 '!Z257)),"NA")</f>
        <v>NA</v>
      </c>
      <c r="Q257" s="27">
        <f t="shared" si="1"/>
        <v>5</v>
      </c>
      <c r="R257" s="27">
        <f t="shared" si="2"/>
        <v>150</v>
      </c>
      <c r="S257" s="28">
        <f>IFERROR((SUMIF('1.DP 2012-2022 '!E257:O257,"&gt;=0",'1.DP 2012-2022 '!E257:O257))/(SUMIF('1.DP 2012-2022 '!P257:Z257,"&gt;=0",'1.DP 2012-2022 '!P257:Z257)),"NA")</f>
        <v>0.38536839363594494</v>
      </c>
      <c r="T257" s="29">
        <f t="shared" si="3"/>
        <v>1.2845613121198165E-2</v>
      </c>
      <c r="U257" s="29">
        <f t="shared" si="4"/>
        <v>9.648682865196418E-4</v>
      </c>
    </row>
    <row r="258" spans="1:21" ht="14.25" customHeight="1">
      <c r="A258" s="12" t="s">
        <v>578</v>
      </c>
      <c r="B258" s="12" t="s">
        <v>579</v>
      </c>
      <c r="C258" s="12" t="s">
        <v>58</v>
      </c>
      <c r="D258" s="13" t="s">
        <v>553</v>
      </c>
      <c r="E258" s="25">
        <f t="shared" si="0"/>
        <v>1.6650918038312753E-2</v>
      </c>
      <c r="F258" s="26">
        <f>IFERROR(IF('1.DP 2012-2022 '!P258&lt;0,"Prejuízo",IF('1.DP 2012-2022 '!E258&lt;0,"IRPJ NEGATIVO",'1.DP 2012-2022 '!E258/'1.DP 2012-2022 '!P258)),"NA")</f>
        <v>8.6344172339892528E-2</v>
      </c>
      <c r="G258" s="26">
        <f>IFERROR(IF('1.DP 2012-2022 '!Q258&lt;0,"Prejuízo",IF('1.DP 2012-2022 '!F258&lt;0,"IRPJ NEGATIVO",'1.DP 2012-2022 '!F258/'1.DP 2012-2022 '!Q258)),"NA")</f>
        <v>0.1419819820521494</v>
      </c>
      <c r="H258" s="26">
        <f>IFERROR(IF('1.DP 2012-2022 '!R258&lt;0,"Prejuízo",IF('1.DP 2012-2022 '!G258&lt;0,"IRPJ NEGATIVO",'1.DP 2012-2022 '!G258/'1.DP 2012-2022 '!R258)),"NA")</f>
        <v>0.29489795915274053</v>
      </c>
      <c r="I258" s="26">
        <f>IFERROR(IF('1.DP 2012-2022 '!S258&lt;0,"Prejuízo",IF('1.DP 2012-2022 '!H258&lt;0,"IRPJ NEGATIVO",'1.DP 2012-2022 '!H258/'1.DP 2012-2022 '!S258)),"NA")</f>
        <v>0.27299329218076501</v>
      </c>
      <c r="J258" s="26">
        <f>IFERROR(IF('1.DP 2012-2022 '!T258&lt;0,"Prejuízo",IF('1.DP 2012-2022 '!I258&lt;0,"IRPJ NEGATIVO",'1.DP 2012-2022 '!I258/'1.DP 2012-2022 '!T258)),"NA")</f>
        <v>0.27903086061042465</v>
      </c>
      <c r="K258" s="26">
        <f>IFERROR(IF('1.DP 2012-2022 '!U258&lt;0,"Prejuízo",IF('1.DP 2012-2022 '!J258&lt;0,"IRPJ NEGATIVO",'1.DP 2012-2022 '!J258/'1.DP 2012-2022 '!U258)),"NA")</f>
        <v>0.32146986392731369</v>
      </c>
      <c r="L258" s="26">
        <f>IFERROR(IF('1.DP 2012-2022 '!V258&lt;0,"Prejuízo",IF('1.DP 2012-2022 '!K258&lt;0,"IRPJ NEGATIVO",'1.DP 2012-2022 '!K258/'1.DP 2012-2022 '!V258)),"NA")</f>
        <v>0.34180924890565989</v>
      </c>
      <c r="M258" s="26">
        <f>IFERROR(IF('1.DP 2012-2022 '!W258&lt;0,"Prejuízo",IF('1.DP 2012-2022 '!L258&lt;0,"IRPJ NEGATIVO",'1.DP 2012-2022 '!L258/'1.DP 2012-2022 '!W258)),"NA")</f>
        <v>0.34616553234481523</v>
      </c>
      <c r="N258" s="26">
        <f>IFERROR(IF('1.DP 2012-2022 '!X258&lt;0,"Prejuízo",IF('1.DP 2012-2022 '!M258&lt;0,"IRPJ NEGATIVO",'1.DP 2012-2022 '!M258/'1.DP 2012-2022 '!X258)),"NA")</f>
        <v>0.41294479423315217</v>
      </c>
      <c r="O258" s="26">
        <f>IFERROR(IF('1.DP 2012-2022 '!Y258&lt;0,"Prejuízo",IF('1.DP 2012-2022 '!N258&lt;0,"IRPJ NEGATIVO",'1.DP 2012-2022 '!N258/'1.DP 2012-2022 '!Y258)),"NA")</f>
        <v>0</v>
      </c>
      <c r="P258" s="26">
        <f>IFERROR(IF('1.DP 2012-2022 '!Z258&lt;0,"Prejuízo",IF('1.DP 2012-2022 '!O258&lt;0,"IRPJ NEGATIVO",'1.DP 2012-2022 '!O258/'1.DP 2012-2022 '!Z258)),"NA")</f>
        <v>0</v>
      </c>
      <c r="Q258" s="27">
        <f t="shared" si="1"/>
        <v>11</v>
      </c>
      <c r="R258" s="27">
        <f t="shared" si="2"/>
        <v>150</v>
      </c>
      <c r="S258" s="28">
        <f>IFERROR((SUMIF('1.DP 2012-2022 '!E258:O258,"&gt;=0",'1.DP 2012-2022 '!E258:O258))/(SUMIF('1.DP 2012-2022 '!P258:Z258,"&gt;=0",'1.DP 2012-2022 '!P258:Z258)),"NA")</f>
        <v>0.24449477819257684</v>
      </c>
      <c r="T258" s="29">
        <f t="shared" si="3"/>
        <v>1.7929617067455633E-2</v>
      </c>
      <c r="U258" s="29">
        <f t="shared" si="4"/>
        <v>1.3467413921473936E-3</v>
      </c>
    </row>
    <row r="259" spans="1:21" ht="14.25" customHeight="1">
      <c r="A259" s="12" t="s">
        <v>580</v>
      </c>
      <c r="B259" s="12" t="s">
        <v>581</v>
      </c>
      <c r="C259" s="12" t="s">
        <v>58</v>
      </c>
      <c r="D259" s="13" t="s">
        <v>553</v>
      </c>
      <c r="E259" s="25">
        <f t="shared" si="0"/>
        <v>2.1157139512961286E-2</v>
      </c>
      <c r="F259" s="26">
        <f>IFERROR(IF('1.DP 2012-2022 '!P259&lt;0,"Prejuízo",IF('1.DP 2012-2022 '!E259&lt;0,"IRPJ NEGATIVO",'1.DP 2012-2022 '!E259/'1.DP 2012-2022 '!P259)),"NA")</f>
        <v>0.27235871741628015</v>
      </c>
      <c r="G259" s="26">
        <f>IFERROR(IF('1.DP 2012-2022 '!Q259&lt;0,"Prejuízo",IF('1.DP 2012-2022 '!F259&lt;0,"IRPJ NEGATIVO",'1.DP 2012-2022 '!F259/'1.DP 2012-2022 '!Q259)),"NA")</f>
        <v>0.28925505046347655</v>
      </c>
      <c r="H259" s="26">
        <f>IFERROR(IF('1.DP 2012-2022 '!R259&lt;0,"Prejuízo",IF('1.DP 2012-2022 '!G259&lt;0,"IRPJ NEGATIVO",'1.DP 2012-2022 '!G259/'1.DP 2012-2022 '!R259)),"NA")</f>
        <v>0.29699564047298777</v>
      </c>
      <c r="I259" s="26">
        <f>IFERROR(IF('1.DP 2012-2022 '!S259&lt;0,"Prejuízo",IF('1.DP 2012-2022 '!H259&lt;0,"IRPJ NEGATIVO",'1.DP 2012-2022 '!H259/'1.DP 2012-2022 '!S259)),"NA")</f>
        <v>0.29002228114835438</v>
      </c>
      <c r="J259" s="26">
        <f>IFERROR(IF('1.DP 2012-2022 '!T259&lt;0,"Prejuízo",IF('1.DP 2012-2022 '!I259&lt;0,"IRPJ NEGATIVO",'1.DP 2012-2022 '!I259/'1.DP 2012-2022 '!T259)),"NA")</f>
        <v>0.31406432720392291</v>
      </c>
      <c r="K259" s="26">
        <f>IFERROR(IF('1.DP 2012-2022 '!U259&lt;0,"Prejuízo",IF('1.DP 2012-2022 '!J259&lt;0,"IRPJ NEGATIVO",'1.DP 2012-2022 '!J259/'1.DP 2012-2022 '!U259)),"NA")</f>
        <v>0.19303136449708119</v>
      </c>
      <c r="L259" s="26">
        <f>IFERROR(IF('1.DP 2012-2022 '!V259&lt;0,"Prejuízo",IF('1.DP 2012-2022 '!K259&lt;0,"IRPJ NEGATIVO",'1.DP 2012-2022 '!K259/'1.DP 2012-2022 '!V259)),"NA")</f>
        <v>0.3956630339717902</v>
      </c>
      <c r="M259" s="26">
        <f>IFERROR(IF('1.DP 2012-2022 '!W259&lt;0,"Prejuízo",IF('1.DP 2012-2022 '!L259&lt;0,"IRPJ NEGATIVO",'1.DP 2012-2022 '!L259/'1.DP 2012-2022 '!W259)),"NA")</f>
        <v>0.32921811959115704</v>
      </c>
      <c r="N259" s="26">
        <f>IFERROR(IF('1.DP 2012-2022 '!X259&lt;0,"Prejuízo",IF('1.DP 2012-2022 '!M259&lt;0,"IRPJ NEGATIVO",'1.DP 2012-2022 '!M259/'1.DP 2012-2022 '!X259)),"NA")</f>
        <v>0.28921988818743849</v>
      </c>
      <c r="O259" s="26">
        <f>IFERROR(IF('1.DP 2012-2022 '!Y259&lt;0,"Prejuízo",IF('1.DP 2012-2022 '!N259&lt;0,"IRPJ NEGATIVO",'1.DP 2012-2022 '!N259/'1.DP 2012-2022 '!Y259)),"NA")</f>
        <v>0.28296102895045788</v>
      </c>
      <c r="P259" s="26">
        <f>IFERROR(IF('1.DP 2012-2022 '!Z259&lt;0,"Prejuízo",IF('1.DP 2012-2022 '!O259&lt;0,"IRPJ NEGATIVO",'1.DP 2012-2022 '!O259/'1.DP 2012-2022 '!Z259)),"NA")</f>
        <v>0.22078147504124659</v>
      </c>
      <c r="Q259" s="27">
        <f t="shared" si="1"/>
        <v>11</v>
      </c>
      <c r="R259" s="27">
        <f t="shared" si="2"/>
        <v>150</v>
      </c>
      <c r="S259" s="28">
        <f>IFERROR((SUMIF('1.DP 2012-2022 '!E259:O259,"&gt;=0",'1.DP 2012-2022 '!E259:O259))/(SUMIF('1.DP 2012-2022 '!P259:Z259,"&gt;=0",'1.DP 2012-2022 '!P259:Z259)),"NA")</f>
        <v>0.28031659516102919</v>
      </c>
      <c r="T259" s="29">
        <f t="shared" si="3"/>
        <v>2.0556550311808808E-2</v>
      </c>
      <c r="U259" s="29">
        <f t="shared" si="4"/>
        <v>1.5440573594247978E-3</v>
      </c>
    </row>
    <row r="260" spans="1:21" ht="14.25" customHeight="1">
      <c r="A260" s="12" t="s">
        <v>582</v>
      </c>
      <c r="B260" s="12" t="s">
        <v>583</v>
      </c>
      <c r="C260" s="12" t="s">
        <v>58</v>
      </c>
      <c r="D260" s="13" t="s">
        <v>553</v>
      </c>
      <c r="E260" s="25" t="str">
        <f t="shared" si="0"/>
        <v>NA</v>
      </c>
      <c r="F260" s="26">
        <f>IFERROR(IF('1.DP 2012-2022 '!P260&lt;0,"Prejuízo",IF('1.DP 2012-2022 '!E260&lt;0,"IRPJ NEGATIVO",'1.DP 2012-2022 '!E260/'1.DP 2012-2022 '!P260)),"NA")</f>
        <v>1.0941171631542039</v>
      </c>
      <c r="G260" s="26">
        <f>IFERROR(IF('1.DP 2012-2022 '!Q260&lt;0,"Prejuízo",IF('1.DP 2012-2022 '!F260&lt;0,"IRPJ NEGATIVO",'1.DP 2012-2022 '!F260/'1.DP 2012-2022 '!Q260)),"NA")</f>
        <v>1.3535620898676923</v>
      </c>
      <c r="H260" s="26" t="str">
        <f>IFERROR(IF('1.DP 2012-2022 '!R260&lt;0,"Prejuízo",IF('1.DP 2012-2022 '!G260&lt;0,"IRPJ NEGATIVO",'1.DP 2012-2022 '!G260/'1.DP 2012-2022 '!R260)),"NA")</f>
        <v>Prejuízo</v>
      </c>
      <c r="I260" s="26">
        <f>IFERROR(IF('1.DP 2012-2022 '!S260&lt;0,"Prejuízo",IF('1.DP 2012-2022 '!H260&lt;0,"IRPJ NEGATIVO",'1.DP 2012-2022 '!H260/'1.DP 2012-2022 '!S260)),"NA")</f>
        <v>0.72495613985607599</v>
      </c>
      <c r="J260" s="26">
        <f>IFERROR(IF('1.DP 2012-2022 '!T260&lt;0,"Prejuízo",IF('1.DP 2012-2022 '!I260&lt;0,"IRPJ NEGATIVO",'1.DP 2012-2022 '!I260/'1.DP 2012-2022 '!T260)),"NA")</f>
        <v>0.84730978822990954</v>
      </c>
      <c r="K260" s="26" t="str">
        <f>IFERROR(IF('1.DP 2012-2022 '!U260&lt;0,"Prejuízo",IF('1.DP 2012-2022 '!J260&lt;0,"IRPJ NEGATIVO",'1.DP 2012-2022 '!J260/'1.DP 2012-2022 '!U260)),"NA")</f>
        <v>NA</v>
      </c>
      <c r="L260" s="26" t="str">
        <f>IFERROR(IF('1.DP 2012-2022 '!V260&lt;0,"Prejuízo",IF('1.DP 2012-2022 '!K260&lt;0,"IRPJ NEGATIVO",'1.DP 2012-2022 '!K260/'1.DP 2012-2022 '!V260)),"NA")</f>
        <v>NA</v>
      </c>
      <c r="M260" s="26" t="str">
        <f>IFERROR(IF('1.DP 2012-2022 '!W260&lt;0,"Prejuízo",IF('1.DP 2012-2022 '!L260&lt;0,"IRPJ NEGATIVO",'1.DP 2012-2022 '!L260/'1.DP 2012-2022 '!W260)),"NA")</f>
        <v>NA</v>
      </c>
      <c r="N260" s="26" t="str">
        <f>IFERROR(IF('1.DP 2012-2022 '!X260&lt;0,"Prejuízo",IF('1.DP 2012-2022 '!M260&lt;0,"IRPJ NEGATIVO",'1.DP 2012-2022 '!M260/'1.DP 2012-2022 '!X260)),"NA")</f>
        <v>NA</v>
      </c>
      <c r="O260" s="26" t="str">
        <f>IFERROR(IF('1.DP 2012-2022 '!Y260&lt;0,"Prejuízo",IF('1.DP 2012-2022 '!N260&lt;0,"IRPJ NEGATIVO",'1.DP 2012-2022 '!N260/'1.DP 2012-2022 '!Y260)),"NA")</f>
        <v>NA</v>
      </c>
      <c r="P260" s="26" t="str">
        <f>IFERROR(IF('1.DP 2012-2022 '!Z260&lt;0,"Prejuízo",IF('1.DP 2012-2022 '!O260&lt;0,"IRPJ NEGATIVO",'1.DP 2012-2022 '!O260/'1.DP 2012-2022 '!Z260)),"NA")</f>
        <v>NA</v>
      </c>
      <c r="Q260" s="27">
        <f t="shared" si="1"/>
        <v>0</v>
      </c>
      <c r="R260" s="27">
        <f t="shared" si="2"/>
        <v>150</v>
      </c>
      <c r="S260" s="28">
        <f>IFERROR((SUMIF('1.DP 2012-2022 '!E260:O260,"&gt;=0",'1.DP 2012-2022 '!E260:O260))/(SUMIF('1.DP 2012-2022 '!P260:Z260,"&gt;=0",'1.DP 2012-2022 '!P260:Z260)),"NA")</f>
        <v>1.260968686950144</v>
      </c>
      <c r="T260" s="29" t="str">
        <f t="shared" si="3"/>
        <v>na</v>
      </c>
      <c r="U260" s="29" t="str">
        <f t="shared" si="4"/>
        <v>na</v>
      </c>
    </row>
    <row r="261" spans="1:21" ht="14.25" customHeight="1">
      <c r="A261" s="12" t="s">
        <v>584</v>
      </c>
      <c r="B261" s="12" t="s">
        <v>585</v>
      </c>
      <c r="C261" s="12" t="s">
        <v>58</v>
      </c>
      <c r="D261" s="13" t="s">
        <v>553</v>
      </c>
      <c r="E261" s="25">
        <f t="shared" si="0"/>
        <v>9.4824472490519247E-3</v>
      </c>
      <c r="F261" s="26">
        <f>IFERROR(IF('1.DP 2012-2022 '!P261&lt;0,"Prejuízo",IF('1.DP 2012-2022 '!E261&lt;0,"IRPJ NEGATIVO",'1.DP 2012-2022 '!E261/'1.DP 2012-2022 '!P261)),"NA")</f>
        <v>0.10650537521990285</v>
      </c>
      <c r="G261" s="26">
        <f>IFERROR(IF('1.DP 2012-2022 '!Q261&lt;0,"Prejuízo",IF('1.DP 2012-2022 '!F261&lt;0,"IRPJ NEGATIVO",'1.DP 2012-2022 '!F261/'1.DP 2012-2022 '!Q261)),"NA")</f>
        <v>0.18294070377799945</v>
      </c>
      <c r="H261" s="26">
        <f>IFERROR(IF('1.DP 2012-2022 '!R261&lt;0,"Prejuízo",IF('1.DP 2012-2022 '!G261&lt;0,"IRPJ NEGATIVO",'1.DP 2012-2022 '!G261/'1.DP 2012-2022 '!R261)),"NA")</f>
        <v>0.12748702533268083</v>
      </c>
      <c r="I261" s="26">
        <f>IFERROR(IF('1.DP 2012-2022 '!S261&lt;0,"Prejuízo",IF('1.DP 2012-2022 '!H261&lt;0,"IRPJ NEGATIVO",'1.DP 2012-2022 '!H261/'1.DP 2012-2022 '!S261)),"NA")</f>
        <v>0.18339142139893089</v>
      </c>
      <c r="J261" s="26">
        <f>IFERROR(IF('1.DP 2012-2022 '!T261&lt;0,"Prejuízo",IF('1.DP 2012-2022 '!I261&lt;0,"IRPJ NEGATIVO",'1.DP 2012-2022 '!I261/'1.DP 2012-2022 '!T261)),"NA")</f>
        <v>0.21027721434107438</v>
      </c>
      <c r="K261" s="26">
        <f>IFERROR(IF('1.DP 2012-2022 '!U261&lt;0,"Prejuízo",IF('1.DP 2012-2022 '!J261&lt;0,"IRPJ NEGATIVO",'1.DP 2012-2022 '!J261/'1.DP 2012-2022 '!U261)),"NA")</f>
        <v>0.14070382177924939</v>
      </c>
      <c r="L261" s="26" t="str">
        <f>IFERROR(IF('1.DP 2012-2022 '!V261&lt;0,"Prejuízo",IF('1.DP 2012-2022 '!K261&lt;0,"IRPJ NEGATIVO",'1.DP 2012-2022 '!K261/'1.DP 2012-2022 '!V261)),"NA")</f>
        <v>Prejuízo</v>
      </c>
      <c r="M261" s="26">
        <f>IFERROR(IF('1.DP 2012-2022 '!W261&lt;0,"Prejuízo",IF('1.DP 2012-2022 '!L261&lt;0,"IRPJ NEGATIVO",'1.DP 2012-2022 '!L261/'1.DP 2012-2022 '!W261)),"NA")</f>
        <v>0.28919293661027823</v>
      </c>
      <c r="N261" s="26">
        <f>IFERROR(IF('1.DP 2012-2022 '!X261&lt;0,"Prejuízo",IF('1.DP 2012-2022 '!M261&lt;0,"IRPJ NEGATIVO",'1.DP 2012-2022 '!M261/'1.DP 2012-2022 '!X261)),"NA")</f>
        <v>0.18186858889767266</v>
      </c>
      <c r="O261" s="26" t="str">
        <f>IFERROR(IF('1.DP 2012-2022 '!Y261&lt;0,"Prejuízo",IF('1.DP 2012-2022 '!N261&lt;0,"IRPJ NEGATIVO",'1.DP 2012-2022 '!N261/'1.DP 2012-2022 '!Y261)),"NA")</f>
        <v>NA</v>
      </c>
      <c r="P261" s="26" t="str">
        <f>IFERROR(IF('1.DP 2012-2022 '!Z261&lt;0,"Prejuízo",IF('1.DP 2012-2022 '!O261&lt;0,"IRPJ NEGATIVO",'1.DP 2012-2022 '!O261/'1.DP 2012-2022 '!Z261)),"NA")</f>
        <v>NA</v>
      </c>
      <c r="Q261" s="27">
        <f t="shared" si="1"/>
        <v>8</v>
      </c>
      <c r="R261" s="27">
        <f t="shared" si="2"/>
        <v>150</v>
      </c>
      <c r="S261" s="28">
        <f>IFERROR((SUMIF('1.DP 2012-2022 '!E261:O261,"&gt;=0",'1.DP 2012-2022 '!E261:O261))/(SUMIF('1.DP 2012-2022 '!P261:Z261,"&gt;=0",'1.DP 2012-2022 '!P261:Z261)),"NA")</f>
        <v>0.18413200788380515</v>
      </c>
      <c r="T261" s="29">
        <f t="shared" si="3"/>
        <v>9.8203737538029422E-3</v>
      </c>
      <c r="U261" s="29">
        <f t="shared" si="4"/>
        <v>7.3763448326011078E-4</v>
      </c>
    </row>
    <row r="262" spans="1:21" ht="14.25" customHeight="1">
      <c r="A262" s="12" t="s">
        <v>586</v>
      </c>
      <c r="B262" s="12" t="s">
        <v>587</v>
      </c>
      <c r="C262" s="12" t="s">
        <v>58</v>
      </c>
      <c r="D262" s="13" t="s">
        <v>553</v>
      </c>
      <c r="E262" s="25">
        <f t="shared" si="0"/>
        <v>2.5724143585660487E-3</v>
      </c>
      <c r="F262" s="26">
        <f>IFERROR(IF('1.DP 2012-2022 '!P262&lt;0,"Prejuízo",IF('1.DP 2012-2022 '!E262&lt;0,"IRPJ NEGATIVO",'1.DP 2012-2022 '!E262/'1.DP 2012-2022 '!P262)),"NA")</f>
        <v>0</v>
      </c>
      <c r="G262" s="26">
        <f>IFERROR(IF('1.DP 2012-2022 '!Q262&lt;0,"Prejuízo",IF('1.DP 2012-2022 '!F262&lt;0,"IRPJ NEGATIVO",'1.DP 2012-2022 '!F262/'1.DP 2012-2022 '!Q262)),"NA")</f>
        <v>0.11732024070745027</v>
      </c>
      <c r="H262" s="26">
        <f>IFERROR(IF('1.DP 2012-2022 '!R262&lt;0,"Prejuízo",IF('1.DP 2012-2022 '!G262&lt;0,"IRPJ NEGATIVO",'1.DP 2012-2022 '!G262/'1.DP 2012-2022 '!R262)),"NA")</f>
        <v>0</v>
      </c>
      <c r="I262" s="26" t="str">
        <f>IFERROR(IF('1.DP 2012-2022 '!S262&lt;0,"Prejuízo",IF('1.DP 2012-2022 '!H262&lt;0,"IRPJ NEGATIVO",'1.DP 2012-2022 '!H262/'1.DP 2012-2022 '!S262)),"NA")</f>
        <v>Prejuízo</v>
      </c>
      <c r="J262" s="26">
        <f>IFERROR(IF('1.DP 2012-2022 '!T262&lt;0,"Prejuízo",IF('1.DP 2012-2022 '!I262&lt;0,"IRPJ NEGATIVO",'1.DP 2012-2022 '!I262/'1.DP 2012-2022 '!T262)),"NA")</f>
        <v>0</v>
      </c>
      <c r="K262" s="26">
        <f>IFERROR(IF('1.DP 2012-2022 '!U262&lt;0,"Prejuízo",IF('1.DP 2012-2022 '!J262&lt;0,"IRPJ NEGATIVO",'1.DP 2012-2022 '!J262/'1.DP 2012-2022 '!U262)),"NA")</f>
        <v>8.9421391023039365E-2</v>
      </c>
      <c r="L262" s="26" t="str">
        <f>IFERROR(IF('1.DP 2012-2022 '!V262&lt;0,"Prejuízo",IF('1.DP 2012-2022 '!K262&lt;0,"IRPJ NEGATIVO",'1.DP 2012-2022 '!K262/'1.DP 2012-2022 '!V262)),"NA")</f>
        <v>Prejuízo</v>
      </c>
      <c r="M262" s="26">
        <f>IFERROR(IF('1.DP 2012-2022 '!W262&lt;0,"Prejuízo",IF('1.DP 2012-2022 '!L262&lt;0,"IRPJ NEGATIVO",'1.DP 2012-2022 '!L262/'1.DP 2012-2022 '!W262)),"NA")</f>
        <v>0</v>
      </c>
      <c r="N262" s="26">
        <f>IFERROR(IF('1.DP 2012-2022 '!X262&lt;0,"Prejuízo",IF('1.DP 2012-2022 '!M262&lt;0,"IRPJ NEGATIVO",'1.DP 2012-2022 '!M262/'1.DP 2012-2022 '!X262)),"NA")</f>
        <v>1.1434633068744399E-2</v>
      </c>
      <c r="O262" s="26">
        <f>IFERROR(IF('1.DP 2012-2022 '!Y262&lt;0,"Prejuízo",IF('1.DP 2012-2022 '!N262&lt;0,"IRPJ NEGATIVO",'1.DP 2012-2022 '!N262/'1.DP 2012-2022 '!Y262)),"NA")</f>
        <v>6.7842540285695072E-2</v>
      </c>
      <c r="P262" s="26">
        <f>IFERROR(IF('1.DP 2012-2022 '!Z262&lt;0,"Prejuízo",IF('1.DP 2012-2022 '!O262&lt;0,"IRPJ NEGATIVO",'1.DP 2012-2022 '!O262/'1.DP 2012-2022 '!Z262)),"NA")</f>
        <v>9.9843348699978171E-2</v>
      </c>
      <c r="Q262" s="27">
        <f t="shared" si="1"/>
        <v>9</v>
      </c>
      <c r="R262" s="27">
        <f t="shared" si="2"/>
        <v>150</v>
      </c>
      <c r="S262" s="28">
        <f>IFERROR((SUMIF('1.DP 2012-2022 '!E262:O262,"&gt;=0",'1.DP 2012-2022 '!E262:O262))/(SUMIF('1.DP 2012-2022 '!P262:Z262,"&gt;=0",'1.DP 2012-2022 '!P262:Z262)),"NA")</f>
        <v>8.9379433376939724E-2</v>
      </c>
      <c r="T262" s="29">
        <f t="shared" si="3"/>
        <v>5.3627660026163834E-3</v>
      </c>
      <c r="U262" s="29">
        <f t="shared" si="4"/>
        <v>4.0281166769777542E-4</v>
      </c>
    </row>
    <row r="263" spans="1:21" ht="14.25" customHeight="1">
      <c r="A263" s="12" t="s">
        <v>588</v>
      </c>
      <c r="B263" s="12" t="s">
        <v>589</v>
      </c>
      <c r="C263" s="12" t="s">
        <v>58</v>
      </c>
      <c r="D263" s="13" t="s">
        <v>553</v>
      </c>
      <c r="E263" s="25">
        <f t="shared" si="0"/>
        <v>2.6928200382519592E-3</v>
      </c>
      <c r="F263" s="26">
        <f>IFERROR(IF('1.DP 2012-2022 '!P263&lt;0,"Prejuízo",IF('1.DP 2012-2022 '!E263&lt;0,"IRPJ NEGATIVO",'1.DP 2012-2022 '!E263/'1.DP 2012-2022 '!P263)),"NA")</f>
        <v>5.0018994498560149E-2</v>
      </c>
      <c r="G263" s="26">
        <f>IFERROR(IF('1.DP 2012-2022 '!Q263&lt;0,"Prejuízo",IF('1.DP 2012-2022 '!F263&lt;0,"IRPJ NEGATIVO",'1.DP 2012-2022 '!F263/'1.DP 2012-2022 '!Q263)),"NA")</f>
        <v>1.6370574047304073E-2</v>
      </c>
      <c r="H263" s="26">
        <f>IFERROR(IF('1.DP 2012-2022 '!R263&lt;0,"Prejuízo",IF('1.DP 2012-2022 '!G263&lt;0,"IRPJ NEGATIVO",'1.DP 2012-2022 '!G263/'1.DP 2012-2022 '!R263)),"NA")</f>
        <v>5.0651623078077829E-2</v>
      </c>
      <c r="I263" s="26">
        <f>IFERROR(IF('1.DP 2012-2022 '!S263&lt;0,"Prejuízo",IF('1.DP 2012-2022 '!H263&lt;0,"IRPJ NEGATIVO",'1.DP 2012-2022 '!H263/'1.DP 2012-2022 '!S263)),"NA")</f>
        <v>2.4585981291994137E-2</v>
      </c>
      <c r="J263" s="26" t="str">
        <f>IFERROR(IF('1.DP 2012-2022 '!T263&lt;0,"Prejuízo",IF('1.DP 2012-2022 '!I263&lt;0,"IRPJ NEGATIVO",'1.DP 2012-2022 '!I263/'1.DP 2012-2022 '!T263)),"NA")</f>
        <v>Prejuízo</v>
      </c>
      <c r="K263" s="26" t="str">
        <f>IFERROR(IF('1.DP 2012-2022 '!U263&lt;0,"Prejuízo",IF('1.DP 2012-2022 '!J263&lt;0,"IRPJ NEGATIVO",'1.DP 2012-2022 '!J263/'1.DP 2012-2022 '!U263)),"NA")</f>
        <v>Prejuízo</v>
      </c>
      <c r="L263" s="26" t="str">
        <f>IFERROR(IF('1.DP 2012-2022 '!V263&lt;0,"Prejuízo",IF('1.DP 2012-2022 '!K263&lt;0,"IRPJ NEGATIVO",'1.DP 2012-2022 '!K263/'1.DP 2012-2022 '!V263)),"NA")</f>
        <v>Prejuízo</v>
      </c>
      <c r="M263" s="26" t="str">
        <f>IFERROR(IF('1.DP 2012-2022 '!W263&lt;0,"Prejuízo",IF('1.DP 2012-2022 '!L263&lt;0,"IRPJ NEGATIVO",'1.DP 2012-2022 '!L263/'1.DP 2012-2022 '!W263)),"NA")</f>
        <v>Prejuízo</v>
      </c>
      <c r="N263" s="26" t="str">
        <f>IFERROR(IF('1.DP 2012-2022 '!X263&lt;0,"Prejuízo",IF('1.DP 2012-2022 '!M263&lt;0,"IRPJ NEGATIVO",'1.DP 2012-2022 '!M263/'1.DP 2012-2022 '!X263)),"NA")</f>
        <v>Prejuízo</v>
      </c>
      <c r="O263" s="26">
        <f>IFERROR(IF('1.DP 2012-2022 '!Y263&lt;0,"Prejuízo",IF('1.DP 2012-2022 '!N263&lt;0,"IRPJ NEGATIVO",'1.DP 2012-2022 '!N263/'1.DP 2012-2022 '!Y263)),"NA")</f>
        <v>0.13607214436323598</v>
      </c>
      <c r="P263" s="26">
        <f>IFERROR(IF('1.DP 2012-2022 '!Z263&lt;0,"Prejuízo",IF('1.DP 2012-2022 '!O263&lt;0,"IRPJ NEGATIVO",'1.DP 2012-2022 '!O263/'1.DP 2012-2022 '!Z263)),"NA")</f>
        <v>0.12622368845862164</v>
      </c>
      <c r="Q263" s="27">
        <f t="shared" si="1"/>
        <v>6</v>
      </c>
      <c r="R263" s="27">
        <f t="shared" si="2"/>
        <v>150</v>
      </c>
      <c r="S263" s="28">
        <f>IFERROR((SUMIF('1.DP 2012-2022 '!E263:O263,"&gt;=0",'1.DP 2012-2022 '!E263:O263))/(SUMIF('1.DP 2012-2022 '!P263:Z263,"&gt;=0",'1.DP 2012-2022 '!P263:Z263)),"NA")</f>
        <v>0.1101485888501029</v>
      </c>
      <c r="T263" s="29">
        <f t="shared" si="3"/>
        <v>4.4059435540041159E-3</v>
      </c>
      <c r="U263" s="29">
        <f t="shared" si="4"/>
        <v>3.3094217982003872E-4</v>
      </c>
    </row>
    <row r="264" spans="1:21" ht="14.25" customHeight="1">
      <c r="A264" s="12" t="s">
        <v>590</v>
      </c>
      <c r="B264" s="12" t="s">
        <v>591</v>
      </c>
      <c r="C264" s="12" t="s">
        <v>58</v>
      </c>
      <c r="D264" s="13" t="s">
        <v>553</v>
      </c>
      <c r="E264" s="25">
        <f t="shared" si="0"/>
        <v>2.0484408188984997E-2</v>
      </c>
      <c r="F264" s="26">
        <f>IFERROR(IF('1.DP 2012-2022 '!P264&lt;0,"Prejuízo",IF('1.DP 2012-2022 '!E264&lt;0,"IRPJ NEGATIVO",'1.DP 2012-2022 '!E264/'1.DP 2012-2022 '!P264)),"NA")</f>
        <v>0.69449745109290673</v>
      </c>
      <c r="G264" s="26">
        <f>IFERROR(IF('1.DP 2012-2022 '!Q264&lt;0,"Prejuízo",IF('1.DP 2012-2022 '!F264&lt;0,"IRPJ NEGATIVO",'1.DP 2012-2022 '!F264/'1.DP 2012-2022 '!Q264)),"NA")</f>
        <v>0.24160324416092432</v>
      </c>
      <c r="H264" s="26">
        <f>IFERROR(IF('1.DP 2012-2022 '!R264&lt;0,"Prejuízo",IF('1.DP 2012-2022 '!G264&lt;0,"IRPJ NEGATIVO",'1.DP 2012-2022 '!G264/'1.DP 2012-2022 '!R264)),"NA")</f>
        <v>0.30921966296899339</v>
      </c>
      <c r="I264" s="26">
        <f>IFERROR(IF('1.DP 2012-2022 '!S264&lt;0,"Prejuízo",IF('1.DP 2012-2022 '!H264&lt;0,"IRPJ NEGATIVO",'1.DP 2012-2022 '!H264/'1.DP 2012-2022 '!S264)),"NA")</f>
        <v>0.3997964157847449</v>
      </c>
      <c r="J264" s="26">
        <f>IFERROR(IF('1.DP 2012-2022 '!T264&lt;0,"Prejuízo",IF('1.DP 2012-2022 '!I264&lt;0,"IRPJ NEGATIVO",'1.DP 2012-2022 '!I264/'1.DP 2012-2022 '!T264)),"NA")</f>
        <v>0.31488324478578028</v>
      </c>
      <c r="K264" s="26">
        <f>IFERROR(IF('1.DP 2012-2022 '!U264&lt;0,"Prejuízo",IF('1.DP 2012-2022 '!J264&lt;0,"IRPJ NEGATIVO",'1.DP 2012-2022 '!J264/'1.DP 2012-2022 '!U264)),"NA")</f>
        <v>0.30156013677402954</v>
      </c>
      <c r="L264" s="26">
        <f>IFERROR(IF('1.DP 2012-2022 '!V264&lt;0,"Prejuízo",IF('1.DP 2012-2022 '!K264&lt;0,"IRPJ NEGATIVO",'1.DP 2012-2022 '!K264/'1.DP 2012-2022 '!V264)),"NA")</f>
        <v>0.31578901645047003</v>
      </c>
      <c r="M264" s="26">
        <f>IFERROR(IF('1.DP 2012-2022 '!W264&lt;0,"Prejuízo",IF('1.DP 2012-2022 '!L264&lt;0,"IRPJ NEGATIVO",'1.DP 2012-2022 '!L264/'1.DP 2012-2022 '!W264)),"NA")</f>
        <v>0.3146939865149338</v>
      </c>
      <c r="N264" s="26">
        <f>IFERROR(IF('1.DP 2012-2022 '!X264&lt;0,"Prejuízo",IF('1.DP 2012-2022 '!M264&lt;0,"IRPJ NEGATIVO",'1.DP 2012-2022 '!M264/'1.DP 2012-2022 '!X264)),"NA")</f>
        <v>0.49828623377036013</v>
      </c>
      <c r="O264" s="26">
        <f>IFERROR(IF('1.DP 2012-2022 '!Y264&lt;0,"Prejuízo",IF('1.DP 2012-2022 '!N264&lt;0,"IRPJ NEGATIVO",'1.DP 2012-2022 '!N264/'1.DP 2012-2022 '!Y264)),"NA")</f>
        <v>19.521847350311091</v>
      </c>
      <c r="P264" s="26">
        <f>IFERROR(IF('1.DP 2012-2022 '!Z264&lt;0,"Prejuízo",IF('1.DP 2012-2022 '!O264&lt;0,"IRPJ NEGATIVO",'1.DP 2012-2022 '!O264/'1.DP 2012-2022 '!Z264)),"NA")</f>
        <v>0.37682928713751318</v>
      </c>
      <c r="Q264" s="27">
        <f t="shared" si="1"/>
        <v>9</v>
      </c>
      <c r="R264" s="27">
        <f t="shared" si="2"/>
        <v>150</v>
      </c>
      <c r="S264" s="28">
        <f>IFERROR((SUMIF('1.DP 2012-2022 '!E264:O264,"&gt;=0",'1.DP 2012-2022 '!E264:O264))/(SUMIF('1.DP 2012-2022 '!P264:Z264,"&gt;=0",'1.DP 2012-2022 '!P264:Z264)),"NA")</f>
        <v>0.36363145404012126</v>
      </c>
      <c r="T264" s="29">
        <f t="shared" si="3"/>
        <v>2.1817887242407276E-2</v>
      </c>
      <c r="U264" s="29">
        <f t="shared" si="4"/>
        <v>1.6387997427947379E-3</v>
      </c>
    </row>
    <row r="265" spans="1:21" ht="14.25" customHeight="1">
      <c r="A265" s="12" t="s">
        <v>592</v>
      </c>
      <c r="B265" s="12" t="s">
        <v>593</v>
      </c>
      <c r="C265" s="12" t="s">
        <v>58</v>
      </c>
      <c r="D265" s="13" t="s">
        <v>553</v>
      </c>
      <c r="E265" s="25">
        <f t="shared" si="0"/>
        <v>1.3744398547203076E-2</v>
      </c>
      <c r="F265" s="26">
        <f>IFERROR(IF('1.DP 2012-2022 '!P265&lt;0,"Prejuízo",IF('1.DP 2012-2022 '!E265&lt;0,"IRPJ NEGATIVO",'1.DP 2012-2022 '!E265/'1.DP 2012-2022 '!P265)),"NA")</f>
        <v>0.17668321309061349</v>
      </c>
      <c r="G265" s="26">
        <f>IFERROR(IF('1.DP 2012-2022 '!Q265&lt;0,"Prejuízo",IF('1.DP 2012-2022 '!F265&lt;0,"IRPJ NEGATIVO",'1.DP 2012-2022 '!F265/'1.DP 2012-2022 '!Q265)),"NA")</f>
        <v>0.2241036320748489</v>
      </c>
      <c r="H265" s="26">
        <f>IFERROR(IF('1.DP 2012-2022 '!R265&lt;0,"Prejuízo",IF('1.DP 2012-2022 '!G265&lt;0,"IRPJ NEGATIVO",'1.DP 2012-2022 '!G265/'1.DP 2012-2022 '!R265)),"NA")</f>
        <v>0.33513258313706312</v>
      </c>
      <c r="I265" s="26">
        <f>IFERROR(IF('1.DP 2012-2022 '!S265&lt;0,"Prejuízo",IF('1.DP 2012-2022 '!H265&lt;0,"IRPJ NEGATIVO",'1.DP 2012-2022 '!H265/'1.DP 2012-2022 '!S265)),"NA")</f>
        <v>0.13914492812351278</v>
      </c>
      <c r="J265" s="26">
        <f>IFERROR(IF('1.DP 2012-2022 '!T265&lt;0,"Prejuízo",IF('1.DP 2012-2022 '!I265&lt;0,"IRPJ NEGATIVO",'1.DP 2012-2022 '!I265/'1.DP 2012-2022 '!T265)),"NA")</f>
        <v>0.18847752858400557</v>
      </c>
      <c r="K265" s="26">
        <f>IFERROR(IF('1.DP 2012-2022 '!U265&lt;0,"Prejuízo",IF('1.DP 2012-2022 '!J265&lt;0,"IRPJ NEGATIVO",'1.DP 2012-2022 '!J265/'1.DP 2012-2022 '!U265)),"NA")</f>
        <v>0.20139859936039722</v>
      </c>
      <c r="L265" s="26">
        <f>IFERROR(IF('1.DP 2012-2022 '!V265&lt;0,"Prejuízo",IF('1.DP 2012-2022 '!K265&lt;0,"IRPJ NEGATIVO",'1.DP 2012-2022 '!K265/'1.DP 2012-2022 '!V265)),"NA")</f>
        <v>0.19599943549267471</v>
      </c>
      <c r="M265" s="26">
        <f>IFERROR(IF('1.DP 2012-2022 '!W265&lt;0,"Prejuízo",IF('1.DP 2012-2022 '!L265&lt;0,"IRPJ NEGATIVO",'1.DP 2012-2022 '!L265/'1.DP 2012-2022 '!W265)),"NA")</f>
        <v>0.13904042651395376</v>
      </c>
      <c r="N265" s="26">
        <f>IFERROR(IF('1.DP 2012-2022 '!X265&lt;0,"Prejuízo",IF('1.DP 2012-2022 '!M265&lt;0,"IRPJ NEGATIVO",'1.DP 2012-2022 '!M265/'1.DP 2012-2022 '!X265)),"NA")</f>
        <v>0.16139022711134832</v>
      </c>
      <c r="O265" s="26">
        <f>IFERROR(IF('1.DP 2012-2022 '!Y265&lt;0,"Prejuízo",IF('1.DP 2012-2022 '!N265&lt;0,"IRPJ NEGATIVO",'1.DP 2012-2022 '!N265/'1.DP 2012-2022 '!Y265)),"NA")</f>
        <v>5.9883633356537243E-2</v>
      </c>
      <c r="P265" s="26">
        <f>IFERROR(IF('1.DP 2012-2022 '!Z265&lt;0,"Prejuízo",IF('1.DP 2012-2022 '!O265&lt;0,"IRPJ NEGATIVO",'1.DP 2012-2022 '!O265/'1.DP 2012-2022 '!Z265)),"NA")</f>
        <v>0.24040557523550643</v>
      </c>
      <c r="Q265" s="27">
        <f t="shared" si="1"/>
        <v>11</v>
      </c>
      <c r="R265" s="27">
        <f t="shared" si="2"/>
        <v>150</v>
      </c>
      <c r="S265" s="28">
        <f>IFERROR((SUMIF('1.DP 2012-2022 '!E265:O265,"&gt;=0",'1.DP 2012-2022 '!E265:O265))/(SUMIF('1.DP 2012-2022 '!P265:Z265,"&gt;=0",'1.DP 2012-2022 '!P265:Z265)),"NA")</f>
        <v>0.19316898240658331</v>
      </c>
      <c r="T265" s="29">
        <f t="shared" si="3"/>
        <v>1.4165725376482778E-2</v>
      </c>
      <c r="U265" s="29">
        <f t="shared" si="4"/>
        <v>1.0640254413983056E-3</v>
      </c>
    </row>
    <row r="266" spans="1:21" ht="14.25" customHeight="1">
      <c r="A266" s="12" t="s">
        <v>594</v>
      </c>
      <c r="B266" s="12" t="s">
        <v>595</v>
      </c>
      <c r="C266" s="12" t="s">
        <v>58</v>
      </c>
      <c r="D266" s="13" t="s">
        <v>553</v>
      </c>
      <c r="E266" s="25">
        <f t="shared" si="0"/>
        <v>9.4534272049325244E-3</v>
      </c>
      <c r="F266" s="26">
        <f>IFERROR(IF('1.DP 2012-2022 '!P266&lt;0,"Prejuízo",IF('1.DP 2012-2022 '!E266&lt;0,"IRPJ NEGATIVO",'1.DP 2012-2022 '!E266/'1.DP 2012-2022 '!P266)),"NA")</f>
        <v>0.2689471682670696</v>
      </c>
      <c r="G266" s="26">
        <f>IFERROR(IF('1.DP 2012-2022 '!Q266&lt;0,"Prejuízo",IF('1.DP 2012-2022 '!F266&lt;0,"IRPJ NEGATIVO",'1.DP 2012-2022 '!F266/'1.DP 2012-2022 '!Q266)),"NA")</f>
        <v>0.24260214423205792</v>
      </c>
      <c r="H266" s="26">
        <f>IFERROR(IF('1.DP 2012-2022 '!R266&lt;0,"Prejuízo",IF('1.DP 2012-2022 '!G266&lt;0,"IRPJ NEGATIVO",'1.DP 2012-2022 '!G266/'1.DP 2012-2022 '!R266)),"NA")</f>
        <v>0.32471346986933391</v>
      </c>
      <c r="I266" s="26">
        <f>IFERROR(IF('1.DP 2012-2022 '!S266&lt;0,"Prejuízo",IF('1.DP 2012-2022 '!H266&lt;0,"IRPJ NEGATIVO",'1.DP 2012-2022 '!H266/'1.DP 2012-2022 '!S266)),"NA")</f>
        <v>0.29867695219407031</v>
      </c>
      <c r="J266" s="26">
        <f>IFERROR(IF('1.DP 2012-2022 '!T266&lt;0,"Prejuízo",IF('1.DP 2012-2022 '!I266&lt;0,"IRPJ NEGATIVO",'1.DP 2012-2022 '!I266/'1.DP 2012-2022 '!T266)),"NA")</f>
        <v>0.28307434617734684</v>
      </c>
      <c r="K266" s="26" t="str">
        <f>IFERROR(IF('1.DP 2012-2022 '!U266&lt;0,"Prejuízo",IF('1.DP 2012-2022 '!J266&lt;0,"IRPJ NEGATIVO",'1.DP 2012-2022 '!J266/'1.DP 2012-2022 '!U266)),"NA")</f>
        <v>NA</v>
      </c>
      <c r="L266" s="26" t="str">
        <f>IFERROR(IF('1.DP 2012-2022 '!V266&lt;0,"Prejuízo",IF('1.DP 2012-2022 '!K266&lt;0,"IRPJ NEGATIVO",'1.DP 2012-2022 '!K266/'1.DP 2012-2022 '!V266)),"NA")</f>
        <v>NA</v>
      </c>
      <c r="M266" s="26" t="str">
        <f>IFERROR(IF('1.DP 2012-2022 '!W266&lt;0,"Prejuízo",IF('1.DP 2012-2022 '!L266&lt;0,"IRPJ NEGATIVO",'1.DP 2012-2022 '!L266/'1.DP 2012-2022 '!W266)),"NA")</f>
        <v>NA</v>
      </c>
      <c r="N266" s="26" t="str">
        <f>IFERROR(IF('1.DP 2012-2022 '!X266&lt;0,"Prejuízo",IF('1.DP 2012-2022 '!M266&lt;0,"IRPJ NEGATIVO",'1.DP 2012-2022 '!M266/'1.DP 2012-2022 '!X266)),"NA")</f>
        <v>NA</v>
      </c>
      <c r="O266" s="26" t="str">
        <f>IFERROR(IF('1.DP 2012-2022 '!Y266&lt;0,"Prejuízo",IF('1.DP 2012-2022 '!N266&lt;0,"IRPJ NEGATIVO",'1.DP 2012-2022 '!N266/'1.DP 2012-2022 '!Y266)),"NA")</f>
        <v>NA</v>
      </c>
      <c r="P266" s="26" t="str">
        <f>IFERROR(IF('1.DP 2012-2022 '!Z266&lt;0,"Prejuízo",IF('1.DP 2012-2022 '!O266&lt;0,"IRPJ NEGATIVO",'1.DP 2012-2022 '!O266/'1.DP 2012-2022 '!Z266)),"NA")</f>
        <v>NA</v>
      </c>
      <c r="Q266" s="27">
        <f t="shared" si="1"/>
        <v>5</v>
      </c>
      <c r="R266" s="27">
        <f t="shared" si="2"/>
        <v>150</v>
      </c>
      <c r="S266" s="28">
        <f>IFERROR((SUMIF('1.DP 2012-2022 '!E266:O266,"&gt;=0",'1.DP 2012-2022 '!E266:O266))/(SUMIF('1.DP 2012-2022 '!P266:Z266,"&gt;=0",'1.DP 2012-2022 '!P266:Z266)),"NA")</f>
        <v>0.2769662789862799</v>
      </c>
      <c r="T266" s="29">
        <f t="shared" si="3"/>
        <v>9.2322092995426631E-3</v>
      </c>
      <c r="U266" s="29">
        <f t="shared" si="4"/>
        <v>6.9345588128763124E-4</v>
      </c>
    </row>
    <row r="267" spans="1:21" ht="14.25" customHeight="1">
      <c r="A267" s="12" t="s">
        <v>596</v>
      </c>
      <c r="B267" s="12" t="s">
        <v>597</v>
      </c>
      <c r="C267" s="12" t="s">
        <v>58</v>
      </c>
      <c r="D267" s="13" t="s">
        <v>553</v>
      </c>
      <c r="E267" s="25">
        <f t="shared" si="0"/>
        <v>1.0360060750267222E-2</v>
      </c>
      <c r="F267" s="26">
        <f>IFERROR(IF('1.DP 2012-2022 '!P267&lt;0,"Prejuízo",IF('1.DP 2012-2022 '!E267&lt;0,"IRPJ NEGATIVO",'1.DP 2012-2022 '!E267/'1.DP 2012-2022 '!P267)),"NA")</f>
        <v>0.50433482952296615</v>
      </c>
      <c r="G267" s="26">
        <f>IFERROR(IF('1.DP 2012-2022 '!Q267&lt;0,"Prejuízo",IF('1.DP 2012-2022 '!F267&lt;0,"IRPJ NEGATIVO",'1.DP 2012-2022 '!F267/'1.DP 2012-2022 '!Q267)),"NA")</f>
        <v>0.32869676239580181</v>
      </c>
      <c r="H267" s="26">
        <f>IFERROR(IF('1.DP 2012-2022 '!R267&lt;0,"Prejuízo",IF('1.DP 2012-2022 '!G267&lt;0,"IRPJ NEGATIVO",'1.DP 2012-2022 '!G267/'1.DP 2012-2022 '!R267)),"NA")</f>
        <v>0.20489490204047064</v>
      </c>
      <c r="I267" s="26" t="str">
        <f>IFERROR(IF('1.DP 2012-2022 '!S267&lt;0,"Prejuízo",IF('1.DP 2012-2022 '!H267&lt;0,"IRPJ NEGATIVO",'1.DP 2012-2022 '!H267/'1.DP 2012-2022 '!S267)),"NA")</f>
        <v>Prejuízo</v>
      </c>
      <c r="J267" s="26">
        <f>IFERROR(IF('1.DP 2012-2022 '!T267&lt;0,"Prejuízo",IF('1.DP 2012-2022 '!I267&lt;0,"IRPJ NEGATIVO",'1.DP 2012-2022 '!I267/'1.DP 2012-2022 '!T267)),"NA")</f>
        <v>0.51608261858084481</v>
      </c>
      <c r="K267" s="26" t="str">
        <f>IFERROR(IF('1.DP 2012-2022 '!U267&lt;0,"Prejuízo",IF('1.DP 2012-2022 '!J267&lt;0,"IRPJ NEGATIVO",'1.DP 2012-2022 '!J267/'1.DP 2012-2022 '!U267)),"NA")</f>
        <v>NA</v>
      </c>
      <c r="L267" s="26" t="str">
        <f>IFERROR(IF('1.DP 2012-2022 '!V267&lt;0,"Prejuízo",IF('1.DP 2012-2022 '!K267&lt;0,"IRPJ NEGATIVO",'1.DP 2012-2022 '!K267/'1.DP 2012-2022 '!V267)),"NA")</f>
        <v>NA</v>
      </c>
      <c r="M267" s="26" t="str">
        <f>IFERROR(IF('1.DP 2012-2022 '!W267&lt;0,"Prejuízo",IF('1.DP 2012-2022 '!L267&lt;0,"IRPJ NEGATIVO",'1.DP 2012-2022 '!L267/'1.DP 2012-2022 '!W267)),"NA")</f>
        <v>NA</v>
      </c>
      <c r="N267" s="26" t="str">
        <f>IFERROR(IF('1.DP 2012-2022 '!X267&lt;0,"Prejuízo",IF('1.DP 2012-2022 '!M267&lt;0,"IRPJ NEGATIVO",'1.DP 2012-2022 '!M267/'1.DP 2012-2022 '!X267)),"NA")</f>
        <v>NA</v>
      </c>
      <c r="O267" s="26" t="str">
        <f>IFERROR(IF('1.DP 2012-2022 '!Y267&lt;0,"Prejuízo",IF('1.DP 2012-2022 '!N267&lt;0,"IRPJ NEGATIVO",'1.DP 2012-2022 '!N267/'1.DP 2012-2022 '!Y267)),"NA")</f>
        <v>NA</v>
      </c>
      <c r="P267" s="26" t="str">
        <f>IFERROR(IF('1.DP 2012-2022 '!Z267&lt;0,"Prejuízo",IF('1.DP 2012-2022 '!O267&lt;0,"IRPJ NEGATIVO",'1.DP 2012-2022 '!O267/'1.DP 2012-2022 '!Z267)),"NA")</f>
        <v>NA</v>
      </c>
      <c r="Q267" s="27">
        <f t="shared" si="1"/>
        <v>4</v>
      </c>
      <c r="R267" s="27">
        <f t="shared" si="2"/>
        <v>150</v>
      </c>
      <c r="S267" s="28">
        <f>IFERROR((SUMIF('1.DP 2012-2022 '!E267:O267,"&gt;=0",'1.DP 2012-2022 '!E267:O267))/(SUMIF('1.DP 2012-2022 '!P267:Z267,"&gt;=0",'1.DP 2012-2022 '!P267:Z267)),"NA")</f>
        <v>0.38567138081485314</v>
      </c>
      <c r="T267" s="29">
        <f t="shared" si="3"/>
        <v>1.0284570155062751E-2</v>
      </c>
      <c r="U267" s="29">
        <f t="shared" si="4"/>
        <v>7.7250151390055707E-4</v>
      </c>
    </row>
    <row r="268" spans="1:21" ht="14.25" customHeight="1">
      <c r="A268" s="12" t="s">
        <v>598</v>
      </c>
      <c r="B268" s="12" t="s">
        <v>599</v>
      </c>
      <c r="C268" s="12" t="s">
        <v>58</v>
      </c>
      <c r="D268" s="13" t="s">
        <v>600</v>
      </c>
      <c r="E268" s="25">
        <f t="shared" si="0"/>
        <v>1.0580053308783182E-2</v>
      </c>
      <c r="F268" s="26">
        <f>IFERROR(IF('1.DP 2012-2022 '!P268&lt;0,"Prejuízo",IF('1.DP 2012-2022 '!E268&lt;0,"IRPJ NEGATIVO",'1.DP 2012-2022 '!E268/'1.DP 2012-2022 '!P268)),"NA")</f>
        <v>0.3719004624604168</v>
      </c>
      <c r="G268" s="26">
        <f>IFERROR(IF('1.DP 2012-2022 '!Q268&lt;0,"Prejuízo",IF('1.DP 2012-2022 '!F268&lt;0,"IRPJ NEGATIVO",'1.DP 2012-2022 '!F268/'1.DP 2012-2022 '!Q268)),"NA")</f>
        <v>9.4423682341958998E-2</v>
      </c>
      <c r="H268" s="26">
        <f>IFERROR(IF('1.DP 2012-2022 '!R268&lt;0,"Prejuízo",IF('1.DP 2012-2022 '!G268&lt;0,"IRPJ NEGATIVO",'1.DP 2012-2022 '!G268/'1.DP 2012-2022 '!R268)),"NA")</f>
        <v>6.8237873439036575E-2</v>
      </c>
      <c r="I268" s="26">
        <f>IFERROR(IF('1.DP 2012-2022 '!S268&lt;0,"Prejuízo",IF('1.DP 2012-2022 '!H268&lt;0,"IRPJ NEGATIVO",'1.DP 2012-2022 '!H268/'1.DP 2012-2022 '!S268)),"NA")</f>
        <v>0.10513190937424063</v>
      </c>
      <c r="J268" s="26">
        <f>IFERROR(IF('1.DP 2012-2022 '!T268&lt;0,"Prejuízo",IF('1.DP 2012-2022 '!I268&lt;0,"IRPJ NEGATIVO",'1.DP 2012-2022 '!I268/'1.DP 2012-2022 '!T268)),"NA")</f>
        <v>0.20671033708700154</v>
      </c>
      <c r="K268" s="26" t="str">
        <f>IFERROR(IF('1.DP 2012-2022 '!U268&lt;0,"Prejuízo",IF('1.DP 2012-2022 '!J268&lt;0,"IRPJ NEGATIVO",'1.DP 2012-2022 '!J268/'1.DP 2012-2022 '!U268)),"NA")</f>
        <v>NA</v>
      </c>
      <c r="L268" s="26" t="str">
        <f>IFERROR(IF('1.DP 2012-2022 '!V268&lt;0,"Prejuízo",IF('1.DP 2012-2022 '!K268&lt;0,"IRPJ NEGATIVO",'1.DP 2012-2022 '!K268/'1.DP 2012-2022 '!V268)),"NA")</f>
        <v>NA</v>
      </c>
      <c r="M268" s="26" t="str">
        <f>IFERROR(IF('1.DP 2012-2022 '!W268&lt;0,"Prejuízo",IF('1.DP 2012-2022 '!L268&lt;0,"IRPJ NEGATIVO",'1.DP 2012-2022 '!L268/'1.DP 2012-2022 '!W268)),"NA")</f>
        <v>NA</v>
      </c>
      <c r="N268" s="26" t="str">
        <f>IFERROR(IF('1.DP 2012-2022 '!X268&lt;0,"Prejuízo",IF('1.DP 2012-2022 '!M268&lt;0,"IRPJ NEGATIVO",'1.DP 2012-2022 '!M268/'1.DP 2012-2022 '!X268)),"NA")</f>
        <v>NA</v>
      </c>
      <c r="O268" s="26" t="str">
        <f>IFERROR(IF('1.DP 2012-2022 '!Y268&lt;0,"Prejuízo",IF('1.DP 2012-2022 '!N268&lt;0,"IRPJ NEGATIVO",'1.DP 2012-2022 '!N268/'1.DP 2012-2022 '!Y268)),"NA")</f>
        <v>NA</v>
      </c>
      <c r="P268" s="26" t="str">
        <f>IFERROR(IF('1.DP 2012-2022 '!Z268&lt;0,"Prejuízo",IF('1.DP 2012-2022 '!O268&lt;0,"IRPJ NEGATIVO",'1.DP 2012-2022 '!O268/'1.DP 2012-2022 '!Z268)),"NA")</f>
        <v>NA</v>
      </c>
      <c r="Q268" s="27">
        <f t="shared" si="1"/>
        <v>5</v>
      </c>
      <c r="R268" s="27">
        <f t="shared" si="2"/>
        <v>80</v>
      </c>
      <c r="S268" s="28">
        <f>IFERROR((SUMIF('1.DP 2012-2022 '!E268:O268,"&gt;=0",'1.DP 2012-2022 '!E268:O268))/(SUMIF('1.DP 2012-2022 '!P268:Z268,"&gt;=0",'1.DP 2012-2022 '!P268:Z268)),"NA")</f>
        <v>0.19179446143863366</v>
      </c>
      <c r="T268" s="29">
        <f t="shared" si="3"/>
        <v>1.1987153839914604E-2</v>
      </c>
      <c r="U268" s="29">
        <f t="shared" si="4"/>
        <v>4.8020646329152141E-4</v>
      </c>
    </row>
    <row r="269" spans="1:21" ht="14.25" customHeight="1">
      <c r="A269" s="12" t="s">
        <v>601</v>
      </c>
      <c r="B269" s="12" t="s">
        <v>602</v>
      </c>
      <c r="C269" s="12" t="s">
        <v>58</v>
      </c>
      <c r="D269" s="13" t="s">
        <v>600</v>
      </c>
      <c r="E269" s="25">
        <f t="shared" si="0"/>
        <v>2.1454496612278023E-2</v>
      </c>
      <c r="F269" s="26">
        <f>IFERROR(IF('1.DP 2012-2022 '!P269&lt;0,"Prejuízo",IF('1.DP 2012-2022 '!E269&lt;0,"IRPJ NEGATIVO",'1.DP 2012-2022 '!E269/'1.DP 2012-2022 '!P269)),"NA")</f>
        <v>0.33200202379953159</v>
      </c>
      <c r="G269" s="26">
        <f>IFERROR(IF('1.DP 2012-2022 '!Q269&lt;0,"Prejuízo",IF('1.DP 2012-2022 '!F269&lt;0,"IRPJ NEGATIVO",'1.DP 2012-2022 '!F269/'1.DP 2012-2022 '!Q269)),"NA")</f>
        <v>0.42803276552909503</v>
      </c>
      <c r="H269" s="26">
        <f>IFERROR(IF('1.DP 2012-2022 '!R269&lt;0,"Prejuízo",IF('1.DP 2012-2022 '!G269&lt;0,"IRPJ NEGATIVO",'1.DP 2012-2022 '!G269/'1.DP 2012-2022 '!R269)),"NA")</f>
        <v>0.35980088995139298</v>
      </c>
      <c r="I269" s="26">
        <f>IFERROR(IF('1.DP 2012-2022 '!S269&lt;0,"Prejuízo",IF('1.DP 2012-2022 '!H269&lt;0,"IRPJ NEGATIVO",'1.DP 2012-2022 '!H269/'1.DP 2012-2022 '!S269)),"NA")</f>
        <v>0.33244304790943002</v>
      </c>
      <c r="J269" s="26">
        <f>IFERROR(IF('1.DP 2012-2022 '!T269&lt;0,"Prejuízo",IF('1.DP 2012-2022 '!I269&lt;0,"IRPJ NEGATIVO",'1.DP 2012-2022 '!I269/'1.DP 2012-2022 '!T269)),"NA")</f>
        <v>0.26073033716349547</v>
      </c>
      <c r="K269" s="26" t="str">
        <f>IFERROR(IF('1.DP 2012-2022 '!U269&lt;0,"Prejuízo",IF('1.DP 2012-2022 '!J269&lt;0,"IRPJ NEGATIVO",'1.DP 2012-2022 '!J269/'1.DP 2012-2022 '!U269)),"NA")</f>
        <v>IRPJ NEGATIVO</v>
      </c>
      <c r="L269" s="26" t="str">
        <f>IFERROR(IF('1.DP 2012-2022 '!V269&lt;0,"Prejuízo",IF('1.DP 2012-2022 '!K269&lt;0,"IRPJ NEGATIVO",'1.DP 2012-2022 '!K269/'1.DP 2012-2022 '!V269)),"NA")</f>
        <v>Prejuízo</v>
      </c>
      <c r="M269" s="26">
        <f>IFERROR(IF('1.DP 2012-2022 '!W269&lt;0,"Prejuízo",IF('1.DP 2012-2022 '!L269&lt;0,"IRPJ NEGATIVO",'1.DP 2012-2022 '!L269/'1.DP 2012-2022 '!W269)),"NA")</f>
        <v>3.350664629296994E-3</v>
      </c>
      <c r="N269" s="26">
        <f>IFERROR(IF('1.DP 2012-2022 '!X269&lt;0,"Prejuízo",IF('1.DP 2012-2022 '!M269&lt;0,"IRPJ NEGATIVO",'1.DP 2012-2022 '!M269/'1.DP 2012-2022 '!X269)),"NA")</f>
        <v>1.8633705512250287</v>
      </c>
      <c r="O269" s="26" t="str">
        <f>IFERROR(IF('1.DP 2012-2022 '!Y269&lt;0,"Prejuízo",IF('1.DP 2012-2022 '!N269&lt;0,"IRPJ NEGATIVO",'1.DP 2012-2022 '!N269/'1.DP 2012-2022 '!Y269)),"NA")</f>
        <v>NA</v>
      </c>
      <c r="P269" s="26" t="str">
        <f>IFERROR(IF('1.DP 2012-2022 '!Z269&lt;0,"Prejuízo",IF('1.DP 2012-2022 '!O269&lt;0,"IRPJ NEGATIVO",'1.DP 2012-2022 '!O269/'1.DP 2012-2022 '!Z269)),"NA")</f>
        <v>NA</v>
      </c>
      <c r="Q269" s="27">
        <f t="shared" si="1"/>
        <v>6</v>
      </c>
      <c r="R269" s="27">
        <f t="shared" si="2"/>
        <v>80</v>
      </c>
      <c r="S269" s="28">
        <f>IFERROR((SUMIF('1.DP 2012-2022 '!E269:O269,"&gt;=0",'1.DP 2012-2022 '!E269:O269))/(SUMIF('1.DP 2012-2022 '!P269:Z269,"&gt;=0",'1.DP 2012-2022 '!P269:Z269)),"NA")</f>
        <v>0.34414708055224119</v>
      </c>
      <c r="T269" s="29">
        <f t="shared" si="3"/>
        <v>2.5811031041418086E-2</v>
      </c>
      <c r="U269" s="29">
        <f t="shared" si="4"/>
        <v>1.0339922300017261E-3</v>
      </c>
    </row>
    <row r="270" spans="1:21" ht="14.25" customHeight="1">
      <c r="A270" s="12" t="s">
        <v>603</v>
      </c>
      <c r="B270" s="12" t="s">
        <v>604</v>
      </c>
      <c r="C270" s="12" t="s">
        <v>58</v>
      </c>
      <c r="D270" s="13" t="s">
        <v>600</v>
      </c>
      <c r="E270" s="25" t="str">
        <f t="shared" si="0"/>
        <v>NA</v>
      </c>
      <c r="F270" s="26" t="str">
        <f>IFERROR(IF('1.DP 2012-2022 '!P270&lt;0,"Prejuízo",IF('1.DP 2012-2022 '!E270&lt;0,"IRPJ NEGATIVO",'1.DP 2012-2022 '!E270/'1.DP 2012-2022 '!P270)),"NA")</f>
        <v>Prejuízo</v>
      </c>
      <c r="G270" s="26" t="str">
        <f>IFERROR(IF('1.DP 2012-2022 '!Q270&lt;0,"Prejuízo",IF('1.DP 2012-2022 '!F270&lt;0,"IRPJ NEGATIVO",'1.DP 2012-2022 '!F270/'1.DP 2012-2022 '!Q270)),"NA")</f>
        <v>Prejuízo</v>
      </c>
      <c r="H270" s="26" t="str">
        <f>IFERROR(IF('1.DP 2012-2022 '!R270&lt;0,"Prejuízo",IF('1.DP 2012-2022 '!G270&lt;0,"IRPJ NEGATIVO",'1.DP 2012-2022 '!G270/'1.DP 2012-2022 '!R270)),"NA")</f>
        <v>Prejuízo</v>
      </c>
      <c r="I270" s="26" t="str">
        <f>IFERROR(IF('1.DP 2012-2022 '!S270&lt;0,"Prejuízo",IF('1.DP 2012-2022 '!H270&lt;0,"IRPJ NEGATIVO",'1.DP 2012-2022 '!H270/'1.DP 2012-2022 '!S270)),"NA")</f>
        <v>Prejuízo</v>
      </c>
      <c r="J270" s="26" t="str">
        <f>IFERROR(IF('1.DP 2012-2022 '!T270&lt;0,"Prejuízo",IF('1.DP 2012-2022 '!I270&lt;0,"IRPJ NEGATIVO",'1.DP 2012-2022 '!I270/'1.DP 2012-2022 '!T270)),"NA")</f>
        <v>Prejuízo</v>
      </c>
      <c r="K270" s="26" t="str">
        <f>IFERROR(IF('1.DP 2012-2022 '!U270&lt;0,"Prejuízo",IF('1.DP 2012-2022 '!J270&lt;0,"IRPJ NEGATIVO",'1.DP 2012-2022 '!J270/'1.DP 2012-2022 '!U270)),"NA")</f>
        <v>Prejuízo</v>
      </c>
      <c r="L270" s="26" t="str">
        <f>IFERROR(IF('1.DP 2012-2022 '!V270&lt;0,"Prejuízo",IF('1.DP 2012-2022 '!K270&lt;0,"IRPJ NEGATIVO",'1.DP 2012-2022 '!K270/'1.DP 2012-2022 '!V270)),"NA")</f>
        <v>NA</v>
      </c>
      <c r="M270" s="26" t="str">
        <f>IFERROR(IF('1.DP 2012-2022 '!W270&lt;0,"Prejuízo",IF('1.DP 2012-2022 '!L270&lt;0,"IRPJ NEGATIVO",'1.DP 2012-2022 '!L270/'1.DP 2012-2022 '!W270)),"NA")</f>
        <v>NA</v>
      </c>
      <c r="N270" s="26" t="str">
        <f>IFERROR(IF('1.DP 2012-2022 '!X270&lt;0,"Prejuízo",IF('1.DP 2012-2022 '!M270&lt;0,"IRPJ NEGATIVO",'1.DP 2012-2022 '!M270/'1.DP 2012-2022 '!X270)),"NA")</f>
        <v>NA</v>
      </c>
      <c r="O270" s="26" t="str">
        <f>IFERROR(IF('1.DP 2012-2022 '!Y270&lt;0,"Prejuízo",IF('1.DP 2012-2022 '!N270&lt;0,"IRPJ NEGATIVO",'1.DP 2012-2022 '!N270/'1.DP 2012-2022 '!Y270)),"NA")</f>
        <v>NA</v>
      </c>
      <c r="P270" s="26" t="str">
        <f>IFERROR(IF('1.DP 2012-2022 '!Z270&lt;0,"Prejuízo",IF('1.DP 2012-2022 '!O270&lt;0,"IRPJ NEGATIVO",'1.DP 2012-2022 '!O270/'1.DP 2012-2022 '!Z270)),"NA")</f>
        <v>NA</v>
      </c>
      <c r="Q270" s="27">
        <f t="shared" si="1"/>
        <v>0</v>
      </c>
      <c r="R270" s="27">
        <f t="shared" si="2"/>
        <v>80</v>
      </c>
      <c r="S270" s="28" t="str">
        <f>IFERROR((SUMIF('1.DP 2012-2022 '!E270:O270,"&gt;=0",'1.DP 2012-2022 '!E270:O270))/(SUMIF('1.DP 2012-2022 '!P270:Z270,"&gt;=0",'1.DP 2012-2022 '!P270:Z270)),"NA")</f>
        <v>NA</v>
      </c>
      <c r="T270" s="29" t="str">
        <f t="shared" si="3"/>
        <v>na</v>
      </c>
      <c r="U270" s="29" t="str">
        <f t="shared" si="4"/>
        <v>na</v>
      </c>
    </row>
    <row r="271" spans="1:21" ht="14.25" customHeight="1">
      <c r="A271" s="12" t="s">
        <v>605</v>
      </c>
      <c r="B271" s="12" t="s">
        <v>606</v>
      </c>
      <c r="C271" s="12" t="s">
        <v>58</v>
      </c>
      <c r="D271" s="13" t="s">
        <v>600</v>
      </c>
      <c r="E271" s="25" t="str">
        <f t="shared" si="0"/>
        <v>NA</v>
      </c>
      <c r="F271" s="26" t="str">
        <f>IFERROR(IF('1.DP 2012-2022 '!P271&lt;0,"Prejuízo",IF('1.DP 2012-2022 '!E271&lt;0,"IRPJ NEGATIVO",'1.DP 2012-2022 '!E271/'1.DP 2012-2022 '!P271)),"NA")</f>
        <v>Prejuízo</v>
      </c>
      <c r="G271" s="26" t="str">
        <f>IFERROR(IF('1.DP 2012-2022 '!Q271&lt;0,"Prejuízo",IF('1.DP 2012-2022 '!F271&lt;0,"IRPJ NEGATIVO",'1.DP 2012-2022 '!F271/'1.DP 2012-2022 '!Q271)),"NA")</f>
        <v>Prejuízo</v>
      </c>
      <c r="H271" s="26" t="str">
        <f>IFERROR(IF('1.DP 2012-2022 '!R271&lt;0,"Prejuízo",IF('1.DP 2012-2022 '!G271&lt;0,"IRPJ NEGATIVO",'1.DP 2012-2022 '!G271/'1.DP 2012-2022 '!R271)),"NA")</f>
        <v>Prejuízo</v>
      </c>
      <c r="I271" s="26" t="str">
        <f>IFERROR(IF('1.DP 2012-2022 '!S271&lt;0,"Prejuízo",IF('1.DP 2012-2022 '!H271&lt;0,"IRPJ NEGATIVO",'1.DP 2012-2022 '!H271/'1.DP 2012-2022 '!S271)),"NA")</f>
        <v>Prejuízo</v>
      </c>
      <c r="J271" s="26" t="str">
        <f>IFERROR(IF('1.DP 2012-2022 '!T271&lt;0,"Prejuízo",IF('1.DP 2012-2022 '!I271&lt;0,"IRPJ NEGATIVO",'1.DP 2012-2022 '!I271/'1.DP 2012-2022 '!T271)),"NA")</f>
        <v>Prejuízo</v>
      </c>
      <c r="K271" s="26" t="str">
        <f>IFERROR(IF('1.DP 2012-2022 '!U271&lt;0,"Prejuízo",IF('1.DP 2012-2022 '!J271&lt;0,"IRPJ NEGATIVO",'1.DP 2012-2022 '!J271/'1.DP 2012-2022 '!U271)),"NA")</f>
        <v>NA</v>
      </c>
      <c r="L271" s="26" t="str">
        <f>IFERROR(IF('1.DP 2012-2022 '!V271&lt;0,"Prejuízo",IF('1.DP 2012-2022 '!K271&lt;0,"IRPJ NEGATIVO",'1.DP 2012-2022 '!K271/'1.DP 2012-2022 '!V271)),"NA")</f>
        <v>NA</v>
      </c>
      <c r="M271" s="26" t="str">
        <f>IFERROR(IF('1.DP 2012-2022 '!W271&lt;0,"Prejuízo",IF('1.DP 2012-2022 '!L271&lt;0,"IRPJ NEGATIVO",'1.DP 2012-2022 '!L271/'1.DP 2012-2022 '!W271)),"NA")</f>
        <v>NA</v>
      </c>
      <c r="N271" s="26" t="str">
        <f>IFERROR(IF('1.DP 2012-2022 '!X271&lt;0,"Prejuízo",IF('1.DP 2012-2022 '!M271&lt;0,"IRPJ NEGATIVO",'1.DP 2012-2022 '!M271/'1.DP 2012-2022 '!X271)),"NA")</f>
        <v>NA</v>
      </c>
      <c r="O271" s="26" t="str">
        <f>IFERROR(IF('1.DP 2012-2022 '!Y271&lt;0,"Prejuízo",IF('1.DP 2012-2022 '!N271&lt;0,"IRPJ NEGATIVO",'1.DP 2012-2022 '!N271/'1.DP 2012-2022 '!Y271)),"NA")</f>
        <v>NA</v>
      </c>
      <c r="P271" s="26" t="str">
        <f>IFERROR(IF('1.DP 2012-2022 '!Z271&lt;0,"Prejuízo",IF('1.DP 2012-2022 '!O271&lt;0,"IRPJ NEGATIVO",'1.DP 2012-2022 '!O271/'1.DP 2012-2022 '!Z271)),"NA")</f>
        <v>NA</v>
      </c>
      <c r="Q271" s="27">
        <f t="shared" si="1"/>
        <v>0</v>
      </c>
      <c r="R271" s="27">
        <f t="shared" si="2"/>
        <v>80</v>
      </c>
      <c r="S271" s="28" t="str">
        <f>IFERROR((SUMIF('1.DP 2012-2022 '!E271:O271,"&gt;=0",'1.DP 2012-2022 '!E271:O271))/(SUMIF('1.DP 2012-2022 '!P271:Z271,"&gt;=0",'1.DP 2012-2022 '!P271:Z271)),"NA")</f>
        <v>NA</v>
      </c>
      <c r="T271" s="29" t="str">
        <f t="shared" si="3"/>
        <v>na</v>
      </c>
      <c r="U271" s="29" t="str">
        <f t="shared" si="4"/>
        <v>na</v>
      </c>
    </row>
    <row r="272" spans="1:21" ht="14.25" customHeight="1">
      <c r="A272" s="12" t="s">
        <v>607</v>
      </c>
      <c r="B272" s="12" t="s">
        <v>608</v>
      </c>
      <c r="C272" s="12" t="s">
        <v>58</v>
      </c>
      <c r="D272" s="13" t="s">
        <v>600</v>
      </c>
      <c r="E272" s="25" t="str">
        <f t="shared" si="0"/>
        <v>NA</v>
      </c>
      <c r="F272" s="26" t="str">
        <f>IFERROR(IF('1.DP 2012-2022 '!P272&lt;0,"Prejuízo",IF('1.DP 2012-2022 '!E272&lt;0,"IRPJ NEGATIVO",'1.DP 2012-2022 '!E272/'1.DP 2012-2022 '!P272)),"NA")</f>
        <v>Prejuízo</v>
      </c>
      <c r="G272" s="26" t="str">
        <f>IFERROR(IF('1.DP 2012-2022 '!Q272&lt;0,"Prejuízo",IF('1.DP 2012-2022 '!F272&lt;0,"IRPJ NEGATIVO",'1.DP 2012-2022 '!F272/'1.DP 2012-2022 '!Q272)),"NA")</f>
        <v>Prejuízo</v>
      </c>
      <c r="H272" s="26" t="str">
        <f>IFERROR(IF('1.DP 2012-2022 '!R272&lt;0,"Prejuízo",IF('1.DP 2012-2022 '!G272&lt;0,"IRPJ NEGATIVO",'1.DP 2012-2022 '!G272/'1.DP 2012-2022 '!R272)),"NA")</f>
        <v>Prejuízo</v>
      </c>
      <c r="I272" s="26" t="str">
        <f>IFERROR(IF('1.DP 2012-2022 '!S272&lt;0,"Prejuízo",IF('1.DP 2012-2022 '!H272&lt;0,"IRPJ NEGATIVO",'1.DP 2012-2022 '!H272/'1.DP 2012-2022 '!S272)),"NA")</f>
        <v>Prejuízo</v>
      </c>
      <c r="J272" s="26" t="str">
        <f>IFERROR(IF('1.DP 2012-2022 '!T272&lt;0,"Prejuízo",IF('1.DP 2012-2022 '!I272&lt;0,"IRPJ NEGATIVO",'1.DP 2012-2022 '!I272/'1.DP 2012-2022 '!T272)),"NA")</f>
        <v>Prejuízo</v>
      </c>
      <c r="K272" s="26" t="str">
        <f>IFERROR(IF('1.DP 2012-2022 '!U272&lt;0,"Prejuízo",IF('1.DP 2012-2022 '!J272&lt;0,"IRPJ NEGATIVO",'1.DP 2012-2022 '!J272/'1.DP 2012-2022 '!U272)),"NA")</f>
        <v>NA</v>
      </c>
      <c r="L272" s="26" t="str">
        <f>IFERROR(IF('1.DP 2012-2022 '!V272&lt;0,"Prejuízo",IF('1.DP 2012-2022 '!K272&lt;0,"IRPJ NEGATIVO",'1.DP 2012-2022 '!K272/'1.DP 2012-2022 '!V272)),"NA")</f>
        <v>NA</v>
      </c>
      <c r="M272" s="26" t="str">
        <f>IFERROR(IF('1.DP 2012-2022 '!W272&lt;0,"Prejuízo",IF('1.DP 2012-2022 '!L272&lt;0,"IRPJ NEGATIVO",'1.DP 2012-2022 '!L272/'1.DP 2012-2022 '!W272)),"NA")</f>
        <v>NA</v>
      </c>
      <c r="N272" s="26" t="str">
        <f>IFERROR(IF('1.DP 2012-2022 '!X272&lt;0,"Prejuízo",IF('1.DP 2012-2022 '!M272&lt;0,"IRPJ NEGATIVO",'1.DP 2012-2022 '!M272/'1.DP 2012-2022 '!X272)),"NA")</f>
        <v>NA</v>
      </c>
      <c r="O272" s="26" t="str">
        <f>IFERROR(IF('1.DP 2012-2022 '!Y272&lt;0,"Prejuízo",IF('1.DP 2012-2022 '!N272&lt;0,"IRPJ NEGATIVO",'1.DP 2012-2022 '!N272/'1.DP 2012-2022 '!Y272)),"NA")</f>
        <v>NA</v>
      </c>
      <c r="P272" s="26" t="str">
        <f>IFERROR(IF('1.DP 2012-2022 '!Z272&lt;0,"Prejuízo",IF('1.DP 2012-2022 '!O272&lt;0,"IRPJ NEGATIVO",'1.DP 2012-2022 '!O272/'1.DP 2012-2022 '!Z272)),"NA")</f>
        <v>NA</v>
      </c>
      <c r="Q272" s="27">
        <f t="shared" si="1"/>
        <v>0</v>
      </c>
      <c r="R272" s="27">
        <f t="shared" si="2"/>
        <v>80</v>
      </c>
      <c r="S272" s="28" t="str">
        <f>IFERROR((SUMIF('1.DP 2012-2022 '!E272:O272,"&gt;=0",'1.DP 2012-2022 '!E272:O272))/(SUMIF('1.DP 2012-2022 '!P272:Z272,"&gt;=0",'1.DP 2012-2022 '!P272:Z272)),"NA")</f>
        <v>NA</v>
      </c>
      <c r="T272" s="29" t="str">
        <f t="shared" si="3"/>
        <v>na</v>
      </c>
      <c r="U272" s="29" t="str">
        <f t="shared" si="4"/>
        <v>na</v>
      </c>
    </row>
    <row r="273" spans="1:21" ht="14.25" customHeight="1">
      <c r="A273" s="12" t="s">
        <v>609</v>
      </c>
      <c r="B273" s="12" t="s">
        <v>610</v>
      </c>
      <c r="C273" s="12" t="s">
        <v>58</v>
      </c>
      <c r="D273" s="13" t="s">
        <v>600</v>
      </c>
      <c r="E273" s="25">
        <f t="shared" si="0"/>
        <v>1.367522895751016E-3</v>
      </c>
      <c r="F273" s="26">
        <f>IFERROR(IF('1.DP 2012-2022 '!P273&lt;0,"Prejuízo",IF('1.DP 2012-2022 '!E273&lt;0,"IRPJ NEGATIVO",'1.DP 2012-2022 '!E273/'1.DP 2012-2022 '!P273)),"NA")</f>
        <v>7.1437232803718458E-3</v>
      </c>
      <c r="G273" s="26">
        <f>IFERROR(IF('1.DP 2012-2022 '!Q273&lt;0,"Prejuízo",IF('1.DP 2012-2022 '!F273&lt;0,"IRPJ NEGATIVO",'1.DP 2012-2022 '!F273/'1.DP 2012-2022 '!Q273)),"NA")</f>
        <v>1.7305128388430627E-2</v>
      </c>
      <c r="H273" s="26">
        <f>IFERROR(IF('1.DP 2012-2022 '!R273&lt;0,"Prejuízo",IF('1.DP 2012-2022 '!G273&lt;0,"IRPJ NEGATIVO",'1.DP 2012-2022 '!G273/'1.DP 2012-2022 '!R273)),"NA")</f>
        <v>1.6683189875348489E-2</v>
      </c>
      <c r="I273" s="26">
        <f>IFERROR(IF('1.DP 2012-2022 '!S273&lt;0,"Prejuízo",IF('1.DP 2012-2022 '!H273&lt;0,"IRPJ NEGATIVO",'1.DP 2012-2022 '!H273/'1.DP 2012-2022 '!S273)),"NA")</f>
        <v>1.5545918458092558E-2</v>
      </c>
      <c r="J273" s="26">
        <f>IFERROR(IF('1.DP 2012-2022 '!T273&lt;0,"Prejuízo",IF('1.DP 2012-2022 '!I273&lt;0,"IRPJ NEGATIVO",'1.DP 2012-2022 '!I273/'1.DP 2012-2022 '!T273)),"NA")</f>
        <v>1.6387214410998677E-2</v>
      </c>
      <c r="K273" s="26">
        <f>IFERROR(IF('1.DP 2012-2022 '!U273&lt;0,"Prejuízo",IF('1.DP 2012-2022 '!J273&lt;0,"IRPJ NEGATIVO",'1.DP 2012-2022 '!J273/'1.DP 2012-2022 '!U273)),"NA")</f>
        <v>3.6336657246839064E-2</v>
      </c>
      <c r="L273" s="26" t="str">
        <f>IFERROR(IF('1.DP 2012-2022 '!V273&lt;0,"Prejuízo",IF('1.DP 2012-2022 '!K273&lt;0,"IRPJ NEGATIVO",'1.DP 2012-2022 '!K273/'1.DP 2012-2022 '!V273)),"NA")</f>
        <v>NA</v>
      </c>
      <c r="M273" s="26" t="str">
        <f>IFERROR(IF('1.DP 2012-2022 '!W273&lt;0,"Prejuízo",IF('1.DP 2012-2022 '!L273&lt;0,"IRPJ NEGATIVO",'1.DP 2012-2022 '!L273/'1.DP 2012-2022 '!W273)),"NA")</f>
        <v>NA</v>
      </c>
      <c r="N273" s="26" t="str">
        <f>IFERROR(IF('1.DP 2012-2022 '!X273&lt;0,"Prejuízo",IF('1.DP 2012-2022 '!M273&lt;0,"IRPJ NEGATIVO",'1.DP 2012-2022 '!M273/'1.DP 2012-2022 '!X273)),"NA")</f>
        <v>NA</v>
      </c>
      <c r="O273" s="26" t="str">
        <f>IFERROR(IF('1.DP 2012-2022 '!Y273&lt;0,"Prejuízo",IF('1.DP 2012-2022 '!N273&lt;0,"IRPJ NEGATIVO",'1.DP 2012-2022 '!N273/'1.DP 2012-2022 '!Y273)),"NA")</f>
        <v>NA</v>
      </c>
      <c r="P273" s="26" t="str">
        <f>IFERROR(IF('1.DP 2012-2022 '!Z273&lt;0,"Prejuízo",IF('1.DP 2012-2022 '!O273&lt;0,"IRPJ NEGATIVO",'1.DP 2012-2022 '!O273/'1.DP 2012-2022 '!Z273)),"NA")</f>
        <v>NA</v>
      </c>
      <c r="Q273" s="27">
        <f t="shared" si="1"/>
        <v>6</v>
      </c>
      <c r="R273" s="27">
        <f t="shared" si="2"/>
        <v>80</v>
      </c>
      <c r="S273" s="28">
        <f>IFERROR((SUMIF('1.DP 2012-2022 '!E273:O273,"&gt;=0",'1.DP 2012-2022 '!E273:O273))/(SUMIF('1.DP 2012-2022 '!P273:Z273,"&gt;=0",'1.DP 2012-2022 '!P273:Z273)),"NA")</f>
        <v>1.6967601663672668E-2</v>
      </c>
      <c r="T273" s="29">
        <f t="shared" si="3"/>
        <v>1.2725701247754499E-3</v>
      </c>
      <c r="U273" s="29">
        <f t="shared" si="4"/>
        <v>5.0979273901870803E-5</v>
      </c>
    </row>
    <row r="274" spans="1:21" ht="14.25" customHeight="1">
      <c r="A274" s="12" t="s">
        <v>611</v>
      </c>
      <c r="B274" s="12" t="s">
        <v>612</v>
      </c>
      <c r="C274" s="12" t="s">
        <v>58</v>
      </c>
      <c r="D274" s="13" t="s">
        <v>600</v>
      </c>
      <c r="E274" s="25">
        <f t="shared" si="0"/>
        <v>1.6322139939883209E-2</v>
      </c>
      <c r="F274" s="26">
        <f>IFERROR(IF('1.DP 2012-2022 '!P274&lt;0,"Prejuízo",IF('1.DP 2012-2022 '!E274&lt;0,"IRPJ NEGATIVO",'1.DP 2012-2022 '!E274/'1.DP 2012-2022 '!P274)),"NA")</f>
        <v>0.8801831635632712</v>
      </c>
      <c r="G274" s="26">
        <f>IFERROR(IF('1.DP 2012-2022 '!Q274&lt;0,"Prejuízo",IF('1.DP 2012-2022 '!F274&lt;0,"IRPJ NEGATIVO",'1.DP 2012-2022 '!F274/'1.DP 2012-2022 '!Q274)),"NA")</f>
        <v>1.833028106498106</v>
      </c>
      <c r="H274" s="26">
        <f>IFERROR(IF('1.DP 2012-2022 '!R274&lt;0,"Prejuízo",IF('1.DP 2012-2022 '!G274&lt;0,"IRPJ NEGATIVO",'1.DP 2012-2022 '!G274/'1.DP 2012-2022 '!R274)),"NA")</f>
        <v>0.49856945703467204</v>
      </c>
      <c r="I274" s="26">
        <f>IFERROR(IF('1.DP 2012-2022 '!S274&lt;0,"Prejuízo",IF('1.DP 2012-2022 '!H274&lt;0,"IRPJ NEGATIVO",'1.DP 2012-2022 '!H274/'1.DP 2012-2022 '!S274)),"NA")</f>
        <v>0.2481772871443732</v>
      </c>
      <c r="J274" s="26">
        <f>IFERROR(IF('1.DP 2012-2022 '!T274&lt;0,"Prejuízo",IF('1.DP 2012-2022 '!I274&lt;0,"IRPJ NEGATIVO",'1.DP 2012-2022 '!I274/'1.DP 2012-2022 '!T274)),"NA")</f>
        <v>0.23895742142171184</v>
      </c>
      <c r="K274" s="26">
        <f>IFERROR(IF('1.DP 2012-2022 '!U274&lt;0,"Prejuízo",IF('1.DP 2012-2022 '!J274&lt;0,"IRPJ NEGATIVO",'1.DP 2012-2022 '!J274/'1.DP 2012-2022 '!U274)),"NA")</f>
        <v>0.3200670295898998</v>
      </c>
      <c r="L274" s="26" t="str">
        <f>IFERROR(IF('1.DP 2012-2022 '!V274&lt;0,"Prejuízo",IF('1.DP 2012-2022 '!K274&lt;0,"IRPJ NEGATIVO",'1.DP 2012-2022 '!K274/'1.DP 2012-2022 '!V274)),"NA")</f>
        <v>Prejuízo</v>
      </c>
      <c r="M274" s="26" t="str">
        <f>IFERROR(IF('1.DP 2012-2022 '!W274&lt;0,"Prejuízo",IF('1.DP 2012-2022 '!L274&lt;0,"IRPJ NEGATIVO",'1.DP 2012-2022 '!L274/'1.DP 2012-2022 '!W274)),"NA")</f>
        <v>NA</v>
      </c>
      <c r="N274" s="26" t="str">
        <f>IFERROR(IF('1.DP 2012-2022 '!X274&lt;0,"Prejuízo",IF('1.DP 2012-2022 '!M274&lt;0,"IRPJ NEGATIVO",'1.DP 2012-2022 '!M274/'1.DP 2012-2022 '!X274)),"NA")</f>
        <v>NA</v>
      </c>
      <c r="O274" s="26" t="str">
        <f>IFERROR(IF('1.DP 2012-2022 '!Y274&lt;0,"Prejuízo",IF('1.DP 2012-2022 '!N274&lt;0,"IRPJ NEGATIVO",'1.DP 2012-2022 '!N274/'1.DP 2012-2022 '!Y274)),"NA")</f>
        <v>NA</v>
      </c>
      <c r="P274" s="26" t="str">
        <f>IFERROR(IF('1.DP 2012-2022 '!Z274&lt;0,"Prejuízo",IF('1.DP 2012-2022 '!O274&lt;0,"IRPJ NEGATIVO",'1.DP 2012-2022 '!O274/'1.DP 2012-2022 '!Z274)),"NA")</f>
        <v>NA</v>
      </c>
      <c r="Q274" s="27">
        <f t="shared" si="1"/>
        <v>4</v>
      </c>
      <c r="R274" s="27">
        <f t="shared" si="2"/>
        <v>80</v>
      </c>
      <c r="S274" s="28">
        <f>IFERROR((SUMIF('1.DP 2012-2022 '!E274:O274,"&gt;=0",'1.DP 2012-2022 '!E274:O274))/(SUMIF('1.DP 2012-2022 '!P274:Z274,"&gt;=0",'1.DP 2012-2022 '!P274:Z274)),"NA")</f>
        <v>0.64267470394558623</v>
      </c>
      <c r="T274" s="29">
        <f t="shared" si="3"/>
        <v>3.2133735197279314E-2</v>
      </c>
      <c r="U274" s="29">
        <f t="shared" si="4"/>
        <v>1.2872803283837482E-3</v>
      </c>
    </row>
    <row r="275" spans="1:21" ht="14.25" customHeight="1">
      <c r="A275" s="12" t="s">
        <v>613</v>
      </c>
      <c r="B275" s="12" t="s">
        <v>614</v>
      </c>
      <c r="C275" s="12" t="s">
        <v>58</v>
      </c>
      <c r="D275" s="13" t="s">
        <v>600</v>
      </c>
      <c r="E275" s="25">
        <f t="shared" si="0"/>
        <v>4.5536121531981289E-3</v>
      </c>
      <c r="F275" s="26" t="str">
        <f>IFERROR(IF('1.DP 2012-2022 '!P275&lt;0,"Prejuízo",IF('1.DP 2012-2022 '!E275&lt;0,"IRPJ NEGATIVO",'1.DP 2012-2022 '!E275/'1.DP 2012-2022 '!P275)),"NA")</f>
        <v>Prejuízo</v>
      </c>
      <c r="G275" s="26" t="str">
        <f>IFERROR(IF('1.DP 2012-2022 '!Q275&lt;0,"Prejuízo",IF('1.DP 2012-2022 '!F275&lt;0,"IRPJ NEGATIVO",'1.DP 2012-2022 '!F275/'1.DP 2012-2022 '!Q275)),"NA")</f>
        <v>Prejuízo</v>
      </c>
      <c r="H275" s="26">
        <f>IFERROR(IF('1.DP 2012-2022 '!R275&lt;0,"Prejuízo",IF('1.DP 2012-2022 '!G275&lt;0,"IRPJ NEGATIVO",'1.DP 2012-2022 '!G275/'1.DP 2012-2022 '!R275)),"NA")</f>
        <v>0.11928295596371312</v>
      </c>
      <c r="I275" s="26">
        <f>IFERROR(IF('1.DP 2012-2022 '!S275&lt;0,"Prejuízo",IF('1.DP 2012-2022 '!H275&lt;0,"IRPJ NEGATIVO",'1.DP 2012-2022 '!H275/'1.DP 2012-2022 '!S275)),"NA")</f>
        <v>0.24500601629213714</v>
      </c>
      <c r="J275" s="26" t="str">
        <f>IFERROR(IF('1.DP 2012-2022 '!T275&lt;0,"Prejuízo",IF('1.DP 2012-2022 '!I275&lt;0,"IRPJ NEGATIVO",'1.DP 2012-2022 '!I275/'1.DP 2012-2022 '!T275)),"NA")</f>
        <v>Prejuízo</v>
      </c>
      <c r="K275" s="26" t="str">
        <f>IFERROR(IF('1.DP 2012-2022 '!U275&lt;0,"Prejuízo",IF('1.DP 2012-2022 '!J275&lt;0,"IRPJ NEGATIVO",'1.DP 2012-2022 '!J275/'1.DP 2012-2022 '!U275)),"NA")</f>
        <v>Prejuízo</v>
      </c>
      <c r="L275" s="26" t="str">
        <f>IFERROR(IF('1.DP 2012-2022 '!V275&lt;0,"Prejuízo",IF('1.DP 2012-2022 '!K275&lt;0,"IRPJ NEGATIVO",'1.DP 2012-2022 '!K275/'1.DP 2012-2022 '!V275)),"NA")</f>
        <v>NA</v>
      </c>
      <c r="M275" s="26" t="str">
        <f>IFERROR(IF('1.DP 2012-2022 '!W275&lt;0,"Prejuízo",IF('1.DP 2012-2022 '!L275&lt;0,"IRPJ NEGATIVO",'1.DP 2012-2022 '!L275/'1.DP 2012-2022 '!W275)),"NA")</f>
        <v>NA</v>
      </c>
      <c r="N275" s="26" t="str">
        <f>IFERROR(IF('1.DP 2012-2022 '!X275&lt;0,"Prejuízo",IF('1.DP 2012-2022 '!M275&lt;0,"IRPJ NEGATIVO",'1.DP 2012-2022 '!M275/'1.DP 2012-2022 '!X275)),"NA")</f>
        <v>NA</v>
      </c>
      <c r="O275" s="26" t="str">
        <f>IFERROR(IF('1.DP 2012-2022 '!Y275&lt;0,"Prejuízo",IF('1.DP 2012-2022 '!N275&lt;0,"IRPJ NEGATIVO",'1.DP 2012-2022 '!N275/'1.DP 2012-2022 '!Y275)),"NA")</f>
        <v>NA</v>
      </c>
      <c r="P275" s="26" t="str">
        <f>IFERROR(IF('1.DP 2012-2022 '!Z275&lt;0,"Prejuízo",IF('1.DP 2012-2022 '!O275&lt;0,"IRPJ NEGATIVO",'1.DP 2012-2022 '!O275/'1.DP 2012-2022 '!Z275)),"NA")</f>
        <v>NA</v>
      </c>
      <c r="Q275" s="27">
        <f t="shared" si="1"/>
        <v>2</v>
      </c>
      <c r="R275" s="27">
        <f t="shared" si="2"/>
        <v>80</v>
      </c>
      <c r="S275" s="28">
        <f>IFERROR((SUMIF('1.DP 2012-2022 '!E275:O275,"&gt;=0",'1.DP 2012-2022 '!E275:O275))/(SUMIF('1.DP 2012-2022 '!P275:Z275,"&gt;=0",'1.DP 2012-2022 '!P275:Z275)),"NA")</f>
        <v>0.27392622887411416</v>
      </c>
      <c r="T275" s="29">
        <f t="shared" si="3"/>
        <v>6.8481557218528543E-3</v>
      </c>
      <c r="U275" s="29">
        <f t="shared" si="4"/>
        <v>2.7433773547733017E-4</v>
      </c>
    </row>
    <row r="276" spans="1:21" ht="14.25" customHeight="1">
      <c r="A276" s="12" t="s">
        <v>615</v>
      </c>
      <c r="B276" s="12" t="s">
        <v>616</v>
      </c>
      <c r="C276" s="12" t="s">
        <v>58</v>
      </c>
      <c r="D276" s="13" t="s">
        <v>600</v>
      </c>
      <c r="E276" s="25" t="str">
        <f t="shared" si="0"/>
        <v>NA</v>
      </c>
      <c r="F276" s="26" t="str">
        <f>IFERROR(IF('1.DP 2012-2022 '!P276&lt;0,"Prejuízo",IF('1.DP 2012-2022 '!E276&lt;0,"IRPJ NEGATIVO",'1.DP 2012-2022 '!E276/'1.DP 2012-2022 '!P276)),"NA")</f>
        <v>Prejuízo</v>
      </c>
      <c r="G276" s="26" t="str">
        <f>IFERROR(IF('1.DP 2012-2022 '!Q276&lt;0,"Prejuízo",IF('1.DP 2012-2022 '!F276&lt;0,"IRPJ NEGATIVO",'1.DP 2012-2022 '!F276/'1.DP 2012-2022 '!Q276)),"NA")</f>
        <v>Prejuízo</v>
      </c>
      <c r="H276" s="26" t="str">
        <f>IFERROR(IF('1.DP 2012-2022 '!R276&lt;0,"Prejuízo",IF('1.DP 2012-2022 '!G276&lt;0,"IRPJ NEGATIVO",'1.DP 2012-2022 '!G276/'1.DP 2012-2022 '!R276)),"NA")</f>
        <v>Prejuízo</v>
      </c>
      <c r="I276" s="26" t="str">
        <f>IFERROR(IF('1.DP 2012-2022 '!S276&lt;0,"Prejuízo",IF('1.DP 2012-2022 '!H276&lt;0,"IRPJ NEGATIVO",'1.DP 2012-2022 '!H276/'1.DP 2012-2022 '!S276)),"NA")</f>
        <v>Prejuízo</v>
      </c>
      <c r="J276" s="26" t="str">
        <f>IFERROR(IF('1.DP 2012-2022 '!T276&lt;0,"Prejuízo",IF('1.DP 2012-2022 '!I276&lt;0,"IRPJ NEGATIVO",'1.DP 2012-2022 '!I276/'1.DP 2012-2022 '!T276)),"NA")</f>
        <v>NA</v>
      </c>
      <c r="K276" s="26" t="str">
        <f>IFERROR(IF('1.DP 2012-2022 '!U276&lt;0,"Prejuízo",IF('1.DP 2012-2022 '!J276&lt;0,"IRPJ NEGATIVO",'1.DP 2012-2022 '!J276/'1.DP 2012-2022 '!U276)),"NA")</f>
        <v>NA</v>
      </c>
      <c r="L276" s="26" t="str">
        <f>IFERROR(IF('1.DP 2012-2022 '!V276&lt;0,"Prejuízo",IF('1.DP 2012-2022 '!K276&lt;0,"IRPJ NEGATIVO",'1.DP 2012-2022 '!K276/'1.DP 2012-2022 '!V276)),"NA")</f>
        <v>NA</v>
      </c>
      <c r="M276" s="26" t="str">
        <f>IFERROR(IF('1.DP 2012-2022 '!W276&lt;0,"Prejuízo",IF('1.DP 2012-2022 '!L276&lt;0,"IRPJ NEGATIVO",'1.DP 2012-2022 '!L276/'1.DP 2012-2022 '!W276)),"NA")</f>
        <v>NA</v>
      </c>
      <c r="N276" s="26" t="str">
        <f>IFERROR(IF('1.DP 2012-2022 '!X276&lt;0,"Prejuízo",IF('1.DP 2012-2022 '!M276&lt;0,"IRPJ NEGATIVO",'1.DP 2012-2022 '!M276/'1.DP 2012-2022 '!X276)),"NA")</f>
        <v>NA</v>
      </c>
      <c r="O276" s="26" t="str">
        <f>IFERROR(IF('1.DP 2012-2022 '!Y276&lt;0,"Prejuízo",IF('1.DP 2012-2022 '!N276&lt;0,"IRPJ NEGATIVO",'1.DP 2012-2022 '!N276/'1.DP 2012-2022 '!Y276)),"NA")</f>
        <v>NA</v>
      </c>
      <c r="P276" s="26" t="str">
        <f>IFERROR(IF('1.DP 2012-2022 '!Z276&lt;0,"Prejuízo",IF('1.DP 2012-2022 '!O276&lt;0,"IRPJ NEGATIVO",'1.DP 2012-2022 '!O276/'1.DP 2012-2022 '!Z276)),"NA")</f>
        <v>NA</v>
      </c>
      <c r="Q276" s="27">
        <f t="shared" si="1"/>
        <v>0</v>
      </c>
      <c r="R276" s="27">
        <f t="shared" si="2"/>
        <v>80</v>
      </c>
      <c r="S276" s="28" t="str">
        <f>IFERROR((SUMIF('1.DP 2012-2022 '!E276:O276,"&gt;=0",'1.DP 2012-2022 '!E276:O276))/(SUMIF('1.DP 2012-2022 '!P276:Z276,"&gt;=0",'1.DP 2012-2022 '!P276:Z276)),"NA")</f>
        <v>NA</v>
      </c>
      <c r="T276" s="29" t="str">
        <f t="shared" si="3"/>
        <v>na</v>
      </c>
      <c r="U276" s="29" t="str">
        <f t="shared" si="4"/>
        <v>na</v>
      </c>
    </row>
    <row r="277" spans="1:21" ht="14.25" customHeight="1">
      <c r="A277" s="12" t="s">
        <v>617</v>
      </c>
      <c r="B277" s="12" t="s">
        <v>618</v>
      </c>
      <c r="C277" s="12" t="s">
        <v>58</v>
      </c>
      <c r="D277" s="13" t="s">
        <v>600</v>
      </c>
      <c r="E277" s="25">
        <f t="shared" si="0"/>
        <v>6.3250406786579854E-3</v>
      </c>
      <c r="F277" s="26">
        <f>IFERROR(IF('1.DP 2012-2022 '!P277&lt;0,"Prejuízo",IF('1.DP 2012-2022 '!E277&lt;0,"IRPJ NEGATIVO",'1.DP 2012-2022 '!E277/'1.DP 2012-2022 '!P277)),"NA")</f>
        <v>0.34163943741721581</v>
      </c>
      <c r="G277" s="26">
        <f>IFERROR(IF('1.DP 2012-2022 '!Q277&lt;0,"Prejuízo",IF('1.DP 2012-2022 '!F277&lt;0,"IRPJ NEGATIVO",'1.DP 2012-2022 '!F277/'1.DP 2012-2022 '!Q277)),"NA")</f>
        <v>6.875680941180512E-2</v>
      </c>
      <c r="H277" s="26">
        <f>IFERROR(IF('1.DP 2012-2022 '!R277&lt;0,"Prejuízo",IF('1.DP 2012-2022 '!G277&lt;0,"IRPJ NEGATIVO",'1.DP 2012-2022 '!G277/'1.DP 2012-2022 '!R277)),"NA")</f>
        <v>9.5607007463617902E-2</v>
      </c>
      <c r="I277" s="26">
        <f>IFERROR(IF('1.DP 2012-2022 '!S277&lt;0,"Prejuízo",IF('1.DP 2012-2022 '!H277&lt;0,"IRPJ NEGATIVO",'1.DP 2012-2022 '!H277/'1.DP 2012-2022 '!S277)),"NA")</f>
        <v>0</v>
      </c>
      <c r="J277" s="26">
        <f>IFERROR(IF('1.DP 2012-2022 '!T277&lt;0,"Prejuízo",IF('1.DP 2012-2022 '!I277&lt;0,"IRPJ NEGATIVO",'1.DP 2012-2022 '!I277/'1.DP 2012-2022 '!T277)),"NA")</f>
        <v>0</v>
      </c>
      <c r="K277" s="26" t="str">
        <f>IFERROR(IF('1.DP 2012-2022 '!U277&lt;0,"Prejuízo",IF('1.DP 2012-2022 '!J277&lt;0,"IRPJ NEGATIVO",'1.DP 2012-2022 '!J277/'1.DP 2012-2022 '!U277)),"NA")</f>
        <v>NA</v>
      </c>
      <c r="L277" s="26" t="str">
        <f>IFERROR(IF('1.DP 2012-2022 '!V277&lt;0,"Prejuízo",IF('1.DP 2012-2022 '!K277&lt;0,"IRPJ NEGATIVO",'1.DP 2012-2022 '!K277/'1.DP 2012-2022 '!V277)),"NA")</f>
        <v>NA</v>
      </c>
      <c r="M277" s="26" t="str">
        <f>IFERROR(IF('1.DP 2012-2022 '!W277&lt;0,"Prejuízo",IF('1.DP 2012-2022 '!L277&lt;0,"IRPJ NEGATIVO",'1.DP 2012-2022 '!L277/'1.DP 2012-2022 '!W277)),"NA")</f>
        <v>NA</v>
      </c>
      <c r="N277" s="26" t="str">
        <f>IFERROR(IF('1.DP 2012-2022 '!X277&lt;0,"Prejuízo",IF('1.DP 2012-2022 '!M277&lt;0,"IRPJ NEGATIVO",'1.DP 2012-2022 '!M277/'1.DP 2012-2022 '!X277)),"NA")</f>
        <v>NA</v>
      </c>
      <c r="O277" s="26" t="str">
        <f>IFERROR(IF('1.DP 2012-2022 '!Y277&lt;0,"Prejuízo",IF('1.DP 2012-2022 '!N277&lt;0,"IRPJ NEGATIVO",'1.DP 2012-2022 '!N277/'1.DP 2012-2022 '!Y277)),"NA")</f>
        <v>NA</v>
      </c>
      <c r="P277" s="26" t="str">
        <f>IFERROR(IF('1.DP 2012-2022 '!Z277&lt;0,"Prejuízo",IF('1.DP 2012-2022 '!O277&lt;0,"IRPJ NEGATIVO",'1.DP 2012-2022 '!O277/'1.DP 2012-2022 '!Z277)),"NA")</f>
        <v>NA</v>
      </c>
      <c r="Q277" s="27">
        <f t="shared" si="1"/>
        <v>5</v>
      </c>
      <c r="R277" s="27">
        <f t="shared" si="2"/>
        <v>80</v>
      </c>
      <c r="S277" s="28">
        <f>IFERROR((SUMIF('1.DP 2012-2022 '!E277:O277,"&gt;=0",'1.DP 2012-2022 '!E277:O277))/(SUMIF('1.DP 2012-2022 '!P277:Z277,"&gt;=0",'1.DP 2012-2022 '!P277:Z277)),"NA")</f>
        <v>7.5707051532613104E-2</v>
      </c>
      <c r="T277" s="29">
        <f t="shared" si="3"/>
        <v>4.731690720788319E-3</v>
      </c>
      <c r="U277" s="29">
        <f t="shared" si="4"/>
        <v>1.8955195676668277E-4</v>
      </c>
    </row>
    <row r="278" spans="1:21" ht="14.25" customHeight="1">
      <c r="A278" s="12" t="s">
        <v>619</v>
      </c>
      <c r="B278" s="12" t="s">
        <v>620</v>
      </c>
      <c r="C278" s="12" t="s">
        <v>58</v>
      </c>
      <c r="D278" s="13" t="s">
        <v>600</v>
      </c>
      <c r="E278" s="25">
        <f t="shared" si="0"/>
        <v>1.0022066116481879E-2</v>
      </c>
      <c r="F278" s="26">
        <f>IFERROR(IF('1.DP 2012-2022 '!P278&lt;0,"Prejuízo",IF('1.DP 2012-2022 '!E278&lt;0,"IRPJ NEGATIVO",'1.DP 2012-2022 '!E278/'1.DP 2012-2022 '!P278)),"NA")</f>
        <v>2.0407088164969678</v>
      </c>
      <c r="G278" s="26">
        <f>IFERROR(IF('1.DP 2012-2022 '!Q278&lt;0,"Prejuízo",IF('1.DP 2012-2022 '!F278&lt;0,"IRPJ NEGATIVO",'1.DP 2012-2022 '!F278/'1.DP 2012-2022 '!Q278)),"NA")</f>
        <v>0.21620930629719071</v>
      </c>
      <c r="H278" s="26">
        <f>IFERROR(IF('1.DP 2012-2022 '!R278&lt;0,"Prejuízo",IF('1.DP 2012-2022 '!G278&lt;0,"IRPJ NEGATIVO",'1.DP 2012-2022 '!G278/'1.DP 2012-2022 '!R278)),"NA")</f>
        <v>0.14394432694936779</v>
      </c>
      <c r="I278" s="26">
        <f>IFERROR(IF('1.DP 2012-2022 '!S278&lt;0,"Prejuízo",IF('1.DP 2012-2022 '!H278&lt;0,"IRPJ NEGATIVO",'1.DP 2012-2022 '!H278/'1.DP 2012-2022 '!S278)),"NA")</f>
        <v>0.20633874982283135</v>
      </c>
      <c r="J278" s="26">
        <f>IFERROR(IF('1.DP 2012-2022 '!T278&lt;0,"Prejuízo",IF('1.DP 2012-2022 '!I278&lt;0,"IRPJ NEGATIVO",'1.DP 2012-2022 '!I278/'1.DP 2012-2022 '!T278)),"NA")</f>
        <v>0.11538461551731671</v>
      </c>
      <c r="K278" s="26">
        <f>IFERROR(IF('1.DP 2012-2022 '!U278&lt;0,"Prejuízo",IF('1.DP 2012-2022 '!J278&lt;0,"IRPJ NEGATIVO",'1.DP 2012-2022 '!J278/'1.DP 2012-2022 '!U278)),"NA")</f>
        <v>0.11988829073184387</v>
      </c>
      <c r="L278" s="26" t="str">
        <f>IFERROR(IF('1.DP 2012-2022 '!V278&lt;0,"Prejuízo",IF('1.DP 2012-2022 '!K278&lt;0,"IRPJ NEGATIVO",'1.DP 2012-2022 '!K278/'1.DP 2012-2022 '!V278)),"NA")</f>
        <v>NA</v>
      </c>
      <c r="M278" s="26" t="str">
        <f>IFERROR(IF('1.DP 2012-2022 '!W278&lt;0,"Prejuízo",IF('1.DP 2012-2022 '!L278&lt;0,"IRPJ NEGATIVO",'1.DP 2012-2022 '!L278/'1.DP 2012-2022 '!W278)),"NA")</f>
        <v>NA</v>
      </c>
      <c r="N278" s="26" t="str">
        <f>IFERROR(IF('1.DP 2012-2022 '!X278&lt;0,"Prejuízo",IF('1.DP 2012-2022 '!M278&lt;0,"IRPJ NEGATIVO",'1.DP 2012-2022 '!M278/'1.DP 2012-2022 '!X278)),"NA")</f>
        <v>NA</v>
      </c>
      <c r="O278" s="26" t="str">
        <f>IFERROR(IF('1.DP 2012-2022 '!Y278&lt;0,"Prejuízo",IF('1.DP 2012-2022 '!N278&lt;0,"IRPJ NEGATIVO",'1.DP 2012-2022 '!N278/'1.DP 2012-2022 '!Y278)),"NA")</f>
        <v>NA</v>
      </c>
      <c r="P278" s="26" t="str">
        <f>IFERROR(IF('1.DP 2012-2022 '!Z278&lt;0,"Prejuízo",IF('1.DP 2012-2022 '!O278&lt;0,"IRPJ NEGATIVO",'1.DP 2012-2022 '!O278/'1.DP 2012-2022 '!Z278)),"NA")</f>
        <v>NA</v>
      </c>
      <c r="Q278" s="27">
        <f t="shared" si="1"/>
        <v>5</v>
      </c>
      <c r="R278" s="27">
        <f t="shared" si="2"/>
        <v>80</v>
      </c>
      <c r="S278" s="28">
        <f>IFERROR((SUMIF('1.DP 2012-2022 '!E278:O278,"&gt;=0",'1.DP 2012-2022 '!E278:O278))/(SUMIF('1.DP 2012-2022 '!P278:Z278,"&gt;=0",'1.DP 2012-2022 '!P278:Z278)),"NA")</f>
        <v>0.19798529964022937</v>
      </c>
      <c r="T278" s="29">
        <f t="shared" si="3"/>
        <v>1.2374081227514336E-2</v>
      </c>
      <c r="U278" s="29">
        <f t="shared" si="4"/>
        <v>4.9570680931454523E-4</v>
      </c>
    </row>
    <row r="279" spans="1:21" ht="14.25" customHeight="1">
      <c r="A279" s="12" t="s">
        <v>621</v>
      </c>
      <c r="B279" s="12" t="s">
        <v>622</v>
      </c>
      <c r="C279" s="12" t="s">
        <v>58</v>
      </c>
      <c r="D279" s="13" t="s">
        <v>600</v>
      </c>
      <c r="E279" s="25">
        <f t="shared" si="0"/>
        <v>3.8014272826383316E-3</v>
      </c>
      <c r="F279" s="26">
        <f>IFERROR(IF('1.DP 2012-2022 '!P279&lt;0,"Prejuízo",IF('1.DP 2012-2022 '!E279&lt;0,"IRPJ NEGATIVO",'1.DP 2012-2022 '!E279/'1.DP 2012-2022 '!P279)),"NA")</f>
        <v>3.6356451477329126E-2</v>
      </c>
      <c r="G279" s="26">
        <f>IFERROR(IF('1.DP 2012-2022 '!Q279&lt;0,"Prejuízo",IF('1.DP 2012-2022 '!F279&lt;0,"IRPJ NEGATIVO",'1.DP 2012-2022 '!F279/'1.DP 2012-2022 '!Q279)),"NA")</f>
        <v>0.1887491385336286</v>
      </c>
      <c r="H279" s="26">
        <f>IFERROR(IF('1.DP 2012-2022 '!R279&lt;0,"Prejuízo",IF('1.DP 2012-2022 '!G279&lt;0,"IRPJ NEGATIVO",'1.DP 2012-2022 '!G279/'1.DP 2012-2022 '!R279)),"NA")</f>
        <v>1.0918912840121508E-2</v>
      </c>
      <c r="I279" s="26" t="str">
        <f>IFERROR(IF('1.DP 2012-2022 '!S279&lt;0,"Prejuízo",IF('1.DP 2012-2022 '!H279&lt;0,"IRPJ NEGATIVO",'1.DP 2012-2022 '!H279/'1.DP 2012-2022 '!S279)),"NA")</f>
        <v>IRPJ NEGATIVO</v>
      </c>
      <c r="J279" s="26">
        <f>IFERROR(IF('1.DP 2012-2022 '!T279&lt;0,"Prejuízo",IF('1.DP 2012-2022 '!I279&lt;0,"IRPJ NEGATIVO",'1.DP 2012-2022 '!I279/'1.DP 2012-2022 '!T279)),"NA")</f>
        <v>6.7116759354546515E-2</v>
      </c>
      <c r="K279" s="26">
        <f>IFERROR(IF('1.DP 2012-2022 '!U279&lt;0,"Prejuízo",IF('1.DP 2012-2022 '!J279&lt;0,"IRPJ NEGATIVO",'1.DP 2012-2022 '!J279/'1.DP 2012-2022 '!U279)),"NA")</f>
        <v>9.7292040544076782E-4</v>
      </c>
      <c r="L279" s="26">
        <f>IFERROR(IF('1.DP 2012-2022 '!V279&lt;0,"Prejuízo",IF('1.DP 2012-2022 '!K279&lt;0,"IRPJ NEGATIVO",'1.DP 2012-2022 '!K279/'1.DP 2012-2022 '!V279)),"NA")</f>
        <v>0</v>
      </c>
      <c r="M279" s="26" t="str">
        <f>IFERROR(IF('1.DP 2012-2022 '!W279&lt;0,"Prejuízo",IF('1.DP 2012-2022 '!L279&lt;0,"IRPJ NEGATIVO",'1.DP 2012-2022 '!L279/'1.DP 2012-2022 '!W279)),"NA")</f>
        <v>Prejuízo</v>
      </c>
      <c r="N279" s="26" t="str">
        <f>IFERROR(IF('1.DP 2012-2022 '!X279&lt;0,"Prejuízo",IF('1.DP 2012-2022 '!M279&lt;0,"IRPJ NEGATIVO",'1.DP 2012-2022 '!M279/'1.DP 2012-2022 '!X279)),"NA")</f>
        <v>Prejuízo</v>
      </c>
      <c r="O279" s="26" t="str">
        <f>IFERROR(IF('1.DP 2012-2022 '!Y279&lt;0,"Prejuízo",IF('1.DP 2012-2022 '!N279&lt;0,"IRPJ NEGATIVO",'1.DP 2012-2022 '!N279/'1.DP 2012-2022 '!Y279)),"NA")</f>
        <v>Prejuízo</v>
      </c>
      <c r="P279" s="26" t="str">
        <f>IFERROR(IF('1.DP 2012-2022 '!Z279&lt;0,"Prejuízo",IF('1.DP 2012-2022 '!O279&lt;0,"IRPJ NEGATIVO",'1.DP 2012-2022 '!O279/'1.DP 2012-2022 '!Z279)),"NA")</f>
        <v>Prejuízo</v>
      </c>
      <c r="Q279" s="27">
        <f t="shared" si="1"/>
        <v>6</v>
      </c>
      <c r="R279" s="27">
        <f t="shared" si="2"/>
        <v>80</v>
      </c>
      <c r="S279" s="28">
        <f>IFERROR((SUMIF('1.DP 2012-2022 '!E279:O279,"&gt;=0",'1.DP 2012-2022 '!E279:O279))/(SUMIF('1.DP 2012-2022 '!P279:Z279,"&gt;=0",'1.DP 2012-2022 '!P279:Z279)),"NA")</f>
        <v>0.10109086799190663</v>
      </c>
      <c r="T279" s="29">
        <f t="shared" si="3"/>
        <v>7.5818150993929969E-3</v>
      </c>
      <c r="U279" s="29">
        <f t="shared" si="4"/>
        <v>3.0372819627012506E-4</v>
      </c>
    </row>
    <row r="280" spans="1:21" ht="14.25" customHeight="1">
      <c r="A280" s="12" t="s">
        <v>623</v>
      </c>
      <c r="B280" s="12" t="s">
        <v>624</v>
      </c>
      <c r="C280" s="12" t="s">
        <v>58</v>
      </c>
      <c r="D280" s="13" t="s">
        <v>600</v>
      </c>
      <c r="E280" s="25">
        <f t="shared" si="0"/>
        <v>4.5304000195731447E-3</v>
      </c>
      <c r="F280" s="26">
        <f>IFERROR(IF('1.DP 2012-2022 '!P280&lt;0,"Prejuízo",IF('1.DP 2012-2022 '!E280&lt;0,"IRPJ NEGATIVO",'1.DP 2012-2022 '!E280/'1.DP 2012-2022 '!P280)),"NA")</f>
        <v>6.114325167140236E-3</v>
      </c>
      <c r="G280" s="26">
        <f>IFERROR(IF('1.DP 2012-2022 '!Q280&lt;0,"Prejuízo",IF('1.DP 2012-2022 '!F280&lt;0,"IRPJ NEGATIVO",'1.DP 2012-2022 '!F280/'1.DP 2012-2022 '!Q280)),"NA")</f>
        <v>2.2628063200699738E-2</v>
      </c>
      <c r="H280" s="26">
        <f>IFERROR(IF('1.DP 2012-2022 '!R280&lt;0,"Prejuízo",IF('1.DP 2012-2022 '!G280&lt;0,"IRPJ NEGATIVO",'1.DP 2012-2022 '!G280/'1.DP 2012-2022 '!R280)),"NA")</f>
        <v>5.5578602671707097E-2</v>
      </c>
      <c r="I280" s="26">
        <f>IFERROR(IF('1.DP 2012-2022 '!S280&lt;0,"Prejuízo",IF('1.DP 2012-2022 '!H280&lt;0,"IRPJ NEGATIVO",'1.DP 2012-2022 '!H280/'1.DP 2012-2022 '!S280)),"NA")</f>
        <v>0.256930693109441</v>
      </c>
      <c r="J280" s="26">
        <f>IFERROR(IF('1.DP 2012-2022 '!T280&lt;0,"Prejuízo",IF('1.DP 2012-2022 '!I280&lt;0,"IRPJ NEGATIVO",'1.DP 2012-2022 '!I280/'1.DP 2012-2022 '!T280)),"NA")</f>
        <v>0.72051206917998301</v>
      </c>
      <c r="K280" s="26" t="str">
        <f>IFERROR(IF('1.DP 2012-2022 '!U280&lt;0,"Prejuízo",IF('1.DP 2012-2022 '!J280&lt;0,"IRPJ NEGATIVO",'1.DP 2012-2022 '!J280/'1.DP 2012-2022 '!U280)),"NA")</f>
        <v>Prejuízo</v>
      </c>
      <c r="L280" s="26">
        <f>IFERROR(IF('1.DP 2012-2022 '!V280&lt;0,"Prejuízo",IF('1.DP 2012-2022 '!K280&lt;0,"IRPJ NEGATIVO",'1.DP 2012-2022 '!K280/'1.DP 2012-2022 '!V280)),"NA")</f>
        <v>2.0691047176592039E-4</v>
      </c>
      <c r="M280" s="26" t="str">
        <f>IFERROR(IF('1.DP 2012-2022 '!W280&lt;0,"Prejuízo",IF('1.DP 2012-2022 '!L280&lt;0,"IRPJ NEGATIVO",'1.DP 2012-2022 '!L280/'1.DP 2012-2022 '!W280)),"NA")</f>
        <v>Prejuízo</v>
      </c>
      <c r="N280" s="26">
        <f>IFERROR(IF('1.DP 2012-2022 '!X280&lt;0,"Prejuízo",IF('1.DP 2012-2022 '!M280&lt;0,"IRPJ NEGATIVO",'1.DP 2012-2022 '!M280/'1.DP 2012-2022 '!X280)),"NA")</f>
        <v>0</v>
      </c>
      <c r="O280" s="26">
        <f>IFERROR(IF('1.DP 2012-2022 '!Y280&lt;0,"Prejuízo",IF('1.DP 2012-2022 '!N280&lt;0,"IRPJ NEGATIVO",'1.DP 2012-2022 '!N280/'1.DP 2012-2022 '!Y280)),"NA")</f>
        <v>0</v>
      </c>
      <c r="P280" s="26">
        <f>IFERROR(IF('1.DP 2012-2022 '!Z280&lt;0,"Prejuízo",IF('1.DP 2012-2022 '!O280&lt;0,"IRPJ NEGATIVO",'1.DP 2012-2022 '!O280/'1.DP 2012-2022 '!Z280)),"NA")</f>
        <v>2.0973406945097559E-2</v>
      </c>
      <c r="Q280" s="27">
        <f t="shared" si="1"/>
        <v>8</v>
      </c>
      <c r="R280" s="27">
        <f t="shared" si="2"/>
        <v>80</v>
      </c>
      <c r="S280" s="28">
        <f>IFERROR((SUMIF('1.DP 2012-2022 '!E280:O280,"&gt;=0",'1.DP 2012-2022 '!E280:O280))/(SUMIF('1.DP 2012-2022 '!P280:Z280,"&gt;=0",'1.DP 2012-2022 '!P280:Z280)),"NA")</f>
        <v>4.2921470482692348E-2</v>
      </c>
      <c r="T280" s="29">
        <f t="shared" si="3"/>
        <v>4.2921470482692346E-3</v>
      </c>
      <c r="U280" s="29">
        <f t="shared" si="4"/>
        <v>1.7194379762721022E-4</v>
      </c>
    </row>
    <row r="281" spans="1:21" ht="14.25" customHeight="1">
      <c r="A281" s="12" t="s">
        <v>625</v>
      </c>
      <c r="B281" s="12" t="s">
        <v>626</v>
      </c>
      <c r="C281" s="12" t="s">
        <v>58</v>
      </c>
      <c r="D281" s="13" t="s">
        <v>600</v>
      </c>
      <c r="E281" s="25">
        <f t="shared" si="0"/>
        <v>5.9356462071308201E-2</v>
      </c>
      <c r="F281" s="26">
        <f>IFERROR(IF('1.DP 2012-2022 '!P281&lt;0,"Prejuízo",IF('1.DP 2012-2022 '!E281&lt;0,"IRPJ NEGATIVO",'1.DP 2012-2022 '!E281/'1.DP 2012-2022 '!P281)),"NA")</f>
        <v>0.60290166166465897</v>
      </c>
      <c r="G281" s="26">
        <f>IFERROR(IF('1.DP 2012-2022 '!Q281&lt;0,"Prejuízo",IF('1.DP 2012-2022 '!F281&lt;0,"IRPJ NEGATIVO",'1.DP 2012-2022 '!F281/'1.DP 2012-2022 '!Q281)),"NA")</f>
        <v>0.38922308221665425</v>
      </c>
      <c r="H281" s="26">
        <f>IFERROR(IF('1.DP 2012-2022 '!R281&lt;0,"Prejuízo",IF('1.DP 2012-2022 '!G281&lt;0,"IRPJ NEGATIVO",'1.DP 2012-2022 '!G281/'1.DP 2012-2022 '!R281)),"NA")</f>
        <v>0.41745362138612824</v>
      </c>
      <c r="I281" s="26">
        <f>IFERROR(IF('1.DP 2012-2022 '!S281&lt;0,"Prejuízo",IF('1.DP 2012-2022 '!H281&lt;0,"IRPJ NEGATIVO",'1.DP 2012-2022 '!H281/'1.DP 2012-2022 '!S281)),"NA")</f>
        <v>0.58763938537644755</v>
      </c>
      <c r="J281" s="26">
        <f>IFERROR(IF('1.DP 2012-2022 '!T281&lt;0,"Prejuízo",IF('1.DP 2012-2022 '!I281&lt;0,"IRPJ NEGATIVO",'1.DP 2012-2022 '!I281/'1.DP 2012-2022 '!T281)),"NA")</f>
        <v>0.49738435563202066</v>
      </c>
      <c r="K281" s="26" t="str">
        <f>IFERROR(IF('1.DP 2012-2022 '!U281&lt;0,"Prejuízo",IF('1.DP 2012-2022 '!J281&lt;0,"IRPJ NEGATIVO",'1.DP 2012-2022 '!J281/'1.DP 2012-2022 '!U281)),"NA")</f>
        <v>Prejuízo</v>
      </c>
      <c r="L281" s="26">
        <f>IFERROR(IF('1.DP 2012-2022 '!V281&lt;0,"Prejuízo",IF('1.DP 2012-2022 '!K281&lt;0,"IRPJ NEGATIVO",'1.DP 2012-2022 '!K281/'1.DP 2012-2022 '!V281)),"NA")</f>
        <v>0.5186852778416301</v>
      </c>
      <c r="M281" s="26">
        <f>IFERROR(IF('1.DP 2012-2022 '!W281&lt;0,"Prejuízo",IF('1.DP 2012-2022 '!L281&lt;0,"IRPJ NEGATIVO",'1.DP 2012-2022 '!L281/'1.DP 2012-2022 '!W281)),"NA")</f>
        <v>0.34304360470202794</v>
      </c>
      <c r="N281" s="26">
        <f>IFERROR(IF('1.DP 2012-2022 '!X281&lt;0,"Prejuízo",IF('1.DP 2012-2022 '!M281&lt;0,"IRPJ NEGATIVO",'1.DP 2012-2022 '!M281/'1.DP 2012-2022 '!X281)),"NA")</f>
        <v>0.16453153459220238</v>
      </c>
      <c r="O281" s="26">
        <f>IFERROR(IF('1.DP 2012-2022 '!Y281&lt;0,"Prejuízo",IF('1.DP 2012-2022 '!N281&lt;0,"IRPJ NEGATIVO",'1.DP 2012-2022 '!N281/'1.DP 2012-2022 '!Y281)),"NA")</f>
        <v>0.6696920369269056</v>
      </c>
      <c r="P281" s="26">
        <f>IFERROR(IF('1.DP 2012-2022 '!Z281&lt;0,"Prejuízo",IF('1.DP 2012-2022 '!O281&lt;0,"IRPJ NEGATIVO",'1.DP 2012-2022 '!O281/'1.DP 2012-2022 '!Z281)),"NA")</f>
        <v>0.55796240536598107</v>
      </c>
      <c r="Q281" s="27">
        <f t="shared" si="1"/>
        <v>10</v>
      </c>
      <c r="R281" s="27">
        <f t="shared" si="2"/>
        <v>80</v>
      </c>
      <c r="S281" s="28">
        <f>IFERROR((SUMIF('1.DP 2012-2022 '!E281:O281,"&gt;=0",'1.DP 2012-2022 '!E281:O281))/(SUMIF('1.DP 2012-2022 '!P281:Z281,"&gt;=0",'1.DP 2012-2022 '!P281:Z281)),"NA")</f>
        <v>0.48537963167010478</v>
      </c>
      <c r="T281" s="29">
        <f t="shared" si="3"/>
        <v>6.0672453958763098E-2</v>
      </c>
      <c r="U281" s="29">
        <f t="shared" si="4"/>
        <v>2.4305439743119916E-3</v>
      </c>
    </row>
    <row r="282" spans="1:21" ht="14.25" customHeight="1">
      <c r="A282" s="12" t="s">
        <v>627</v>
      </c>
      <c r="B282" s="12" t="s">
        <v>628</v>
      </c>
      <c r="C282" s="12" t="s">
        <v>58</v>
      </c>
      <c r="D282" s="13" t="s">
        <v>600</v>
      </c>
      <c r="E282" s="25">
        <f t="shared" si="0"/>
        <v>1.9556124097218984E-2</v>
      </c>
      <c r="F282" s="26">
        <f>IFERROR(IF('1.DP 2012-2022 '!P282&lt;0,"Prejuízo",IF('1.DP 2012-2022 '!E282&lt;0,"IRPJ NEGATIVO",'1.DP 2012-2022 '!E282/'1.DP 2012-2022 '!P282)),"NA")</f>
        <v>0.79603416543609817</v>
      </c>
      <c r="G282" s="26">
        <f>IFERROR(IF('1.DP 2012-2022 '!Q282&lt;0,"Prejuízo",IF('1.DP 2012-2022 '!F282&lt;0,"IRPJ NEGATIVO",'1.DP 2012-2022 '!F282/'1.DP 2012-2022 '!Q282)),"NA")</f>
        <v>0.87487487486235249</v>
      </c>
      <c r="H282" s="26">
        <f>IFERROR(IF('1.DP 2012-2022 '!R282&lt;0,"Prejuízo",IF('1.DP 2012-2022 '!G282&lt;0,"IRPJ NEGATIVO",'1.DP 2012-2022 '!G282/'1.DP 2012-2022 '!R282)),"NA")</f>
        <v>0.65397058781024497</v>
      </c>
      <c r="I282" s="26" t="str">
        <f>IFERROR(IF('1.DP 2012-2022 '!S282&lt;0,"Prejuízo",IF('1.DP 2012-2022 '!H282&lt;0,"IRPJ NEGATIVO",'1.DP 2012-2022 '!H282/'1.DP 2012-2022 '!S282)),"NA")</f>
        <v>Prejuízo</v>
      </c>
      <c r="J282" s="26">
        <f>IFERROR(IF('1.DP 2012-2022 '!T282&lt;0,"Prejuízo",IF('1.DP 2012-2022 '!I282&lt;0,"IRPJ NEGATIVO",'1.DP 2012-2022 '!I282/'1.DP 2012-2022 '!T282)),"NA")</f>
        <v>0.78260007901895123</v>
      </c>
      <c r="K282" s="26">
        <f>IFERROR(IF('1.DP 2012-2022 '!U282&lt;0,"Prejuízo",IF('1.DP 2012-2022 '!J282&lt;0,"IRPJ NEGATIVO",'1.DP 2012-2022 '!J282/'1.DP 2012-2022 '!U282)),"NA")</f>
        <v>0.10925489416921379</v>
      </c>
      <c r="L282" s="26">
        <f>IFERROR(IF('1.DP 2012-2022 '!V282&lt;0,"Prejuízo",IF('1.DP 2012-2022 '!K282&lt;0,"IRPJ NEGATIVO",'1.DP 2012-2022 '!K282/'1.DP 2012-2022 '!V282)),"NA")</f>
        <v>0.28770629236072415</v>
      </c>
      <c r="M282" s="26" t="str">
        <f>IFERROR(IF('1.DP 2012-2022 '!W282&lt;0,"Prejuízo",IF('1.DP 2012-2022 '!L282&lt;0,"IRPJ NEGATIVO",'1.DP 2012-2022 '!L282/'1.DP 2012-2022 '!W282)),"NA")</f>
        <v>IRPJ NEGATIVO</v>
      </c>
      <c r="N282" s="26">
        <f>IFERROR(IF('1.DP 2012-2022 '!X282&lt;0,"Prejuízo",IF('1.DP 2012-2022 '!M282&lt;0,"IRPJ NEGATIVO",'1.DP 2012-2022 '!M282/'1.DP 2012-2022 '!X282)),"NA")</f>
        <v>0.16118325261141109</v>
      </c>
      <c r="O282" s="26">
        <f>IFERROR(IF('1.DP 2012-2022 '!Y282&lt;0,"Prejuízo",IF('1.DP 2012-2022 '!N282&lt;0,"IRPJ NEGATIVO",'1.DP 2012-2022 '!N282/'1.DP 2012-2022 '!Y282)),"NA")</f>
        <v>6.9388636869278847E-2</v>
      </c>
      <c r="P282" s="26">
        <f>IFERROR(IF('1.DP 2012-2022 '!Z282&lt;0,"Prejuízo",IF('1.DP 2012-2022 '!O282&lt;0,"IRPJ NEGATIVO",'1.DP 2012-2022 '!O282/'1.DP 2012-2022 '!Z282)),"NA")</f>
        <v>0.28298626395664572</v>
      </c>
      <c r="Q282" s="27">
        <f t="shared" si="1"/>
        <v>6</v>
      </c>
      <c r="R282" s="27">
        <f t="shared" si="2"/>
        <v>80</v>
      </c>
      <c r="S282" s="28">
        <f>IFERROR((SUMIF('1.DP 2012-2022 '!E282:O282,"&gt;=0",'1.DP 2012-2022 '!E282:O282))/(SUMIF('1.DP 2012-2022 '!P282:Z282,"&gt;=0",'1.DP 2012-2022 '!P282:Z282)),"NA")</f>
        <v>0.47753259452697366</v>
      </c>
      <c r="T282" s="29">
        <f t="shared" si="3"/>
        <v>3.5814944589523022E-2</v>
      </c>
      <c r="U282" s="29">
        <f t="shared" si="4"/>
        <v>1.4347499084435863E-3</v>
      </c>
    </row>
    <row r="283" spans="1:21" ht="14.25" customHeight="1">
      <c r="A283" s="12" t="s">
        <v>629</v>
      </c>
      <c r="B283" s="12" t="s">
        <v>630</v>
      </c>
      <c r="C283" s="12" t="s">
        <v>58</v>
      </c>
      <c r="D283" s="13" t="s">
        <v>600</v>
      </c>
      <c r="E283" s="25" t="str">
        <f t="shared" si="0"/>
        <v>NA</v>
      </c>
      <c r="F283" s="26" t="str">
        <f>IFERROR(IF('1.DP 2012-2022 '!P283&lt;0,"Prejuízo",IF('1.DP 2012-2022 '!E283&lt;0,"IRPJ NEGATIVO",'1.DP 2012-2022 '!E283/'1.DP 2012-2022 '!P283)),"NA")</f>
        <v>Prejuízo</v>
      </c>
      <c r="G283" s="26" t="str">
        <f>IFERROR(IF('1.DP 2012-2022 '!Q283&lt;0,"Prejuízo",IF('1.DP 2012-2022 '!F283&lt;0,"IRPJ NEGATIVO",'1.DP 2012-2022 '!F283/'1.DP 2012-2022 '!Q283)),"NA")</f>
        <v>Prejuízo</v>
      </c>
      <c r="H283" s="26" t="str">
        <f>IFERROR(IF('1.DP 2012-2022 '!R283&lt;0,"Prejuízo",IF('1.DP 2012-2022 '!G283&lt;0,"IRPJ NEGATIVO",'1.DP 2012-2022 '!G283/'1.DP 2012-2022 '!R283)),"NA")</f>
        <v>NA</v>
      </c>
      <c r="I283" s="26" t="str">
        <f>IFERROR(IF('1.DP 2012-2022 '!S283&lt;0,"Prejuízo",IF('1.DP 2012-2022 '!H283&lt;0,"IRPJ NEGATIVO",'1.DP 2012-2022 '!H283/'1.DP 2012-2022 '!S283)),"NA")</f>
        <v>NA</v>
      </c>
      <c r="J283" s="26" t="str">
        <f>IFERROR(IF('1.DP 2012-2022 '!T283&lt;0,"Prejuízo",IF('1.DP 2012-2022 '!I283&lt;0,"IRPJ NEGATIVO",'1.DP 2012-2022 '!I283/'1.DP 2012-2022 '!T283)),"NA")</f>
        <v>NA</v>
      </c>
      <c r="K283" s="26" t="str">
        <f>IFERROR(IF('1.DP 2012-2022 '!U283&lt;0,"Prejuízo",IF('1.DP 2012-2022 '!J283&lt;0,"IRPJ NEGATIVO",'1.DP 2012-2022 '!J283/'1.DP 2012-2022 '!U283)),"NA")</f>
        <v>NA</v>
      </c>
      <c r="L283" s="26" t="str">
        <f>IFERROR(IF('1.DP 2012-2022 '!V283&lt;0,"Prejuízo",IF('1.DP 2012-2022 '!K283&lt;0,"IRPJ NEGATIVO",'1.DP 2012-2022 '!K283/'1.DP 2012-2022 '!V283)),"NA")</f>
        <v>NA</v>
      </c>
      <c r="M283" s="26" t="str">
        <f>IFERROR(IF('1.DP 2012-2022 '!W283&lt;0,"Prejuízo",IF('1.DP 2012-2022 '!L283&lt;0,"IRPJ NEGATIVO",'1.DP 2012-2022 '!L283/'1.DP 2012-2022 '!W283)),"NA")</f>
        <v>NA</v>
      </c>
      <c r="N283" s="26" t="str">
        <f>IFERROR(IF('1.DP 2012-2022 '!X283&lt;0,"Prejuízo",IF('1.DP 2012-2022 '!M283&lt;0,"IRPJ NEGATIVO",'1.DP 2012-2022 '!M283/'1.DP 2012-2022 '!X283)),"NA")</f>
        <v>NA</v>
      </c>
      <c r="O283" s="26" t="str">
        <f>IFERROR(IF('1.DP 2012-2022 '!Y283&lt;0,"Prejuízo",IF('1.DP 2012-2022 '!N283&lt;0,"IRPJ NEGATIVO",'1.DP 2012-2022 '!N283/'1.DP 2012-2022 '!Y283)),"NA")</f>
        <v>NA</v>
      </c>
      <c r="P283" s="26" t="str">
        <f>IFERROR(IF('1.DP 2012-2022 '!Z283&lt;0,"Prejuízo",IF('1.DP 2012-2022 '!O283&lt;0,"IRPJ NEGATIVO",'1.DP 2012-2022 '!O283/'1.DP 2012-2022 '!Z283)),"NA")</f>
        <v>NA</v>
      </c>
      <c r="Q283" s="27">
        <f t="shared" si="1"/>
        <v>0</v>
      </c>
      <c r="R283" s="27">
        <f t="shared" si="2"/>
        <v>80</v>
      </c>
      <c r="S283" s="28" t="str">
        <f>IFERROR((SUMIF('1.DP 2012-2022 '!E283:O283,"&gt;=0",'1.DP 2012-2022 '!E283:O283))/(SUMIF('1.DP 2012-2022 '!P283:Z283,"&gt;=0",'1.DP 2012-2022 '!P283:Z283)),"NA")</f>
        <v>NA</v>
      </c>
      <c r="T283" s="29" t="str">
        <f t="shared" si="3"/>
        <v>na</v>
      </c>
      <c r="U283" s="29" t="str">
        <f t="shared" si="4"/>
        <v>na</v>
      </c>
    </row>
    <row r="284" spans="1:21" ht="14.25" customHeight="1">
      <c r="A284" s="12" t="s">
        <v>631</v>
      </c>
      <c r="B284" s="12" t="s">
        <v>632</v>
      </c>
      <c r="C284" s="12" t="s">
        <v>58</v>
      </c>
      <c r="D284" s="13" t="s">
        <v>600</v>
      </c>
      <c r="E284" s="25">
        <f t="shared" si="0"/>
        <v>3.7413902440143025E-2</v>
      </c>
      <c r="F284" s="26">
        <f>IFERROR(IF('1.DP 2012-2022 '!P284&lt;0,"Prejuízo",IF('1.DP 2012-2022 '!E284&lt;0,"IRPJ NEGATIVO",'1.DP 2012-2022 '!E284/'1.DP 2012-2022 '!P284)),"NA")</f>
        <v>0.2321163249451294</v>
      </c>
      <c r="G284" s="26">
        <f>IFERROR(IF('1.DP 2012-2022 '!Q284&lt;0,"Prejuízo",IF('1.DP 2012-2022 '!F284&lt;0,"IRPJ NEGATIVO",'1.DP 2012-2022 '!F284/'1.DP 2012-2022 '!Q284)),"NA")</f>
        <v>0.28317543977548887</v>
      </c>
      <c r="H284" s="26">
        <f>IFERROR(IF('1.DP 2012-2022 '!R284&lt;0,"Prejuízo",IF('1.DP 2012-2022 '!G284&lt;0,"IRPJ NEGATIVO",'1.DP 2012-2022 '!G284/'1.DP 2012-2022 '!R284)),"NA")</f>
        <v>0.21177218767680786</v>
      </c>
      <c r="I284" s="26">
        <f>IFERROR(IF('1.DP 2012-2022 '!S284&lt;0,"Prejuízo",IF('1.DP 2012-2022 '!H284&lt;0,"IRPJ NEGATIVO",'1.DP 2012-2022 '!H284/'1.DP 2012-2022 '!S284)),"NA")</f>
        <v>0.16859088902497829</v>
      </c>
      <c r="J284" s="26">
        <f>IFERROR(IF('1.DP 2012-2022 '!T284&lt;0,"Prejuízo",IF('1.DP 2012-2022 '!I284&lt;0,"IRPJ NEGATIVO",'1.DP 2012-2022 '!I284/'1.DP 2012-2022 '!T284)),"NA")</f>
        <v>0.48433518213829968</v>
      </c>
      <c r="K284" s="26">
        <f>IFERROR(IF('1.DP 2012-2022 '!U284&lt;0,"Prejuízo",IF('1.DP 2012-2022 '!J284&lt;0,"IRPJ NEGATIVO",'1.DP 2012-2022 '!J284/'1.DP 2012-2022 '!U284)),"NA")</f>
        <v>0.2567689530587407</v>
      </c>
      <c r="L284" s="26">
        <f>IFERROR(IF('1.DP 2012-2022 '!V284&lt;0,"Prejuízo",IF('1.DP 2012-2022 '!K284&lt;0,"IRPJ NEGATIVO",'1.DP 2012-2022 '!K284/'1.DP 2012-2022 '!V284)),"NA")</f>
        <v>0.21797961497554341</v>
      </c>
      <c r="M284" s="26">
        <f>IFERROR(IF('1.DP 2012-2022 '!W284&lt;0,"Prejuízo",IF('1.DP 2012-2022 '!L284&lt;0,"IRPJ NEGATIVO",'1.DP 2012-2022 '!L284/'1.DP 2012-2022 '!W284)),"NA")</f>
        <v>0.27174552845440947</v>
      </c>
      <c r="N284" s="26">
        <f>IFERROR(IF('1.DP 2012-2022 '!X284&lt;0,"Prejuízo",IF('1.DP 2012-2022 '!M284&lt;0,"IRPJ NEGATIVO",'1.DP 2012-2022 '!M284/'1.DP 2012-2022 '!X284)),"NA")</f>
        <v>0.26913212198061159</v>
      </c>
      <c r="O284" s="26">
        <f>IFERROR(IF('1.DP 2012-2022 '!Y284&lt;0,"Prejuízo",IF('1.DP 2012-2022 '!N284&lt;0,"IRPJ NEGATIVO",'1.DP 2012-2022 '!N284/'1.DP 2012-2022 '!Y284)),"NA")</f>
        <v>0.28535529939317733</v>
      </c>
      <c r="P284" s="26">
        <f>IFERROR(IF('1.DP 2012-2022 '!Z284&lt;0,"Prejuízo",IF('1.DP 2012-2022 '!O284&lt;0,"IRPJ NEGATIVO",'1.DP 2012-2022 '!O284/'1.DP 2012-2022 '!Z284)),"NA")</f>
        <v>0.31214065378825528</v>
      </c>
      <c r="Q284" s="27">
        <f t="shared" si="1"/>
        <v>11</v>
      </c>
      <c r="R284" s="27">
        <f t="shared" si="2"/>
        <v>80</v>
      </c>
      <c r="S284" s="28">
        <f>IFERROR((SUMIF('1.DP 2012-2022 '!E284:O284,"&gt;=0",'1.DP 2012-2022 '!E284:O284))/(SUMIF('1.DP 2012-2022 '!P284:Z284,"&gt;=0",'1.DP 2012-2022 '!P284:Z284)),"NA")</f>
        <v>0.25996654930686236</v>
      </c>
      <c r="T284" s="29">
        <f t="shared" si="3"/>
        <v>3.574540052969357E-2</v>
      </c>
      <c r="U284" s="29">
        <f t="shared" si="4"/>
        <v>1.4319639671384506E-3</v>
      </c>
    </row>
    <row r="285" spans="1:21" ht="14.25" customHeight="1">
      <c r="A285" s="12" t="s">
        <v>633</v>
      </c>
      <c r="B285" s="12" t="s">
        <v>634</v>
      </c>
      <c r="C285" s="12" t="s">
        <v>58</v>
      </c>
      <c r="D285" s="13" t="s">
        <v>600</v>
      </c>
      <c r="E285" s="25">
        <f t="shared" si="0"/>
        <v>9.7274907901782684E-3</v>
      </c>
      <c r="F285" s="26" t="str">
        <f>IFERROR(IF('1.DP 2012-2022 '!P285&lt;0,"Prejuízo",IF('1.DP 2012-2022 '!E285&lt;0,"IRPJ NEGATIVO",'1.DP 2012-2022 '!E285/'1.DP 2012-2022 '!P285)),"NA")</f>
        <v>IRPJ NEGATIVO</v>
      </c>
      <c r="G285" s="26">
        <f>IFERROR(IF('1.DP 2012-2022 '!Q285&lt;0,"Prejuízo",IF('1.DP 2012-2022 '!F285&lt;0,"IRPJ NEGATIVO",'1.DP 2012-2022 '!F285/'1.DP 2012-2022 '!Q285)),"NA")</f>
        <v>0.25513753100826653</v>
      </c>
      <c r="H285" s="26">
        <f>IFERROR(IF('1.DP 2012-2022 '!R285&lt;0,"Prejuízo",IF('1.DP 2012-2022 '!G285&lt;0,"IRPJ NEGATIVO",'1.DP 2012-2022 '!G285/'1.DP 2012-2022 '!R285)),"NA")</f>
        <v>0.28827782649385197</v>
      </c>
      <c r="I285" s="26">
        <f>IFERROR(IF('1.DP 2012-2022 '!S285&lt;0,"Prejuízo",IF('1.DP 2012-2022 '!H285&lt;0,"IRPJ NEGATIVO",'1.DP 2012-2022 '!H285/'1.DP 2012-2022 '!S285)),"NA")</f>
        <v>9.0820169287242722E-2</v>
      </c>
      <c r="J285" s="26">
        <f>IFERROR(IF('1.DP 2012-2022 '!T285&lt;0,"Prejuízo",IF('1.DP 2012-2022 '!I285&lt;0,"IRPJ NEGATIVO",'1.DP 2012-2022 '!I285/'1.DP 2012-2022 '!T285)),"NA")</f>
        <v>0.14396373642490026</v>
      </c>
      <c r="K285" s="26" t="str">
        <f>IFERROR(IF('1.DP 2012-2022 '!U285&lt;0,"Prejuízo",IF('1.DP 2012-2022 '!J285&lt;0,"IRPJ NEGATIVO",'1.DP 2012-2022 '!J285/'1.DP 2012-2022 '!U285)),"NA")</f>
        <v>NA</v>
      </c>
      <c r="L285" s="26" t="str">
        <f>IFERROR(IF('1.DP 2012-2022 '!V285&lt;0,"Prejuízo",IF('1.DP 2012-2022 '!K285&lt;0,"IRPJ NEGATIVO",'1.DP 2012-2022 '!K285/'1.DP 2012-2022 '!V285)),"NA")</f>
        <v>NA</v>
      </c>
      <c r="M285" s="26" t="str">
        <f>IFERROR(IF('1.DP 2012-2022 '!W285&lt;0,"Prejuízo",IF('1.DP 2012-2022 '!L285&lt;0,"IRPJ NEGATIVO",'1.DP 2012-2022 '!L285/'1.DP 2012-2022 '!W285)),"NA")</f>
        <v>NA</v>
      </c>
      <c r="N285" s="26" t="str">
        <f>IFERROR(IF('1.DP 2012-2022 '!X285&lt;0,"Prejuízo",IF('1.DP 2012-2022 '!M285&lt;0,"IRPJ NEGATIVO",'1.DP 2012-2022 '!M285/'1.DP 2012-2022 '!X285)),"NA")</f>
        <v>NA</v>
      </c>
      <c r="O285" s="26" t="str">
        <f>IFERROR(IF('1.DP 2012-2022 '!Y285&lt;0,"Prejuízo",IF('1.DP 2012-2022 '!N285&lt;0,"IRPJ NEGATIVO",'1.DP 2012-2022 '!N285/'1.DP 2012-2022 '!Y285)),"NA")</f>
        <v>NA</v>
      </c>
      <c r="P285" s="26" t="str">
        <f>IFERROR(IF('1.DP 2012-2022 '!Z285&lt;0,"Prejuízo",IF('1.DP 2012-2022 '!O285&lt;0,"IRPJ NEGATIVO",'1.DP 2012-2022 '!O285/'1.DP 2012-2022 '!Z285)),"NA")</f>
        <v>NA</v>
      </c>
      <c r="Q285" s="27">
        <f t="shared" si="1"/>
        <v>4</v>
      </c>
      <c r="R285" s="27">
        <f t="shared" si="2"/>
        <v>80</v>
      </c>
      <c r="S285" s="28">
        <f>IFERROR((SUMIF('1.DP 2012-2022 '!E285:O285,"&gt;=0",'1.DP 2012-2022 '!E285:O285))/(SUMIF('1.DP 2012-2022 '!P285:Z285,"&gt;=0",'1.DP 2012-2022 '!P285:Z285)),"NA")</f>
        <v>0.22864424629843932</v>
      </c>
      <c r="T285" s="29">
        <f t="shared" si="3"/>
        <v>1.1432212314921966E-2</v>
      </c>
      <c r="U285" s="29">
        <f t="shared" si="4"/>
        <v>4.5797545578054948E-4</v>
      </c>
    </row>
    <row r="286" spans="1:21" ht="14.25" customHeight="1">
      <c r="A286" s="12" t="s">
        <v>635</v>
      </c>
      <c r="B286" s="12" t="s">
        <v>636</v>
      </c>
      <c r="C286" s="12" t="s">
        <v>58</v>
      </c>
      <c r="D286" s="13" t="s">
        <v>600</v>
      </c>
      <c r="E286" s="25">
        <f t="shared" si="0"/>
        <v>7.813890216096275E-3</v>
      </c>
      <c r="F286" s="26" t="str">
        <f>IFERROR(IF('1.DP 2012-2022 '!P286&lt;0,"Prejuízo",IF('1.DP 2012-2022 '!E286&lt;0,"IRPJ NEGATIVO",'1.DP 2012-2022 '!E286/'1.DP 2012-2022 '!P286)),"NA")</f>
        <v>Prejuízo</v>
      </c>
      <c r="G286" s="26" t="str">
        <f>IFERROR(IF('1.DP 2012-2022 '!Q286&lt;0,"Prejuízo",IF('1.DP 2012-2022 '!F286&lt;0,"IRPJ NEGATIVO",'1.DP 2012-2022 '!F286/'1.DP 2012-2022 '!Q286)),"NA")</f>
        <v>Prejuízo</v>
      </c>
      <c r="H286" s="26" t="str">
        <f>IFERROR(IF('1.DP 2012-2022 '!R286&lt;0,"Prejuízo",IF('1.DP 2012-2022 '!G286&lt;0,"IRPJ NEGATIVO",'1.DP 2012-2022 '!G286/'1.DP 2012-2022 '!R286)),"NA")</f>
        <v>Prejuízo</v>
      </c>
      <c r="I286" s="26" t="str">
        <f>IFERROR(IF('1.DP 2012-2022 '!S286&lt;0,"Prejuízo",IF('1.DP 2012-2022 '!H286&lt;0,"IRPJ NEGATIVO",'1.DP 2012-2022 '!H286/'1.DP 2012-2022 '!S286)),"NA")</f>
        <v>Prejuízo</v>
      </c>
      <c r="J286" s="26">
        <f>IFERROR(IF('1.DP 2012-2022 '!T286&lt;0,"Prejuízo",IF('1.DP 2012-2022 '!I286&lt;0,"IRPJ NEGATIVO",'1.DP 2012-2022 '!I286/'1.DP 2012-2022 '!T286)),"NA")</f>
        <v>0.37511005510782447</v>
      </c>
      <c r="K286" s="26">
        <f>IFERROR(IF('1.DP 2012-2022 '!U286&lt;0,"Prejuízo",IF('1.DP 2012-2022 '!J286&lt;0,"IRPJ NEGATIVO",'1.DP 2012-2022 '!J286/'1.DP 2012-2022 '!U286)),"NA")</f>
        <v>0.2500011621798775</v>
      </c>
      <c r="L286" s="26" t="str">
        <f>IFERROR(IF('1.DP 2012-2022 '!V286&lt;0,"Prejuízo",IF('1.DP 2012-2022 '!K286&lt;0,"IRPJ NEGATIVO",'1.DP 2012-2022 '!K286/'1.DP 2012-2022 '!V286)),"NA")</f>
        <v>NA</v>
      </c>
      <c r="M286" s="26" t="str">
        <f>IFERROR(IF('1.DP 2012-2022 '!W286&lt;0,"Prejuízo",IF('1.DP 2012-2022 '!L286&lt;0,"IRPJ NEGATIVO",'1.DP 2012-2022 '!L286/'1.DP 2012-2022 '!W286)),"NA")</f>
        <v>NA</v>
      </c>
      <c r="N286" s="26" t="str">
        <f>IFERROR(IF('1.DP 2012-2022 '!X286&lt;0,"Prejuízo",IF('1.DP 2012-2022 '!M286&lt;0,"IRPJ NEGATIVO",'1.DP 2012-2022 '!M286/'1.DP 2012-2022 '!X286)),"NA")</f>
        <v>NA</v>
      </c>
      <c r="O286" s="26" t="str">
        <f>IFERROR(IF('1.DP 2012-2022 '!Y286&lt;0,"Prejuízo",IF('1.DP 2012-2022 '!N286&lt;0,"IRPJ NEGATIVO",'1.DP 2012-2022 '!N286/'1.DP 2012-2022 '!Y286)),"NA")</f>
        <v>NA</v>
      </c>
      <c r="P286" s="26" t="str">
        <f>IFERROR(IF('1.DP 2012-2022 '!Z286&lt;0,"Prejuízo",IF('1.DP 2012-2022 '!O286&lt;0,"IRPJ NEGATIVO",'1.DP 2012-2022 '!O286/'1.DP 2012-2022 '!Z286)),"NA")</f>
        <v>NA</v>
      </c>
      <c r="Q286" s="27">
        <f t="shared" si="1"/>
        <v>2</v>
      </c>
      <c r="R286" s="27">
        <f t="shared" si="2"/>
        <v>80</v>
      </c>
      <c r="S286" s="28">
        <f>IFERROR((SUMIF('1.DP 2012-2022 '!E286:O286,"&gt;=0",'1.DP 2012-2022 '!E286:O286))/(SUMIF('1.DP 2012-2022 '!P286:Z286,"&gt;=0",'1.DP 2012-2022 '!P286:Z286)),"NA")</f>
        <v>0.35404486411115732</v>
      </c>
      <c r="T286" s="29">
        <f t="shared" si="3"/>
        <v>8.8511216027789327E-3</v>
      </c>
      <c r="U286" s="29">
        <f t="shared" si="4"/>
        <v>3.5457672920496475E-4</v>
      </c>
    </row>
    <row r="287" spans="1:21" ht="14.25" customHeight="1">
      <c r="A287" s="12" t="s">
        <v>637</v>
      </c>
      <c r="B287" s="12" t="s">
        <v>638</v>
      </c>
      <c r="C287" s="12" t="s">
        <v>58</v>
      </c>
      <c r="D287" s="13" t="s">
        <v>639</v>
      </c>
      <c r="E287" s="25">
        <f t="shared" si="0"/>
        <v>5.8369800515315467E-3</v>
      </c>
      <c r="F287" s="26">
        <f>IFERROR(IF('1.DP 2012-2022 '!P287&lt;0,"Prejuízo",IF('1.DP 2012-2022 '!E287&lt;0,"IRPJ NEGATIVO",'1.DP 2012-2022 '!E287/'1.DP 2012-2022 '!P287)),"NA")</f>
        <v>0.19139867273370731</v>
      </c>
      <c r="G287" s="26" t="str">
        <f>IFERROR(IF('1.DP 2012-2022 '!Q287&lt;0,"Prejuízo",IF('1.DP 2012-2022 '!F287&lt;0,"IRPJ NEGATIVO",'1.DP 2012-2022 '!F287/'1.DP 2012-2022 '!Q287)),"NA")</f>
        <v>Prejuízo</v>
      </c>
      <c r="H287" s="26">
        <f>IFERROR(IF('1.DP 2012-2022 '!R287&lt;0,"Prejuízo",IF('1.DP 2012-2022 '!G287&lt;0,"IRPJ NEGATIVO",'1.DP 2012-2022 '!G287/'1.DP 2012-2022 '!R287)),"NA")</f>
        <v>5.0493154598660966E-2</v>
      </c>
      <c r="I287" s="26">
        <f>IFERROR(IF('1.DP 2012-2022 '!S287&lt;0,"Prejuízo",IF('1.DP 2012-2022 '!H287&lt;0,"IRPJ NEGATIVO",'1.DP 2012-2022 '!H287/'1.DP 2012-2022 '!S287)),"NA")</f>
        <v>0.23869630078494614</v>
      </c>
      <c r="J287" s="26">
        <f>IFERROR(IF('1.DP 2012-2022 '!T287&lt;0,"Prejuízo",IF('1.DP 2012-2022 '!I287&lt;0,"IRPJ NEGATIVO",'1.DP 2012-2022 '!I287/'1.DP 2012-2022 '!T287)),"NA")</f>
        <v>0.33510651083232529</v>
      </c>
      <c r="K287" s="26">
        <f>IFERROR(IF('1.DP 2012-2022 '!U287&lt;0,"Prejuízo",IF('1.DP 2012-2022 '!J287&lt;0,"IRPJ NEGATIVO",'1.DP 2012-2022 '!J287/'1.DP 2012-2022 '!U287)),"NA")</f>
        <v>0.22650501906776924</v>
      </c>
      <c r="L287" s="26">
        <f>IFERROR(IF('1.DP 2012-2022 '!V287&lt;0,"Prejuízo",IF('1.DP 2012-2022 '!K287&lt;0,"IRPJ NEGATIVO",'1.DP 2012-2022 '!K287/'1.DP 2012-2022 '!V287)),"NA")</f>
        <v>0.22458786887255172</v>
      </c>
      <c r="M287" s="26">
        <f>IFERROR(IF('1.DP 2012-2022 '!W287&lt;0,"Prejuízo",IF('1.DP 2012-2022 '!L287&lt;0,"IRPJ NEGATIVO",'1.DP 2012-2022 '!L287/'1.DP 2012-2022 '!W287)),"NA")</f>
        <v>0.36743354416844204</v>
      </c>
      <c r="N287" s="26">
        <f>IFERROR(IF('1.DP 2012-2022 '!X287&lt;0,"Prejuízo",IF('1.DP 2012-2022 '!M287&lt;0,"IRPJ NEGATIVO",'1.DP 2012-2022 '!M287/'1.DP 2012-2022 '!X287)),"NA")</f>
        <v>0.92950750161329543</v>
      </c>
      <c r="O287" s="26">
        <f>IFERROR(IF('1.DP 2012-2022 '!Y287&lt;0,"Prejuízo",IF('1.DP 2012-2022 '!N287&lt;0,"IRPJ NEGATIVO",'1.DP 2012-2022 '!N287/'1.DP 2012-2022 '!Y287)),"NA")</f>
        <v>0.34540186419841007</v>
      </c>
      <c r="P287" s="26">
        <f>IFERROR(IF('1.DP 2012-2022 '!Z287&lt;0,"Prejuízo",IF('1.DP 2012-2022 '!O287&lt;0,"IRPJ NEGATIVO",'1.DP 2012-2022 '!O287/'1.DP 2012-2022 '!Z287)),"NA")</f>
        <v>0.35516908535580538</v>
      </c>
      <c r="Q287" s="27">
        <f t="shared" si="1"/>
        <v>9</v>
      </c>
      <c r="R287" s="27">
        <f t="shared" si="2"/>
        <v>400</v>
      </c>
      <c r="S287" s="28">
        <f>IFERROR((SUMIF('1.DP 2012-2022 '!E287:O287,"&gt;=0",'1.DP 2012-2022 '!E287:O287))/(SUMIF('1.DP 2012-2022 '!P287:Z287,"&gt;=0",'1.DP 2012-2022 '!P287:Z287)),"NA")</f>
        <v>0.32206273206490255</v>
      </c>
      <c r="T287" s="29">
        <f t="shared" si="3"/>
        <v>7.2464114714603078E-3</v>
      </c>
      <c r="U287" s="29">
        <f t="shared" si="4"/>
        <v>1.4514594835173375E-3</v>
      </c>
    </row>
    <row r="288" spans="1:21" ht="14.25" customHeight="1">
      <c r="A288" s="12" t="s">
        <v>640</v>
      </c>
      <c r="B288" s="12" t="s">
        <v>641</v>
      </c>
      <c r="C288" s="12" t="s">
        <v>58</v>
      </c>
      <c r="D288" s="13" t="s">
        <v>639</v>
      </c>
      <c r="E288" s="25">
        <f t="shared" si="0"/>
        <v>5.2005389260683797E-4</v>
      </c>
      <c r="F288" s="26">
        <f>IFERROR(IF('1.DP 2012-2022 '!P288&lt;0,"Prejuízo",IF('1.DP 2012-2022 '!E288&lt;0,"IRPJ NEGATIVO",'1.DP 2012-2022 '!E288/'1.DP 2012-2022 '!P288)),"NA")</f>
        <v>0.2080215570427352</v>
      </c>
      <c r="G288" s="26" t="str">
        <f>IFERROR(IF('1.DP 2012-2022 '!Q288&lt;0,"Prejuízo",IF('1.DP 2012-2022 '!F288&lt;0,"IRPJ NEGATIVO",'1.DP 2012-2022 '!F288/'1.DP 2012-2022 '!Q288)),"NA")</f>
        <v>Prejuízo</v>
      </c>
      <c r="H288" s="26" t="str">
        <f>IFERROR(IF('1.DP 2012-2022 '!R288&lt;0,"Prejuízo",IF('1.DP 2012-2022 '!G288&lt;0,"IRPJ NEGATIVO",'1.DP 2012-2022 '!G288/'1.DP 2012-2022 '!R288)),"NA")</f>
        <v>Prejuízo</v>
      </c>
      <c r="I288" s="26" t="str">
        <f>IFERROR(IF('1.DP 2012-2022 '!S288&lt;0,"Prejuízo",IF('1.DP 2012-2022 '!H288&lt;0,"IRPJ NEGATIVO",'1.DP 2012-2022 '!H288/'1.DP 2012-2022 '!S288)),"NA")</f>
        <v>NA</v>
      </c>
      <c r="J288" s="26" t="str">
        <f>IFERROR(IF('1.DP 2012-2022 '!T288&lt;0,"Prejuízo",IF('1.DP 2012-2022 '!I288&lt;0,"IRPJ NEGATIVO",'1.DP 2012-2022 '!I288/'1.DP 2012-2022 '!T288)),"NA")</f>
        <v>NA</v>
      </c>
      <c r="K288" s="26" t="str">
        <f>IFERROR(IF('1.DP 2012-2022 '!U288&lt;0,"Prejuízo",IF('1.DP 2012-2022 '!J288&lt;0,"IRPJ NEGATIVO",'1.DP 2012-2022 '!J288/'1.DP 2012-2022 '!U288)),"NA")</f>
        <v>NA</v>
      </c>
      <c r="L288" s="26" t="str">
        <f>IFERROR(IF('1.DP 2012-2022 '!V288&lt;0,"Prejuízo",IF('1.DP 2012-2022 '!K288&lt;0,"IRPJ NEGATIVO",'1.DP 2012-2022 '!K288/'1.DP 2012-2022 '!V288)),"NA")</f>
        <v>NA</v>
      </c>
      <c r="M288" s="26" t="str">
        <f>IFERROR(IF('1.DP 2012-2022 '!W288&lt;0,"Prejuízo",IF('1.DP 2012-2022 '!L288&lt;0,"IRPJ NEGATIVO",'1.DP 2012-2022 '!L288/'1.DP 2012-2022 '!W288)),"NA")</f>
        <v>NA</v>
      </c>
      <c r="N288" s="26" t="str">
        <f>IFERROR(IF('1.DP 2012-2022 '!X288&lt;0,"Prejuízo",IF('1.DP 2012-2022 '!M288&lt;0,"IRPJ NEGATIVO",'1.DP 2012-2022 '!M288/'1.DP 2012-2022 '!X288)),"NA")</f>
        <v>NA</v>
      </c>
      <c r="O288" s="26" t="str">
        <f>IFERROR(IF('1.DP 2012-2022 '!Y288&lt;0,"Prejuízo",IF('1.DP 2012-2022 '!N288&lt;0,"IRPJ NEGATIVO",'1.DP 2012-2022 '!N288/'1.DP 2012-2022 '!Y288)),"NA")</f>
        <v>NA</v>
      </c>
      <c r="P288" s="26" t="str">
        <f>IFERROR(IF('1.DP 2012-2022 '!Z288&lt;0,"Prejuízo",IF('1.DP 2012-2022 '!O288&lt;0,"IRPJ NEGATIVO",'1.DP 2012-2022 '!O288/'1.DP 2012-2022 '!Z288)),"NA")</f>
        <v>NA</v>
      </c>
      <c r="Q288" s="27">
        <f t="shared" si="1"/>
        <v>1</v>
      </c>
      <c r="R288" s="27">
        <f t="shared" si="2"/>
        <v>400</v>
      </c>
      <c r="S288" s="28">
        <f>IFERROR((SUMIF('1.DP 2012-2022 '!E288:O288,"&gt;=0",'1.DP 2012-2022 '!E288:O288))/(SUMIF('1.DP 2012-2022 '!P288:Z288,"&gt;=0",'1.DP 2012-2022 '!P288:Z288)),"NA")</f>
        <v>0.40985632680435879</v>
      </c>
      <c r="T288" s="29">
        <f t="shared" si="3"/>
        <v>1.0246408170108969E-3</v>
      </c>
      <c r="U288" s="29">
        <f t="shared" si="4"/>
        <v>2.0523601742832189E-4</v>
      </c>
    </row>
    <row r="289" spans="1:21" ht="14.25" customHeight="1">
      <c r="A289" s="12" t="s">
        <v>642</v>
      </c>
      <c r="B289" s="12" t="s">
        <v>643</v>
      </c>
      <c r="C289" s="12" t="s">
        <v>58</v>
      </c>
      <c r="D289" s="13" t="s">
        <v>639</v>
      </c>
      <c r="E289" s="25">
        <f t="shared" si="0"/>
        <v>2.817696140555004E-3</v>
      </c>
      <c r="F289" s="26">
        <f>IFERROR(IF('1.DP 2012-2022 '!P289&lt;0,"Prejuízo",IF('1.DP 2012-2022 '!E289&lt;0,"IRPJ NEGATIVO",'1.DP 2012-2022 '!E289/'1.DP 2012-2022 '!P289)),"NA")</f>
        <v>7.5315332934784943E-2</v>
      </c>
      <c r="G289" s="26">
        <f>IFERROR(IF('1.DP 2012-2022 '!Q289&lt;0,"Prejuízo",IF('1.DP 2012-2022 '!F289&lt;0,"IRPJ NEGATIVO",'1.DP 2012-2022 '!F289/'1.DP 2012-2022 '!Q289)),"NA")</f>
        <v>1.9517299617904979E-2</v>
      </c>
      <c r="H289" s="26">
        <f>IFERROR(IF('1.DP 2012-2022 '!R289&lt;0,"Prejuízo",IF('1.DP 2012-2022 '!G289&lt;0,"IRPJ NEGATIVO",'1.DP 2012-2022 '!G289/'1.DP 2012-2022 '!R289)),"NA")</f>
        <v>9.0971372469403941E-2</v>
      </c>
      <c r="I289" s="26">
        <f>IFERROR(IF('1.DP 2012-2022 '!S289&lt;0,"Prejuízo",IF('1.DP 2012-2022 '!H289&lt;0,"IRPJ NEGATIVO",'1.DP 2012-2022 '!H289/'1.DP 2012-2022 '!S289)),"NA")</f>
        <v>8.0390436612806662E-2</v>
      </c>
      <c r="J289" s="26">
        <f>IFERROR(IF('1.DP 2012-2022 '!T289&lt;0,"Prejuízo",IF('1.DP 2012-2022 '!I289&lt;0,"IRPJ NEGATIVO",'1.DP 2012-2022 '!I289/'1.DP 2012-2022 '!T289)),"NA")</f>
        <v>7.1384488895727446E-2</v>
      </c>
      <c r="K289" s="26">
        <f>IFERROR(IF('1.DP 2012-2022 '!U289&lt;0,"Prejuízo",IF('1.DP 2012-2022 '!J289&lt;0,"IRPJ NEGATIVO",'1.DP 2012-2022 '!J289/'1.DP 2012-2022 '!U289)),"NA")</f>
        <v>0.13476980717962717</v>
      </c>
      <c r="L289" s="26">
        <f>IFERROR(IF('1.DP 2012-2022 '!V289&lt;0,"Prejuízo",IF('1.DP 2012-2022 '!K289&lt;0,"IRPJ NEGATIVO",'1.DP 2012-2022 '!K289/'1.DP 2012-2022 '!V289)),"NA")</f>
        <v>0.13914394679185535</v>
      </c>
      <c r="M289" s="26">
        <f>IFERROR(IF('1.DP 2012-2022 '!W289&lt;0,"Prejuízo",IF('1.DP 2012-2022 '!L289&lt;0,"IRPJ NEGATIVO",'1.DP 2012-2022 '!L289/'1.DP 2012-2022 '!W289)),"NA")</f>
        <v>0.17956877537295587</v>
      </c>
      <c r="N289" s="26">
        <f>IFERROR(IF('1.DP 2012-2022 '!X289&lt;0,"Prejuízo",IF('1.DP 2012-2022 '!M289&lt;0,"IRPJ NEGATIVO",'1.DP 2012-2022 '!M289/'1.DP 2012-2022 '!X289)),"NA")</f>
        <v>0.1358864921557919</v>
      </c>
      <c r="O289" s="26">
        <f>IFERROR(IF('1.DP 2012-2022 '!Y289&lt;0,"Prejuízo",IF('1.DP 2012-2022 '!N289&lt;0,"IRPJ NEGATIVO",'1.DP 2012-2022 '!N289/'1.DP 2012-2022 '!Y289)),"NA")</f>
        <v>8.9840824042814307E-2</v>
      </c>
      <c r="P289" s="26">
        <f>IFERROR(IF('1.DP 2012-2022 '!Z289&lt;0,"Prejuízo",IF('1.DP 2012-2022 '!O289&lt;0,"IRPJ NEGATIVO",'1.DP 2012-2022 '!O289/'1.DP 2012-2022 '!Z289)),"NA")</f>
        <v>0.11028968014832875</v>
      </c>
      <c r="Q289" s="27">
        <f t="shared" si="1"/>
        <v>11</v>
      </c>
      <c r="R289" s="27">
        <f t="shared" si="2"/>
        <v>400</v>
      </c>
      <c r="S289" s="28">
        <f>IFERROR((SUMIF('1.DP 2012-2022 '!E289:O289,"&gt;=0",'1.DP 2012-2022 '!E289:O289))/(SUMIF('1.DP 2012-2022 '!P289:Z289,"&gt;=0",'1.DP 2012-2022 '!P289:Z289)),"NA")</f>
        <v>8.2746222474591583E-2</v>
      </c>
      <c r="T289" s="29">
        <f t="shared" si="3"/>
        <v>2.2755211180512684E-3</v>
      </c>
      <c r="U289" s="29">
        <f t="shared" si="4"/>
        <v>4.5578790546845638E-4</v>
      </c>
    </row>
    <row r="290" spans="1:21" ht="14.25" customHeight="1">
      <c r="A290" s="12" t="s">
        <v>644</v>
      </c>
      <c r="B290" s="12" t="s">
        <v>645</v>
      </c>
      <c r="C290" s="12" t="s">
        <v>58</v>
      </c>
      <c r="D290" s="13" t="s">
        <v>639</v>
      </c>
      <c r="E290" s="25">
        <f t="shared" si="0"/>
        <v>2.5157208799917955E-3</v>
      </c>
      <c r="F290" s="26">
        <f>IFERROR(IF('1.DP 2012-2022 '!P290&lt;0,"Prejuízo",IF('1.DP 2012-2022 '!E290&lt;0,"IRPJ NEGATIVO",'1.DP 2012-2022 '!E290/'1.DP 2012-2022 '!P290)),"NA")</f>
        <v>7.3956129735159831E-2</v>
      </c>
      <c r="G290" s="26">
        <f>IFERROR(IF('1.DP 2012-2022 '!Q290&lt;0,"Prejuízo",IF('1.DP 2012-2022 '!F290&lt;0,"IRPJ NEGATIVO",'1.DP 2012-2022 '!F290/'1.DP 2012-2022 '!Q290)),"NA")</f>
        <v>3.866373744096601E-2</v>
      </c>
      <c r="H290" s="26">
        <f>IFERROR(IF('1.DP 2012-2022 '!R290&lt;0,"Prejuízo",IF('1.DP 2012-2022 '!G290&lt;0,"IRPJ NEGATIVO",'1.DP 2012-2022 '!G290/'1.DP 2012-2022 '!R290)),"NA")</f>
        <v>3.6446532237561863E-2</v>
      </c>
      <c r="I290" s="26">
        <f>IFERROR(IF('1.DP 2012-2022 '!S290&lt;0,"Prejuízo",IF('1.DP 2012-2022 '!H290&lt;0,"IRPJ NEGATIVO",'1.DP 2012-2022 '!H290/'1.DP 2012-2022 '!S290)),"NA")</f>
        <v>4.2252849900815244E-2</v>
      </c>
      <c r="J290" s="26">
        <f>IFERROR(IF('1.DP 2012-2022 '!T290&lt;0,"Prejuízo",IF('1.DP 2012-2022 '!I290&lt;0,"IRPJ NEGATIVO",'1.DP 2012-2022 '!I290/'1.DP 2012-2022 '!T290)),"NA")</f>
        <v>9.660211050813404E-2</v>
      </c>
      <c r="K290" s="26">
        <f>IFERROR(IF('1.DP 2012-2022 '!U290&lt;0,"Prejuízo",IF('1.DP 2012-2022 '!J290&lt;0,"IRPJ NEGATIVO",'1.DP 2012-2022 '!J290/'1.DP 2012-2022 '!U290)),"NA")</f>
        <v>0.13120076584054324</v>
      </c>
      <c r="L290" s="26">
        <f>IFERROR(IF('1.DP 2012-2022 '!V290&lt;0,"Prejuízo",IF('1.DP 2012-2022 '!K290&lt;0,"IRPJ NEGATIVO",'1.DP 2012-2022 '!K290/'1.DP 2012-2022 '!V290)),"NA")</f>
        <v>0.10070476445970622</v>
      </c>
      <c r="M290" s="26">
        <f>IFERROR(IF('1.DP 2012-2022 '!W290&lt;0,"Prejuízo",IF('1.DP 2012-2022 '!L290&lt;0,"IRPJ NEGATIVO",'1.DP 2012-2022 '!L290/'1.DP 2012-2022 '!W290)),"NA")</f>
        <v>0.14785950283781263</v>
      </c>
      <c r="N290" s="26">
        <f>IFERROR(IF('1.DP 2012-2022 '!X290&lt;0,"Prejuízo",IF('1.DP 2012-2022 '!M290&lt;0,"IRPJ NEGATIVO",'1.DP 2012-2022 '!M290/'1.DP 2012-2022 '!X290)),"NA")</f>
        <v>9.7664611864855574E-2</v>
      </c>
      <c r="O290" s="26">
        <f>IFERROR(IF('1.DP 2012-2022 '!Y290&lt;0,"Prejuízo",IF('1.DP 2012-2022 '!N290&lt;0,"IRPJ NEGATIVO",'1.DP 2012-2022 '!N290/'1.DP 2012-2022 '!Y290)),"NA")</f>
        <v>0.1239395989364868</v>
      </c>
      <c r="P290" s="26">
        <f>IFERROR(IF('1.DP 2012-2022 '!Z290&lt;0,"Prejuízo",IF('1.DP 2012-2022 '!O290&lt;0,"IRPJ NEGATIVO",'1.DP 2012-2022 '!O290/'1.DP 2012-2022 '!Z290)),"NA")</f>
        <v>0.11699774823467672</v>
      </c>
      <c r="Q290" s="27">
        <f t="shared" si="1"/>
        <v>11</v>
      </c>
      <c r="R290" s="27">
        <f t="shared" si="2"/>
        <v>400</v>
      </c>
      <c r="S290" s="28">
        <f>IFERROR((SUMIF('1.DP 2012-2022 '!E290:O290,"&gt;=0",'1.DP 2012-2022 '!E290:O290))/(SUMIF('1.DP 2012-2022 '!P290:Z290,"&gt;=0",'1.DP 2012-2022 '!P290:Z290)),"NA")</f>
        <v>7.4799302964697514E-2</v>
      </c>
      <c r="T290" s="29">
        <f t="shared" si="3"/>
        <v>2.0569808315291814E-3</v>
      </c>
      <c r="U290" s="29">
        <f t="shared" si="4"/>
        <v>4.1201418758721712E-4</v>
      </c>
    </row>
    <row r="291" spans="1:21" ht="14.25" customHeight="1">
      <c r="A291" s="12" t="s">
        <v>646</v>
      </c>
      <c r="B291" s="12" t="s">
        <v>647</v>
      </c>
      <c r="C291" s="12" t="s">
        <v>58</v>
      </c>
      <c r="D291" s="13" t="s">
        <v>639</v>
      </c>
      <c r="E291" s="25">
        <f t="shared" si="0"/>
        <v>3.1442690933739651E-3</v>
      </c>
      <c r="F291" s="26">
        <f>IFERROR(IF('1.DP 2012-2022 '!P291&lt;0,"Prejuízo",IF('1.DP 2012-2022 '!E291&lt;0,"IRPJ NEGATIVO",'1.DP 2012-2022 '!E291/'1.DP 2012-2022 '!P291)),"NA")</f>
        <v>0.5404748855624053</v>
      </c>
      <c r="G291" s="26">
        <f>IFERROR(IF('1.DP 2012-2022 '!Q291&lt;0,"Prejuízo",IF('1.DP 2012-2022 '!F291&lt;0,"IRPJ NEGATIVO",'1.DP 2012-2022 '!F291/'1.DP 2012-2022 '!Q291)),"NA")</f>
        <v>0.21132548300168127</v>
      </c>
      <c r="H291" s="26">
        <f>IFERROR(IF('1.DP 2012-2022 '!R291&lt;0,"Prejuízo",IF('1.DP 2012-2022 '!G291&lt;0,"IRPJ NEGATIVO",'1.DP 2012-2022 '!G291/'1.DP 2012-2022 '!R291)),"NA")</f>
        <v>0.16671588104521565</v>
      </c>
      <c r="I291" s="26">
        <f>IFERROR(IF('1.DP 2012-2022 '!S291&lt;0,"Prejuízo",IF('1.DP 2012-2022 '!H291&lt;0,"IRPJ NEGATIVO",'1.DP 2012-2022 '!H291/'1.DP 2012-2022 '!S291)),"NA")</f>
        <v>0.13780506931961878</v>
      </c>
      <c r="J291" s="26">
        <f>IFERROR(IF('1.DP 2012-2022 '!T291&lt;0,"Prejuízo",IF('1.DP 2012-2022 '!I291&lt;0,"IRPJ NEGATIVO",'1.DP 2012-2022 '!I291/'1.DP 2012-2022 '!T291)),"NA")</f>
        <v>0.15696967808589646</v>
      </c>
      <c r="K291" s="26">
        <f>IFERROR(IF('1.DP 2012-2022 '!U291&lt;0,"Prejuízo",IF('1.DP 2012-2022 '!J291&lt;0,"IRPJ NEGATIVO",'1.DP 2012-2022 '!J291/'1.DP 2012-2022 '!U291)),"NA")</f>
        <v>4.4416640334768519E-2</v>
      </c>
      <c r="L291" s="26" t="str">
        <f>IFERROR(IF('1.DP 2012-2022 '!V291&lt;0,"Prejuízo",IF('1.DP 2012-2022 '!K291&lt;0,"IRPJ NEGATIVO",'1.DP 2012-2022 '!K291/'1.DP 2012-2022 '!V291)),"NA")</f>
        <v>NA</v>
      </c>
      <c r="M291" s="26" t="str">
        <f>IFERROR(IF('1.DP 2012-2022 '!W291&lt;0,"Prejuízo",IF('1.DP 2012-2022 '!L291&lt;0,"IRPJ NEGATIVO",'1.DP 2012-2022 '!L291/'1.DP 2012-2022 '!W291)),"NA")</f>
        <v>NA</v>
      </c>
      <c r="N291" s="26" t="str">
        <f>IFERROR(IF('1.DP 2012-2022 '!X291&lt;0,"Prejuízo",IF('1.DP 2012-2022 '!M291&lt;0,"IRPJ NEGATIVO",'1.DP 2012-2022 '!M291/'1.DP 2012-2022 '!X291)),"NA")</f>
        <v>NA</v>
      </c>
      <c r="O291" s="26" t="str">
        <f>IFERROR(IF('1.DP 2012-2022 '!Y291&lt;0,"Prejuízo",IF('1.DP 2012-2022 '!N291&lt;0,"IRPJ NEGATIVO",'1.DP 2012-2022 '!N291/'1.DP 2012-2022 '!Y291)),"NA")</f>
        <v>NA</v>
      </c>
      <c r="P291" s="26" t="str">
        <f>IFERROR(IF('1.DP 2012-2022 '!Z291&lt;0,"Prejuízo",IF('1.DP 2012-2022 '!O291&lt;0,"IRPJ NEGATIVO",'1.DP 2012-2022 '!O291/'1.DP 2012-2022 '!Z291)),"NA")</f>
        <v>NA</v>
      </c>
      <c r="Q291" s="27">
        <f t="shared" si="1"/>
        <v>6</v>
      </c>
      <c r="R291" s="27">
        <f t="shared" si="2"/>
        <v>400</v>
      </c>
      <c r="S291" s="28">
        <f>IFERROR((SUMIF('1.DP 2012-2022 '!E291:O291,"&gt;=0",'1.DP 2012-2022 '!E291:O291))/(SUMIF('1.DP 2012-2022 '!P291:Z291,"&gt;=0",'1.DP 2012-2022 '!P291:Z291)),"NA")</f>
        <v>0.3008767444157881</v>
      </c>
      <c r="T291" s="29">
        <f t="shared" si="3"/>
        <v>4.513151166236822E-3</v>
      </c>
      <c r="U291" s="29">
        <f t="shared" si="4"/>
        <v>9.0398621256621372E-4</v>
      </c>
    </row>
    <row r="292" spans="1:21" ht="14.25" customHeight="1">
      <c r="A292" s="12" t="s">
        <v>648</v>
      </c>
      <c r="B292" s="12" t="s">
        <v>649</v>
      </c>
      <c r="C292" s="12" t="s">
        <v>58</v>
      </c>
      <c r="D292" s="13" t="s">
        <v>639</v>
      </c>
      <c r="E292" s="25">
        <f t="shared" si="0"/>
        <v>2.9188677569541377E-3</v>
      </c>
      <c r="F292" s="26" t="str">
        <f>IFERROR(IF('1.DP 2012-2022 '!P292&lt;0,"Prejuízo",IF('1.DP 2012-2022 '!E292&lt;0,"IRPJ NEGATIVO",'1.DP 2012-2022 '!E292/'1.DP 2012-2022 '!P292)),"NA")</f>
        <v>Prejuízo</v>
      </c>
      <c r="G292" s="26" t="str">
        <f>IFERROR(IF('1.DP 2012-2022 '!Q292&lt;0,"Prejuízo",IF('1.DP 2012-2022 '!F292&lt;0,"IRPJ NEGATIVO",'1.DP 2012-2022 '!F292/'1.DP 2012-2022 '!Q292)),"NA")</f>
        <v>IRPJ NEGATIVO</v>
      </c>
      <c r="H292" s="26">
        <f>IFERROR(IF('1.DP 2012-2022 '!R292&lt;0,"Prejuízo",IF('1.DP 2012-2022 '!G292&lt;0,"IRPJ NEGATIVO",'1.DP 2012-2022 '!G292/'1.DP 2012-2022 '!R292)),"NA")</f>
        <v>0</v>
      </c>
      <c r="I292" s="26">
        <f>IFERROR(IF('1.DP 2012-2022 '!S292&lt;0,"Prejuízo",IF('1.DP 2012-2022 '!H292&lt;0,"IRPJ NEGATIVO",'1.DP 2012-2022 '!H292/'1.DP 2012-2022 '!S292)),"NA")</f>
        <v>0.1734879318502825</v>
      </c>
      <c r="J292" s="26">
        <f>IFERROR(IF('1.DP 2012-2022 '!T292&lt;0,"Prejuízo",IF('1.DP 2012-2022 '!I292&lt;0,"IRPJ NEGATIVO",'1.DP 2012-2022 '!I292/'1.DP 2012-2022 '!T292)),"NA")</f>
        <v>1.7350754561916228E-2</v>
      </c>
      <c r="K292" s="26" t="str">
        <f>IFERROR(IF('1.DP 2012-2022 '!U292&lt;0,"Prejuízo",IF('1.DP 2012-2022 '!J292&lt;0,"IRPJ NEGATIVO",'1.DP 2012-2022 '!J292/'1.DP 2012-2022 '!U292)),"NA")</f>
        <v>Prejuízo</v>
      </c>
      <c r="L292" s="26" t="str">
        <f>IFERROR(IF('1.DP 2012-2022 '!V292&lt;0,"Prejuízo",IF('1.DP 2012-2022 '!K292&lt;0,"IRPJ NEGATIVO",'1.DP 2012-2022 '!K292/'1.DP 2012-2022 '!V292)),"NA")</f>
        <v>Prejuízo</v>
      </c>
      <c r="M292" s="26" t="str">
        <f>IFERROR(IF('1.DP 2012-2022 '!W292&lt;0,"Prejuízo",IF('1.DP 2012-2022 '!L292&lt;0,"IRPJ NEGATIVO",'1.DP 2012-2022 '!L292/'1.DP 2012-2022 '!W292)),"NA")</f>
        <v>Prejuízo</v>
      </c>
      <c r="N292" s="26">
        <f>IFERROR(IF('1.DP 2012-2022 '!X292&lt;0,"Prejuízo",IF('1.DP 2012-2022 '!M292&lt;0,"IRPJ NEGATIVO",'1.DP 2012-2022 '!M292/'1.DP 2012-2022 '!X292)),"NA")</f>
        <v>0.45071898234080521</v>
      </c>
      <c r="O292" s="26">
        <f>IFERROR(IF('1.DP 2012-2022 '!Y292&lt;0,"Prejuízo",IF('1.DP 2012-2022 '!N292&lt;0,"IRPJ NEGATIVO",'1.DP 2012-2022 '!N292/'1.DP 2012-2022 '!Y292)),"NA")</f>
        <v>0.28662486682335947</v>
      </c>
      <c r="P292" s="26">
        <f>IFERROR(IF('1.DP 2012-2022 '!Z292&lt;0,"Prejuízo",IF('1.DP 2012-2022 '!O292&lt;0,"IRPJ NEGATIVO",'1.DP 2012-2022 '!O292/'1.DP 2012-2022 '!Z292)),"NA")</f>
        <v>0.23936456720529173</v>
      </c>
      <c r="Q292" s="27">
        <f t="shared" si="1"/>
        <v>6</v>
      </c>
      <c r="R292" s="27">
        <f t="shared" si="2"/>
        <v>400</v>
      </c>
      <c r="S292" s="28">
        <f>IFERROR((SUMIF('1.DP 2012-2022 '!E292:O292,"&gt;=0",'1.DP 2012-2022 '!E292:O292))/(SUMIF('1.DP 2012-2022 '!P292:Z292,"&gt;=0",'1.DP 2012-2022 '!P292:Z292)),"NA")</f>
        <v>0.26306889918821619</v>
      </c>
      <c r="T292" s="29">
        <f t="shared" si="3"/>
        <v>3.9460334878232426E-3</v>
      </c>
      <c r="U292" s="29">
        <f t="shared" si="4"/>
        <v>7.9039228599363904E-4</v>
      </c>
    </row>
    <row r="293" spans="1:21" ht="14.25" customHeight="1">
      <c r="A293" s="12" t="s">
        <v>650</v>
      </c>
      <c r="B293" s="12" t="s">
        <v>651</v>
      </c>
      <c r="C293" s="12" t="s">
        <v>58</v>
      </c>
      <c r="D293" s="13" t="s">
        <v>639</v>
      </c>
      <c r="E293" s="25">
        <f t="shared" si="0"/>
        <v>2.4347714453448852E-4</v>
      </c>
      <c r="F293" s="26">
        <f>IFERROR(IF('1.DP 2012-2022 '!P293&lt;0,"Prejuízo",IF('1.DP 2012-2022 '!E293&lt;0,"IRPJ NEGATIVO",'1.DP 2012-2022 '!E293/'1.DP 2012-2022 '!P293)),"NA")</f>
        <v>2.9372424951249618E-2</v>
      </c>
      <c r="G293" s="26">
        <f>IFERROR(IF('1.DP 2012-2022 '!Q293&lt;0,"Prejuízo",IF('1.DP 2012-2022 '!F293&lt;0,"IRPJ NEGATIVO",'1.DP 2012-2022 '!F293/'1.DP 2012-2022 '!Q293)),"NA")</f>
        <v>6.8018432862545788E-2</v>
      </c>
      <c r="H293" s="26" t="str">
        <f>IFERROR(IF('1.DP 2012-2022 '!R293&lt;0,"Prejuízo",IF('1.DP 2012-2022 '!G293&lt;0,"IRPJ NEGATIVO",'1.DP 2012-2022 '!G293/'1.DP 2012-2022 '!R293)),"NA")</f>
        <v>NA</v>
      </c>
      <c r="I293" s="26" t="str">
        <f>IFERROR(IF('1.DP 2012-2022 '!S293&lt;0,"Prejuízo",IF('1.DP 2012-2022 '!H293&lt;0,"IRPJ NEGATIVO",'1.DP 2012-2022 '!H293/'1.DP 2012-2022 '!S293)),"NA")</f>
        <v>NA</v>
      </c>
      <c r="J293" s="26" t="str">
        <f>IFERROR(IF('1.DP 2012-2022 '!T293&lt;0,"Prejuízo",IF('1.DP 2012-2022 '!I293&lt;0,"IRPJ NEGATIVO",'1.DP 2012-2022 '!I293/'1.DP 2012-2022 '!T293)),"NA")</f>
        <v>NA</v>
      </c>
      <c r="K293" s="26" t="str">
        <f>IFERROR(IF('1.DP 2012-2022 '!U293&lt;0,"Prejuízo",IF('1.DP 2012-2022 '!J293&lt;0,"IRPJ NEGATIVO",'1.DP 2012-2022 '!J293/'1.DP 2012-2022 '!U293)),"NA")</f>
        <v>NA</v>
      </c>
      <c r="L293" s="26" t="str">
        <f>IFERROR(IF('1.DP 2012-2022 '!V293&lt;0,"Prejuízo",IF('1.DP 2012-2022 '!K293&lt;0,"IRPJ NEGATIVO",'1.DP 2012-2022 '!K293/'1.DP 2012-2022 '!V293)),"NA")</f>
        <v>NA</v>
      </c>
      <c r="M293" s="26" t="str">
        <f>IFERROR(IF('1.DP 2012-2022 '!W293&lt;0,"Prejuízo",IF('1.DP 2012-2022 '!L293&lt;0,"IRPJ NEGATIVO",'1.DP 2012-2022 '!L293/'1.DP 2012-2022 '!W293)),"NA")</f>
        <v>NA</v>
      </c>
      <c r="N293" s="26" t="str">
        <f>IFERROR(IF('1.DP 2012-2022 '!X293&lt;0,"Prejuízo",IF('1.DP 2012-2022 '!M293&lt;0,"IRPJ NEGATIVO",'1.DP 2012-2022 '!M293/'1.DP 2012-2022 '!X293)),"NA")</f>
        <v>NA</v>
      </c>
      <c r="O293" s="26" t="str">
        <f>IFERROR(IF('1.DP 2012-2022 '!Y293&lt;0,"Prejuízo",IF('1.DP 2012-2022 '!N293&lt;0,"IRPJ NEGATIVO",'1.DP 2012-2022 '!N293/'1.DP 2012-2022 '!Y293)),"NA")</f>
        <v>NA</v>
      </c>
      <c r="P293" s="26" t="str">
        <f>IFERROR(IF('1.DP 2012-2022 '!Z293&lt;0,"Prejuízo",IF('1.DP 2012-2022 '!O293&lt;0,"IRPJ NEGATIVO",'1.DP 2012-2022 '!O293/'1.DP 2012-2022 '!Z293)),"NA")</f>
        <v>NA</v>
      </c>
      <c r="Q293" s="27">
        <f t="shared" si="1"/>
        <v>2</v>
      </c>
      <c r="R293" s="27">
        <f t="shared" si="2"/>
        <v>400</v>
      </c>
      <c r="S293" s="28">
        <f>IFERROR((SUMIF('1.DP 2012-2022 '!E293:O293,"&gt;=0",'1.DP 2012-2022 '!E293:O293))/(SUMIF('1.DP 2012-2022 '!P293:Z293,"&gt;=0",'1.DP 2012-2022 '!P293:Z293)),"NA")</f>
        <v>3.5957644089334329E-2</v>
      </c>
      <c r="T293" s="29">
        <f t="shared" si="3"/>
        <v>1.7978822044667164E-4</v>
      </c>
      <c r="U293" s="29">
        <f t="shared" si="4"/>
        <v>3.6011661581706889E-5</v>
      </c>
    </row>
    <row r="294" spans="1:21" ht="14.25" customHeight="1">
      <c r="A294" s="12" t="s">
        <v>652</v>
      </c>
      <c r="B294" s="12" t="s">
        <v>653</v>
      </c>
      <c r="C294" s="12" t="s">
        <v>58</v>
      </c>
      <c r="D294" s="13" t="s">
        <v>639</v>
      </c>
      <c r="E294" s="25">
        <f t="shared" si="0"/>
        <v>6.2317250031644995E-3</v>
      </c>
      <c r="F294" s="26">
        <f>IFERROR(IF('1.DP 2012-2022 '!P294&lt;0,"Prejuízo",IF('1.DP 2012-2022 '!E294&lt;0,"IRPJ NEGATIVO",'1.DP 2012-2022 '!E294/'1.DP 2012-2022 '!P294)),"NA")</f>
        <v>0.37802373589983385</v>
      </c>
      <c r="G294" s="26">
        <f>IFERROR(IF('1.DP 2012-2022 '!Q294&lt;0,"Prejuízo",IF('1.DP 2012-2022 '!F294&lt;0,"IRPJ NEGATIVO",'1.DP 2012-2022 '!F294/'1.DP 2012-2022 '!Q294)),"NA")</f>
        <v>0.33649714082007132</v>
      </c>
      <c r="H294" s="26">
        <f>IFERROR(IF('1.DP 2012-2022 '!R294&lt;0,"Prejuízo",IF('1.DP 2012-2022 '!G294&lt;0,"IRPJ NEGATIVO",'1.DP 2012-2022 '!G294/'1.DP 2012-2022 '!R294)),"NA")</f>
        <v>0.39978966789677689</v>
      </c>
      <c r="I294" s="26">
        <f>IFERROR(IF('1.DP 2012-2022 '!S294&lt;0,"Prejuízo",IF('1.DP 2012-2022 '!H294&lt;0,"IRPJ NEGATIVO",'1.DP 2012-2022 '!H294/'1.DP 2012-2022 '!S294)),"NA")</f>
        <v>0.26082621002849327</v>
      </c>
      <c r="J294" s="26" t="str">
        <f>IFERROR(IF('1.DP 2012-2022 '!T294&lt;0,"Prejuízo",IF('1.DP 2012-2022 '!I294&lt;0,"IRPJ NEGATIVO",'1.DP 2012-2022 '!I294/'1.DP 2012-2022 '!T294)),"NA")</f>
        <v>Prejuízo</v>
      </c>
      <c r="K294" s="26" t="str">
        <f>IFERROR(IF('1.DP 2012-2022 '!U294&lt;0,"Prejuízo",IF('1.DP 2012-2022 '!J294&lt;0,"IRPJ NEGATIVO",'1.DP 2012-2022 '!J294/'1.DP 2012-2022 '!U294)),"NA")</f>
        <v>Prejuízo</v>
      </c>
      <c r="L294" s="26">
        <f>IFERROR(IF('1.DP 2012-2022 '!V294&lt;0,"Prejuízo",IF('1.DP 2012-2022 '!K294&lt;0,"IRPJ NEGATIVO",'1.DP 2012-2022 '!K294/'1.DP 2012-2022 '!V294)),"NA")</f>
        <v>0.62372293428517722</v>
      </c>
      <c r="M294" s="26">
        <f>IFERROR(IF('1.DP 2012-2022 '!W294&lt;0,"Prejuízo",IF('1.DP 2012-2022 '!L294&lt;0,"IRPJ NEGATIVO",'1.DP 2012-2022 '!L294/'1.DP 2012-2022 '!W294)),"NA")</f>
        <v>0.76860475595651601</v>
      </c>
      <c r="N294" s="26">
        <f>IFERROR(IF('1.DP 2012-2022 '!X294&lt;0,"Prejuízo",IF('1.DP 2012-2022 '!M294&lt;0,"IRPJ NEGATIVO",'1.DP 2012-2022 '!M294/'1.DP 2012-2022 '!X294)),"NA")</f>
        <v>0.12201392609834369</v>
      </c>
      <c r="O294" s="26">
        <f>IFERROR(IF('1.DP 2012-2022 '!Y294&lt;0,"Prejuízo",IF('1.DP 2012-2022 '!N294&lt;0,"IRPJ NEGATIVO",'1.DP 2012-2022 '!N294/'1.DP 2012-2022 '!Y294)),"NA")</f>
        <v>0.37181638623710317</v>
      </c>
      <c r="P294" s="26">
        <f>IFERROR(IF('1.DP 2012-2022 '!Z294&lt;0,"Prejuízo",IF('1.DP 2012-2022 '!O294&lt;0,"IRPJ NEGATIVO",'1.DP 2012-2022 '!O294/'1.DP 2012-2022 '!Z294)),"NA")</f>
        <v>0.7008091672024066</v>
      </c>
      <c r="Q294" s="27">
        <f t="shared" si="1"/>
        <v>7</v>
      </c>
      <c r="R294" s="27">
        <f t="shared" si="2"/>
        <v>400</v>
      </c>
      <c r="S294" s="28">
        <f>IFERROR((SUMIF('1.DP 2012-2022 '!E294:O294,"&gt;=0",'1.DP 2012-2022 '!E294:O294))/(SUMIF('1.DP 2012-2022 '!P294:Z294,"&gt;=0",'1.DP 2012-2022 '!P294:Z294)),"NA")</f>
        <v>0.33257044111008283</v>
      </c>
      <c r="T294" s="29">
        <f t="shared" si="3"/>
        <v>5.8199827194264494E-3</v>
      </c>
      <c r="U294" s="29">
        <f t="shared" si="4"/>
        <v>1.1657451616277315E-3</v>
      </c>
    </row>
    <row r="295" spans="1:21" ht="14.25" customHeight="1">
      <c r="A295" s="12" t="s">
        <v>654</v>
      </c>
      <c r="B295" s="12" t="s">
        <v>655</v>
      </c>
      <c r="C295" s="12" t="s">
        <v>58</v>
      </c>
      <c r="D295" s="13" t="s">
        <v>639</v>
      </c>
      <c r="E295" s="25">
        <f t="shared" si="0"/>
        <v>4.9293653459963763E-3</v>
      </c>
      <c r="F295" s="26">
        <f>IFERROR(IF('1.DP 2012-2022 '!P295&lt;0,"Prejuízo",IF('1.DP 2012-2022 '!E295&lt;0,"IRPJ NEGATIVO",'1.DP 2012-2022 '!E295/'1.DP 2012-2022 '!P295)),"NA")</f>
        <v>0.20204293058312048</v>
      </c>
      <c r="G295" s="26">
        <f>IFERROR(IF('1.DP 2012-2022 '!Q295&lt;0,"Prejuízo",IF('1.DP 2012-2022 '!F295&lt;0,"IRPJ NEGATIVO",'1.DP 2012-2022 '!F295/'1.DP 2012-2022 '!Q295)),"NA")</f>
        <v>0.32541993408246433</v>
      </c>
      <c r="H295" s="26">
        <f>IFERROR(IF('1.DP 2012-2022 '!R295&lt;0,"Prejuízo",IF('1.DP 2012-2022 '!G295&lt;0,"IRPJ NEGATIVO",'1.DP 2012-2022 '!G295/'1.DP 2012-2022 '!R295)),"NA")</f>
        <v>0.70969210112172865</v>
      </c>
      <c r="I295" s="26">
        <f>IFERROR(IF('1.DP 2012-2022 '!S295&lt;0,"Prejuízo",IF('1.DP 2012-2022 '!H295&lt;0,"IRPJ NEGATIVO",'1.DP 2012-2022 '!H295/'1.DP 2012-2022 '!S295)),"NA")</f>
        <v>0.61299408962519442</v>
      </c>
      <c r="J295" s="26">
        <f>IFERROR(IF('1.DP 2012-2022 '!T295&lt;0,"Prejuízo",IF('1.DP 2012-2022 '!I295&lt;0,"IRPJ NEGATIVO",'1.DP 2012-2022 '!I295/'1.DP 2012-2022 '!T295)),"NA")</f>
        <v>0.42966627467886154</v>
      </c>
      <c r="K295" s="26">
        <f>IFERROR(IF('1.DP 2012-2022 '!U295&lt;0,"Prejuízo",IF('1.DP 2012-2022 '!J295&lt;0,"IRPJ NEGATIVO",'1.DP 2012-2022 '!J295/'1.DP 2012-2022 '!U295)),"NA")</f>
        <v>9.1327335487324926E-2</v>
      </c>
      <c r="L295" s="26">
        <f>IFERROR(IF('1.DP 2012-2022 '!V295&lt;0,"Prejuízo",IF('1.DP 2012-2022 '!K295&lt;0,"IRPJ NEGATIVO",'1.DP 2012-2022 '!K295/'1.DP 2012-2022 '!V295)),"NA")</f>
        <v>0.75673214517909149</v>
      </c>
      <c r="M295" s="26">
        <f>IFERROR(IF('1.DP 2012-2022 '!W295&lt;0,"Prejuízo",IF('1.DP 2012-2022 '!L295&lt;0,"IRPJ NEGATIVO",'1.DP 2012-2022 '!L295/'1.DP 2012-2022 '!W295)),"NA")</f>
        <v>0.13111623891007609</v>
      </c>
      <c r="N295" s="26">
        <f>IFERROR(IF('1.DP 2012-2022 '!X295&lt;0,"Prejuízo",IF('1.DP 2012-2022 '!M295&lt;0,"IRPJ NEGATIVO",'1.DP 2012-2022 '!M295/'1.DP 2012-2022 '!X295)),"NA")</f>
        <v>0.7221563980619049</v>
      </c>
      <c r="O295" s="26" t="str">
        <f>IFERROR(IF('1.DP 2012-2022 '!Y295&lt;0,"Prejuízo",IF('1.DP 2012-2022 '!N295&lt;0,"IRPJ NEGATIVO",'1.DP 2012-2022 '!N295/'1.DP 2012-2022 '!Y295)),"NA")</f>
        <v>Prejuízo</v>
      </c>
      <c r="P295" s="26">
        <f>IFERROR(IF('1.DP 2012-2022 '!Z295&lt;0,"Prejuízo",IF('1.DP 2012-2022 '!O295&lt;0,"IRPJ NEGATIVO",'1.DP 2012-2022 '!O295/'1.DP 2012-2022 '!Z295)),"NA")</f>
        <v>0.17917933503150832</v>
      </c>
      <c r="Q295" s="27">
        <f t="shared" si="1"/>
        <v>7</v>
      </c>
      <c r="R295" s="27">
        <f t="shared" si="2"/>
        <v>400</v>
      </c>
      <c r="S295" s="28">
        <f>IFERROR((SUMIF('1.DP 2012-2022 '!E295:O295,"&gt;=0",'1.DP 2012-2022 '!E295:O295))/(SUMIF('1.DP 2012-2022 '!P295:Z295,"&gt;=0",'1.DP 2012-2022 '!P295:Z295)),"NA")</f>
        <v>0.33322162885636392</v>
      </c>
      <c r="T295" s="29">
        <f t="shared" si="3"/>
        <v>5.8313785049863686E-3</v>
      </c>
      <c r="U295" s="29">
        <f t="shared" si="4"/>
        <v>1.1680277426111905E-3</v>
      </c>
    </row>
    <row r="296" spans="1:21" ht="14.25" customHeight="1">
      <c r="A296" s="12" t="s">
        <v>656</v>
      </c>
      <c r="B296" s="12" t="s">
        <v>657</v>
      </c>
      <c r="C296" s="12" t="s">
        <v>58</v>
      </c>
      <c r="D296" s="13" t="s">
        <v>639</v>
      </c>
      <c r="E296" s="25" t="str">
        <f t="shared" si="0"/>
        <v>NA</v>
      </c>
      <c r="F296" s="26" t="str">
        <f>IFERROR(IF('1.DP 2012-2022 '!P296&lt;0,"Prejuízo",IF('1.DP 2012-2022 '!E296&lt;0,"IRPJ NEGATIVO",'1.DP 2012-2022 '!E296/'1.DP 2012-2022 '!P296)),"NA")</f>
        <v>Prejuízo</v>
      </c>
      <c r="G296" s="26" t="str">
        <f>IFERROR(IF('1.DP 2012-2022 '!Q296&lt;0,"Prejuízo",IF('1.DP 2012-2022 '!F296&lt;0,"IRPJ NEGATIVO",'1.DP 2012-2022 '!F296/'1.DP 2012-2022 '!Q296)),"NA")</f>
        <v>Prejuízo</v>
      </c>
      <c r="H296" s="26" t="str">
        <f>IFERROR(IF('1.DP 2012-2022 '!R296&lt;0,"Prejuízo",IF('1.DP 2012-2022 '!G296&lt;0,"IRPJ NEGATIVO",'1.DP 2012-2022 '!G296/'1.DP 2012-2022 '!R296)),"NA")</f>
        <v>Prejuízo</v>
      </c>
      <c r="I296" s="26" t="str">
        <f>IFERROR(IF('1.DP 2012-2022 '!S296&lt;0,"Prejuízo",IF('1.DP 2012-2022 '!H296&lt;0,"IRPJ NEGATIVO",'1.DP 2012-2022 '!H296/'1.DP 2012-2022 '!S296)),"NA")</f>
        <v>Prejuízo</v>
      </c>
      <c r="J296" s="26" t="str">
        <f>IFERROR(IF('1.DP 2012-2022 '!T296&lt;0,"Prejuízo",IF('1.DP 2012-2022 '!I296&lt;0,"IRPJ NEGATIVO",'1.DP 2012-2022 '!I296/'1.DP 2012-2022 '!T296)),"NA")</f>
        <v>Prejuízo</v>
      </c>
      <c r="K296" s="26" t="str">
        <f>IFERROR(IF('1.DP 2012-2022 '!U296&lt;0,"Prejuízo",IF('1.DP 2012-2022 '!J296&lt;0,"IRPJ NEGATIVO",'1.DP 2012-2022 '!J296/'1.DP 2012-2022 '!U296)),"NA")</f>
        <v>Prejuízo</v>
      </c>
      <c r="L296" s="26" t="str">
        <f>IFERROR(IF('1.DP 2012-2022 '!V296&lt;0,"Prejuízo",IF('1.DP 2012-2022 '!K296&lt;0,"IRPJ NEGATIVO",'1.DP 2012-2022 '!K296/'1.DP 2012-2022 '!V296)),"NA")</f>
        <v>Prejuízo</v>
      </c>
      <c r="M296" s="26" t="str">
        <f>IFERROR(IF('1.DP 2012-2022 '!W296&lt;0,"Prejuízo",IF('1.DP 2012-2022 '!L296&lt;0,"IRPJ NEGATIVO",'1.DP 2012-2022 '!L296/'1.DP 2012-2022 '!W296)),"NA")</f>
        <v>Prejuízo</v>
      </c>
      <c r="N296" s="26" t="str">
        <f>IFERROR(IF('1.DP 2012-2022 '!X296&lt;0,"Prejuízo",IF('1.DP 2012-2022 '!M296&lt;0,"IRPJ NEGATIVO",'1.DP 2012-2022 '!M296/'1.DP 2012-2022 '!X296)),"NA")</f>
        <v>Prejuízo</v>
      </c>
      <c r="O296" s="26" t="str">
        <f>IFERROR(IF('1.DP 2012-2022 '!Y296&lt;0,"Prejuízo",IF('1.DP 2012-2022 '!N296&lt;0,"IRPJ NEGATIVO",'1.DP 2012-2022 '!N296/'1.DP 2012-2022 '!Y296)),"NA")</f>
        <v>Prejuízo</v>
      </c>
      <c r="P296" s="26" t="str">
        <f>IFERROR(IF('1.DP 2012-2022 '!Z296&lt;0,"Prejuízo",IF('1.DP 2012-2022 '!O296&lt;0,"IRPJ NEGATIVO",'1.DP 2012-2022 '!O296/'1.DP 2012-2022 '!Z296)),"NA")</f>
        <v>Prejuízo</v>
      </c>
      <c r="Q296" s="27">
        <f t="shared" si="1"/>
        <v>0</v>
      </c>
      <c r="R296" s="27">
        <f t="shared" si="2"/>
        <v>400</v>
      </c>
      <c r="S296" s="28" t="str">
        <f>IFERROR((SUMIF('1.DP 2012-2022 '!E296:O296,"&gt;=0",'1.DP 2012-2022 '!E296:O296))/(SUMIF('1.DP 2012-2022 '!P296:Z296,"&gt;=0",'1.DP 2012-2022 '!P296:Z296)),"NA")</f>
        <v>NA</v>
      </c>
      <c r="T296" s="29" t="str">
        <f t="shared" si="3"/>
        <v>na</v>
      </c>
      <c r="U296" s="29" t="str">
        <f t="shared" si="4"/>
        <v>na</v>
      </c>
    </row>
    <row r="297" spans="1:21" ht="14.25" customHeight="1">
      <c r="A297" s="12" t="s">
        <v>658</v>
      </c>
      <c r="B297" s="12" t="s">
        <v>659</v>
      </c>
      <c r="C297" s="12" t="s">
        <v>58</v>
      </c>
      <c r="D297" s="13" t="s">
        <v>639</v>
      </c>
      <c r="E297" s="25">
        <f t="shared" si="0"/>
        <v>2.8752825556765667E-4</v>
      </c>
      <c r="F297" s="26">
        <f>IFERROR(IF('1.DP 2012-2022 '!P297&lt;0,"Prejuízo",IF('1.DP 2012-2022 '!E297&lt;0,"IRPJ NEGATIVO",'1.DP 2012-2022 '!E297/'1.DP 2012-2022 '!P297)),"NA")</f>
        <v>3.1782693560296953</v>
      </c>
      <c r="G297" s="26">
        <f>IFERROR(IF('1.DP 2012-2022 '!Q297&lt;0,"Prejuízo",IF('1.DP 2012-2022 '!F297&lt;0,"IRPJ NEGATIVO",'1.DP 2012-2022 '!F297/'1.DP 2012-2022 '!Q297)),"NA")</f>
        <v>0.11501130222706266</v>
      </c>
      <c r="H297" s="26" t="str">
        <f>IFERROR(IF('1.DP 2012-2022 '!R297&lt;0,"Prejuízo",IF('1.DP 2012-2022 '!G297&lt;0,"IRPJ NEGATIVO",'1.DP 2012-2022 '!G297/'1.DP 2012-2022 '!R297)),"NA")</f>
        <v>NA</v>
      </c>
      <c r="I297" s="26" t="str">
        <f>IFERROR(IF('1.DP 2012-2022 '!S297&lt;0,"Prejuízo",IF('1.DP 2012-2022 '!H297&lt;0,"IRPJ NEGATIVO",'1.DP 2012-2022 '!H297/'1.DP 2012-2022 '!S297)),"NA")</f>
        <v>NA</v>
      </c>
      <c r="J297" s="26" t="str">
        <f>IFERROR(IF('1.DP 2012-2022 '!T297&lt;0,"Prejuízo",IF('1.DP 2012-2022 '!I297&lt;0,"IRPJ NEGATIVO",'1.DP 2012-2022 '!I297/'1.DP 2012-2022 '!T297)),"NA")</f>
        <v>NA</v>
      </c>
      <c r="K297" s="26" t="str">
        <f>IFERROR(IF('1.DP 2012-2022 '!U297&lt;0,"Prejuízo",IF('1.DP 2012-2022 '!J297&lt;0,"IRPJ NEGATIVO",'1.DP 2012-2022 '!J297/'1.DP 2012-2022 '!U297)),"NA")</f>
        <v>NA</v>
      </c>
      <c r="L297" s="26" t="str">
        <f>IFERROR(IF('1.DP 2012-2022 '!V297&lt;0,"Prejuízo",IF('1.DP 2012-2022 '!K297&lt;0,"IRPJ NEGATIVO",'1.DP 2012-2022 '!K297/'1.DP 2012-2022 '!V297)),"NA")</f>
        <v>NA</v>
      </c>
      <c r="M297" s="26" t="str">
        <f>IFERROR(IF('1.DP 2012-2022 '!W297&lt;0,"Prejuízo",IF('1.DP 2012-2022 '!L297&lt;0,"IRPJ NEGATIVO",'1.DP 2012-2022 '!L297/'1.DP 2012-2022 '!W297)),"NA")</f>
        <v>NA</v>
      </c>
      <c r="N297" s="26" t="str">
        <f>IFERROR(IF('1.DP 2012-2022 '!X297&lt;0,"Prejuízo",IF('1.DP 2012-2022 '!M297&lt;0,"IRPJ NEGATIVO",'1.DP 2012-2022 '!M297/'1.DP 2012-2022 '!X297)),"NA")</f>
        <v>NA</v>
      </c>
      <c r="O297" s="26" t="str">
        <f>IFERROR(IF('1.DP 2012-2022 '!Y297&lt;0,"Prejuízo",IF('1.DP 2012-2022 '!N297&lt;0,"IRPJ NEGATIVO",'1.DP 2012-2022 '!N297/'1.DP 2012-2022 '!Y297)),"NA")</f>
        <v>NA</v>
      </c>
      <c r="P297" s="26" t="str">
        <f>IFERROR(IF('1.DP 2012-2022 '!Z297&lt;0,"Prejuízo",IF('1.DP 2012-2022 '!O297&lt;0,"IRPJ NEGATIVO",'1.DP 2012-2022 '!O297/'1.DP 2012-2022 '!Z297)),"NA")</f>
        <v>NA</v>
      </c>
      <c r="Q297" s="27">
        <f t="shared" si="1"/>
        <v>1</v>
      </c>
      <c r="R297" s="27">
        <f t="shared" si="2"/>
        <v>400</v>
      </c>
      <c r="S297" s="28">
        <f>IFERROR((SUMIF('1.DP 2012-2022 '!E297:O297,"&gt;=0",'1.DP 2012-2022 '!E297:O297))/(SUMIF('1.DP 2012-2022 '!P297:Z297,"&gt;=0",'1.DP 2012-2022 '!P297:Z297)),"NA")</f>
        <v>0.38613144589335008</v>
      </c>
      <c r="T297" s="29">
        <f t="shared" si="3"/>
        <v>9.653286147333752E-4</v>
      </c>
      <c r="U297" s="29">
        <f t="shared" si="4"/>
        <v>1.9335575658154737E-4</v>
      </c>
    </row>
    <row r="298" spans="1:21" ht="14.25" customHeight="1">
      <c r="A298" s="12" t="s">
        <v>660</v>
      </c>
      <c r="B298" s="12" t="s">
        <v>661</v>
      </c>
      <c r="C298" s="12" t="s">
        <v>58</v>
      </c>
      <c r="D298" s="13" t="s">
        <v>639</v>
      </c>
      <c r="E298" s="25">
        <f t="shared" si="0"/>
        <v>1.0431264923294905E-2</v>
      </c>
      <c r="F298" s="26">
        <f>IFERROR(IF('1.DP 2012-2022 '!P298&lt;0,"Prejuízo",IF('1.DP 2012-2022 '!E298&lt;0,"IRPJ NEGATIVO",'1.DP 2012-2022 '!E298/'1.DP 2012-2022 '!P298)),"NA")</f>
        <v>0.59051557014711809</v>
      </c>
      <c r="G298" s="26">
        <f>IFERROR(IF('1.DP 2012-2022 '!Q298&lt;0,"Prejuízo",IF('1.DP 2012-2022 '!F298&lt;0,"IRPJ NEGATIVO",'1.DP 2012-2022 '!F298/'1.DP 2012-2022 '!Q298)),"NA")</f>
        <v>0.33623843141582255</v>
      </c>
      <c r="H298" s="26">
        <f>IFERROR(IF('1.DP 2012-2022 '!R298&lt;0,"Prejuízo",IF('1.DP 2012-2022 '!G298&lt;0,"IRPJ NEGATIVO",'1.DP 2012-2022 '!G298/'1.DP 2012-2022 '!R298)),"NA")</f>
        <v>0.36719374943180005</v>
      </c>
      <c r="I298" s="26">
        <f>IFERROR(IF('1.DP 2012-2022 '!S298&lt;0,"Prejuízo",IF('1.DP 2012-2022 '!H298&lt;0,"IRPJ NEGATIVO",'1.DP 2012-2022 '!H298/'1.DP 2012-2022 '!S298)),"NA")</f>
        <v>0.34791693348693054</v>
      </c>
      <c r="J298" s="26">
        <f>IFERROR(IF('1.DP 2012-2022 '!T298&lt;0,"Prejuízo",IF('1.DP 2012-2022 '!I298&lt;0,"IRPJ NEGATIVO",'1.DP 2012-2022 '!I298/'1.DP 2012-2022 '!T298)),"NA")</f>
        <v>0.61875232164679383</v>
      </c>
      <c r="K298" s="26">
        <f>IFERROR(IF('1.DP 2012-2022 '!U298&lt;0,"Prejuízo",IF('1.DP 2012-2022 '!J298&lt;0,"IRPJ NEGATIVO",'1.DP 2012-2022 '!J298/'1.DP 2012-2022 '!U298)),"NA")</f>
        <v>0.30114070030697376</v>
      </c>
      <c r="L298" s="26">
        <f>IFERROR(IF('1.DP 2012-2022 '!V298&lt;0,"Prejuízo",IF('1.DP 2012-2022 '!K298&lt;0,"IRPJ NEGATIVO",'1.DP 2012-2022 '!K298/'1.DP 2012-2022 '!V298)),"NA")</f>
        <v>0.2934023797080838</v>
      </c>
      <c r="M298" s="26">
        <f>IFERROR(IF('1.DP 2012-2022 '!W298&lt;0,"Prejuízo",IF('1.DP 2012-2022 '!L298&lt;0,"IRPJ NEGATIVO",'1.DP 2012-2022 '!L298/'1.DP 2012-2022 '!W298)),"NA")</f>
        <v>0.31555502162600135</v>
      </c>
      <c r="N298" s="26">
        <f>IFERROR(IF('1.DP 2012-2022 '!X298&lt;0,"Prejuízo",IF('1.DP 2012-2022 '!M298&lt;0,"IRPJ NEGATIVO",'1.DP 2012-2022 '!M298/'1.DP 2012-2022 '!X298)),"NA")</f>
        <v>0.3235784165365132</v>
      </c>
      <c r="O298" s="26">
        <f>IFERROR(IF('1.DP 2012-2022 '!Y298&lt;0,"Prejuízo",IF('1.DP 2012-2022 '!N298&lt;0,"IRPJ NEGATIVO",'1.DP 2012-2022 '!N298/'1.DP 2012-2022 '!Y298)),"NA")</f>
        <v>0.3322385748747898</v>
      </c>
      <c r="P298" s="26">
        <f>IFERROR(IF('1.DP 2012-2022 '!Z298&lt;0,"Prejuízo",IF('1.DP 2012-2022 '!O298&lt;0,"IRPJ NEGATIVO",'1.DP 2012-2022 '!O298/'1.DP 2012-2022 '!Z298)),"NA")</f>
        <v>0.34597387013713499</v>
      </c>
      <c r="Q298" s="27">
        <f t="shared" si="1"/>
        <v>11</v>
      </c>
      <c r="R298" s="27">
        <f t="shared" si="2"/>
        <v>400</v>
      </c>
      <c r="S298" s="28">
        <f>IFERROR((SUMIF('1.DP 2012-2022 '!E298:O298,"&gt;=0",'1.DP 2012-2022 '!E298:O298))/(SUMIF('1.DP 2012-2022 '!P298:Z298,"&gt;=0",'1.DP 2012-2022 '!P298:Z298)),"NA")</f>
        <v>0.35732288014886571</v>
      </c>
      <c r="T298" s="29">
        <f t="shared" si="3"/>
        <v>9.8263792040938075E-3</v>
      </c>
      <c r="U298" s="29">
        <f t="shared" si="4"/>
        <v>1.9682281830934014E-3</v>
      </c>
    </row>
    <row r="299" spans="1:21" ht="14.25" customHeight="1">
      <c r="A299" s="12" t="s">
        <v>662</v>
      </c>
      <c r="B299" s="12" t="s">
        <v>663</v>
      </c>
      <c r="C299" s="12" t="s">
        <v>58</v>
      </c>
      <c r="D299" s="13" t="s">
        <v>639</v>
      </c>
      <c r="E299" s="25">
        <f t="shared" si="0"/>
        <v>5.4380414626584049E-3</v>
      </c>
      <c r="F299" s="26">
        <f>IFERROR(IF('1.DP 2012-2022 '!P299&lt;0,"Prejuízo",IF('1.DP 2012-2022 '!E299&lt;0,"IRPJ NEGATIVO",'1.DP 2012-2022 '!E299/'1.DP 2012-2022 '!P299)),"NA")</f>
        <v>0.26207038382268327</v>
      </c>
      <c r="G299" s="26">
        <f>IFERROR(IF('1.DP 2012-2022 '!Q299&lt;0,"Prejuízo",IF('1.DP 2012-2022 '!F299&lt;0,"IRPJ NEGATIVO",'1.DP 2012-2022 '!F299/'1.DP 2012-2022 '!Q299)),"NA")</f>
        <v>0.16528327058268333</v>
      </c>
      <c r="H299" s="26">
        <f>IFERROR(IF('1.DP 2012-2022 '!R299&lt;0,"Prejuízo",IF('1.DP 2012-2022 '!G299&lt;0,"IRPJ NEGATIVO",'1.DP 2012-2022 '!G299/'1.DP 2012-2022 '!R299)),"NA")</f>
        <v>0.24628440145690644</v>
      </c>
      <c r="I299" s="26">
        <f>IFERROR(IF('1.DP 2012-2022 '!S299&lt;0,"Prejuízo",IF('1.DP 2012-2022 '!H299&lt;0,"IRPJ NEGATIVO",'1.DP 2012-2022 '!H299/'1.DP 2012-2022 '!S299)),"NA")</f>
        <v>0.24750106892112958</v>
      </c>
      <c r="J299" s="26">
        <f>IFERROR(IF('1.DP 2012-2022 '!T299&lt;0,"Prejuízo",IF('1.DP 2012-2022 '!I299&lt;0,"IRPJ NEGATIVO",'1.DP 2012-2022 '!I299/'1.DP 2012-2022 '!T299)),"NA")</f>
        <v>0.37511099040288021</v>
      </c>
      <c r="K299" s="26">
        <f>IFERROR(IF('1.DP 2012-2022 '!U299&lt;0,"Prejuízo",IF('1.DP 2012-2022 '!J299&lt;0,"IRPJ NEGATIVO",'1.DP 2012-2022 '!J299/'1.DP 2012-2022 '!U299)),"NA")</f>
        <v>0.43799149571058199</v>
      </c>
      <c r="L299" s="26" t="str">
        <f>IFERROR(IF('1.DP 2012-2022 '!V299&lt;0,"Prejuízo",IF('1.DP 2012-2022 '!K299&lt;0,"IRPJ NEGATIVO",'1.DP 2012-2022 '!K299/'1.DP 2012-2022 '!V299)),"NA")</f>
        <v>Prejuízo</v>
      </c>
      <c r="M299" s="26">
        <f>IFERROR(IF('1.DP 2012-2022 '!W299&lt;0,"Prejuízo",IF('1.DP 2012-2022 '!L299&lt;0,"IRPJ NEGATIVO",'1.DP 2012-2022 '!L299/'1.DP 2012-2022 '!W299)),"NA")</f>
        <v>0.2451881643348007</v>
      </c>
      <c r="N299" s="26">
        <f>IFERROR(IF('1.DP 2012-2022 '!X299&lt;0,"Prejuízo",IF('1.DP 2012-2022 '!M299&lt;0,"IRPJ NEGATIVO",'1.DP 2012-2022 '!M299/'1.DP 2012-2022 '!X299)),"NA")</f>
        <v>4.9254956469660119E-2</v>
      </c>
      <c r="O299" s="26">
        <f>IFERROR(IF('1.DP 2012-2022 '!Y299&lt;0,"Prejuízo",IF('1.DP 2012-2022 '!N299&lt;0,"IRPJ NEGATIVO",'1.DP 2012-2022 '!N299/'1.DP 2012-2022 '!Y299)),"NA")</f>
        <v>0.14653185336203661</v>
      </c>
      <c r="P299" s="26" t="str">
        <f>IFERROR(IF('1.DP 2012-2022 '!Z299&lt;0,"Prejuízo",IF('1.DP 2012-2022 '!O299&lt;0,"IRPJ NEGATIVO",'1.DP 2012-2022 '!O299/'1.DP 2012-2022 '!Z299)),"NA")</f>
        <v>Prejuízo</v>
      </c>
      <c r="Q299" s="27">
        <f t="shared" si="1"/>
        <v>9</v>
      </c>
      <c r="R299" s="27">
        <f t="shared" si="2"/>
        <v>400</v>
      </c>
      <c r="S299" s="28">
        <f>IFERROR((SUMIF('1.DP 2012-2022 '!E299:O299,"&gt;=0",'1.DP 2012-2022 '!E299:O299))/(SUMIF('1.DP 2012-2022 '!P299:Z299,"&gt;=0",'1.DP 2012-2022 '!P299:Z299)),"NA")</f>
        <v>0.2518370830469206</v>
      </c>
      <c r="T299" s="29">
        <f t="shared" si="3"/>
        <v>5.6663343685557132E-3</v>
      </c>
      <c r="U299" s="29">
        <f t="shared" si="4"/>
        <v>1.1349693277026968E-3</v>
      </c>
    </row>
    <row r="300" spans="1:21" ht="14.25" customHeight="1">
      <c r="A300" s="12" t="s">
        <v>664</v>
      </c>
      <c r="B300" s="12" t="s">
        <v>665</v>
      </c>
      <c r="C300" s="12" t="s">
        <v>58</v>
      </c>
      <c r="D300" s="13" t="s">
        <v>639</v>
      </c>
      <c r="E300" s="25">
        <f t="shared" si="0"/>
        <v>5.0454552509740999E-3</v>
      </c>
      <c r="F300" s="26">
        <f>IFERROR(IF('1.DP 2012-2022 '!P300&lt;0,"Prejuízo",IF('1.DP 2012-2022 '!E300&lt;0,"IRPJ NEGATIVO",'1.DP 2012-2022 '!E300/'1.DP 2012-2022 '!P300)),"NA")</f>
        <v>0.32426256301676254</v>
      </c>
      <c r="G300" s="26">
        <f>IFERROR(IF('1.DP 2012-2022 '!Q300&lt;0,"Prejuízo",IF('1.DP 2012-2022 '!F300&lt;0,"IRPJ NEGATIVO",'1.DP 2012-2022 '!F300/'1.DP 2012-2022 '!Q300)),"NA")</f>
        <v>0.10842289449595391</v>
      </c>
      <c r="H300" s="26">
        <f>IFERROR(IF('1.DP 2012-2022 '!R300&lt;0,"Prejuízo",IF('1.DP 2012-2022 '!G300&lt;0,"IRPJ NEGATIVO",'1.DP 2012-2022 '!G300/'1.DP 2012-2022 '!R300)),"NA")</f>
        <v>0.1465939633454221</v>
      </c>
      <c r="I300" s="26">
        <f>IFERROR(IF('1.DP 2012-2022 '!S300&lt;0,"Prejuízo",IF('1.DP 2012-2022 '!H300&lt;0,"IRPJ NEGATIVO",'1.DP 2012-2022 '!H300/'1.DP 2012-2022 '!S300)),"NA")</f>
        <v>0.27162847449778832</v>
      </c>
      <c r="J300" s="26">
        <f>IFERROR(IF('1.DP 2012-2022 '!T300&lt;0,"Prejuízo",IF('1.DP 2012-2022 '!I300&lt;0,"IRPJ NEGATIVO",'1.DP 2012-2022 '!I300/'1.DP 2012-2022 '!T300)),"NA")</f>
        <v>0.45128397503884882</v>
      </c>
      <c r="K300" s="26">
        <f>IFERROR(IF('1.DP 2012-2022 '!U300&lt;0,"Prejuízo",IF('1.DP 2012-2022 '!J300&lt;0,"IRPJ NEGATIVO",'1.DP 2012-2022 '!J300/'1.DP 2012-2022 '!U300)),"NA")</f>
        <v>0.15991613730626647</v>
      </c>
      <c r="L300" s="26">
        <f>IFERROR(IF('1.DP 2012-2022 '!V300&lt;0,"Prejuízo",IF('1.DP 2012-2022 '!K300&lt;0,"IRPJ NEGATIVO",'1.DP 2012-2022 '!K300/'1.DP 2012-2022 '!V300)),"NA")</f>
        <v>0.15785216860811968</v>
      </c>
      <c r="M300" s="26" t="str">
        <f>IFERROR(IF('1.DP 2012-2022 '!W300&lt;0,"Prejuízo",IF('1.DP 2012-2022 '!L300&lt;0,"IRPJ NEGATIVO",'1.DP 2012-2022 '!L300/'1.DP 2012-2022 '!W300)),"NA")</f>
        <v>Prejuízo</v>
      </c>
      <c r="N300" s="26" t="str">
        <f>IFERROR(IF('1.DP 2012-2022 '!X300&lt;0,"Prejuízo",IF('1.DP 2012-2022 '!M300&lt;0,"IRPJ NEGATIVO",'1.DP 2012-2022 '!M300/'1.DP 2012-2022 '!X300)),"NA")</f>
        <v>Prejuízo</v>
      </c>
      <c r="O300" s="26">
        <f>IFERROR(IF('1.DP 2012-2022 '!Y300&lt;0,"Prejuízo",IF('1.DP 2012-2022 '!N300&lt;0,"IRPJ NEGATIVO",'1.DP 2012-2022 '!N300/'1.DP 2012-2022 '!Y300)),"NA")</f>
        <v>0.3982219240804783</v>
      </c>
      <c r="P300" s="26" t="str">
        <f>IFERROR(IF('1.DP 2012-2022 '!Z300&lt;0,"Prejuízo",IF('1.DP 2012-2022 '!O300&lt;0,"IRPJ NEGATIVO",'1.DP 2012-2022 '!O300/'1.DP 2012-2022 '!Z300)),"NA")</f>
        <v>Prejuízo</v>
      </c>
      <c r="Q300" s="27">
        <f t="shared" si="1"/>
        <v>8</v>
      </c>
      <c r="R300" s="27">
        <f t="shared" si="2"/>
        <v>400</v>
      </c>
      <c r="S300" s="28">
        <f>IFERROR((SUMIF('1.DP 2012-2022 '!E300:O300,"&gt;=0",'1.DP 2012-2022 '!E300:O300))/(SUMIF('1.DP 2012-2022 '!P300:Z300,"&gt;=0",'1.DP 2012-2022 '!P300:Z300)),"NA")</f>
        <v>0.20902293016371112</v>
      </c>
      <c r="T300" s="29">
        <f t="shared" si="3"/>
        <v>4.1804586032742229E-3</v>
      </c>
      <c r="U300" s="29">
        <f t="shared" si="4"/>
        <v>8.3734774226824687E-4</v>
      </c>
    </row>
    <row r="301" spans="1:21" ht="14.25" customHeight="1">
      <c r="A301" s="12" t="s">
        <v>666</v>
      </c>
      <c r="B301" s="12" t="s">
        <v>667</v>
      </c>
      <c r="C301" s="12" t="s">
        <v>58</v>
      </c>
      <c r="D301" s="13" t="s">
        <v>639</v>
      </c>
      <c r="E301" s="25">
        <f t="shared" si="0"/>
        <v>7.7273532697639058E-3</v>
      </c>
      <c r="F301" s="26">
        <f>IFERROR(IF('1.DP 2012-2022 '!P301&lt;0,"Prejuízo",IF('1.DP 2012-2022 '!E301&lt;0,"IRPJ NEGATIVO",'1.DP 2012-2022 '!E301/'1.DP 2012-2022 '!P301)),"NA")</f>
        <v>0.23067032701386547</v>
      </c>
      <c r="G301" s="26">
        <f>IFERROR(IF('1.DP 2012-2022 '!Q301&lt;0,"Prejuízo",IF('1.DP 2012-2022 '!F301&lt;0,"IRPJ NEGATIVO",'1.DP 2012-2022 '!F301/'1.DP 2012-2022 '!Q301)),"NA")</f>
        <v>0.2460702851125656</v>
      </c>
      <c r="H301" s="26">
        <f>IFERROR(IF('1.DP 2012-2022 '!R301&lt;0,"Prejuízo",IF('1.DP 2012-2022 '!G301&lt;0,"IRPJ NEGATIVO",'1.DP 2012-2022 '!G301/'1.DP 2012-2022 '!R301)),"NA")</f>
        <v>0.17987643248209867</v>
      </c>
      <c r="I301" s="26">
        <f>IFERROR(IF('1.DP 2012-2022 '!S301&lt;0,"Prejuízo",IF('1.DP 2012-2022 '!H301&lt;0,"IRPJ NEGATIVO",'1.DP 2012-2022 '!H301/'1.DP 2012-2022 '!S301)),"NA")</f>
        <v>0.32538060492960325</v>
      </c>
      <c r="J301" s="26">
        <f>IFERROR(IF('1.DP 2012-2022 '!T301&lt;0,"Prejuízo",IF('1.DP 2012-2022 '!I301&lt;0,"IRPJ NEGATIVO",'1.DP 2012-2022 '!I301/'1.DP 2012-2022 '!T301)),"NA")</f>
        <v>0.29496741958870121</v>
      </c>
      <c r="K301" s="26">
        <f>IFERROR(IF('1.DP 2012-2022 '!U301&lt;0,"Prejuízo",IF('1.DP 2012-2022 '!J301&lt;0,"IRPJ NEGATIVO",'1.DP 2012-2022 '!J301/'1.DP 2012-2022 '!U301)),"NA")</f>
        <v>0.2711950498736313</v>
      </c>
      <c r="L301" s="26">
        <f>IFERROR(IF('1.DP 2012-2022 '!V301&lt;0,"Prejuízo",IF('1.DP 2012-2022 '!K301&lt;0,"IRPJ NEGATIVO",'1.DP 2012-2022 '!K301/'1.DP 2012-2022 '!V301)),"NA")</f>
        <v>0.47246600547512818</v>
      </c>
      <c r="M301" s="26">
        <f>IFERROR(IF('1.DP 2012-2022 '!W301&lt;0,"Prejuízo",IF('1.DP 2012-2022 '!L301&lt;0,"IRPJ NEGATIVO",'1.DP 2012-2022 '!L301/'1.DP 2012-2022 '!W301)),"NA")</f>
        <v>0.26209206011722908</v>
      </c>
      <c r="N301" s="26">
        <f>IFERROR(IF('1.DP 2012-2022 '!X301&lt;0,"Prejuízo",IF('1.DP 2012-2022 '!M301&lt;0,"IRPJ NEGATIVO",'1.DP 2012-2022 '!M301/'1.DP 2012-2022 '!X301)),"NA")</f>
        <v>0.28111425388368605</v>
      </c>
      <c r="O301" s="26">
        <f>IFERROR(IF('1.DP 2012-2022 '!Y301&lt;0,"Prejuízo",IF('1.DP 2012-2022 '!N301&lt;0,"IRPJ NEGATIVO",'1.DP 2012-2022 '!N301/'1.DP 2012-2022 '!Y301)),"NA")</f>
        <v>0.24517562424663189</v>
      </c>
      <c r="P301" s="26">
        <f>IFERROR(IF('1.DP 2012-2022 '!Z301&lt;0,"Prejuízo",IF('1.DP 2012-2022 '!O301&lt;0,"IRPJ NEGATIVO",'1.DP 2012-2022 '!O301/'1.DP 2012-2022 '!Z301)),"NA")</f>
        <v>0.28193324518242191</v>
      </c>
      <c r="Q301" s="27">
        <f t="shared" si="1"/>
        <v>11</v>
      </c>
      <c r="R301" s="27">
        <f t="shared" si="2"/>
        <v>400</v>
      </c>
      <c r="S301" s="28">
        <f>IFERROR((SUMIF('1.DP 2012-2022 '!E301:O301,"&gt;=0",'1.DP 2012-2022 '!E301:O301))/(SUMIF('1.DP 2012-2022 '!P301:Z301,"&gt;=0",'1.DP 2012-2022 '!P301:Z301)),"NA")</f>
        <v>0.26567129785972382</v>
      </c>
      <c r="T301" s="29">
        <f t="shared" si="3"/>
        <v>7.3059606911424048E-3</v>
      </c>
      <c r="U301" s="29">
        <f t="shared" si="4"/>
        <v>1.4633872190570666E-3</v>
      </c>
    </row>
    <row r="302" spans="1:21" ht="14.25" customHeight="1">
      <c r="A302" s="12" t="s">
        <v>668</v>
      </c>
      <c r="B302" s="12" t="s">
        <v>669</v>
      </c>
      <c r="C302" s="12" t="s">
        <v>58</v>
      </c>
      <c r="D302" s="13" t="s">
        <v>639</v>
      </c>
      <c r="E302" s="25">
        <f t="shared" si="0"/>
        <v>1.71140302322992E-3</v>
      </c>
      <c r="F302" s="26">
        <f>IFERROR(IF('1.DP 2012-2022 '!P302&lt;0,"Prejuízo",IF('1.DP 2012-2022 '!E302&lt;0,"IRPJ NEGATIVO",'1.DP 2012-2022 '!E302/'1.DP 2012-2022 '!P302)),"NA")</f>
        <v>6.7832538419722657E-2</v>
      </c>
      <c r="G302" s="26">
        <f>IFERROR(IF('1.DP 2012-2022 '!Q302&lt;0,"Prejuízo",IF('1.DP 2012-2022 '!F302&lt;0,"IRPJ NEGATIVO",'1.DP 2012-2022 '!F302/'1.DP 2012-2022 '!Q302)),"NA")</f>
        <v>8.7336244541835167E-2</v>
      </c>
      <c r="H302" s="26">
        <f>IFERROR(IF('1.DP 2012-2022 '!R302&lt;0,"Prejuízo",IF('1.DP 2012-2022 '!G302&lt;0,"IRPJ NEGATIVO",'1.DP 2012-2022 '!G302/'1.DP 2012-2022 '!R302)),"NA")</f>
        <v>0.11042524005135834</v>
      </c>
      <c r="I302" s="26">
        <f>IFERROR(IF('1.DP 2012-2022 '!S302&lt;0,"Prejuízo",IF('1.DP 2012-2022 '!H302&lt;0,"IRPJ NEGATIVO",'1.DP 2012-2022 '!H302/'1.DP 2012-2022 '!S302)),"NA")</f>
        <v>5.8096644889990071E-2</v>
      </c>
      <c r="J302" s="26">
        <f>IFERROR(IF('1.DP 2012-2022 '!T302&lt;0,"Prejuízo",IF('1.DP 2012-2022 '!I302&lt;0,"IRPJ NEGATIVO",'1.DP 2012-2022 '!I302/'1.DP 2012-2022 '!T302)),"NA")</f>
        <v>1.8177249235116169E-2</v>
      </c>
      <c r="K302" s="26">
        <f>IFERROR(IF('1.DP 2012-2022 '!U302&lt;0,"Prejuízo",IF('1.DP 2012-2022 '!J302&lt;0,"IRPJ NEGATIVO",'1.DP 2012-2022 '!J302/'1.DP 2012-2022 '!U302)),"NA")</f>
        <v>0</v>
      </c>
      <c r="L302" s="26" t="str">
        <f>IFERROR(IF('1.DP 2012-2022 '!V302&lt;0,"Prejuízo",IF('1.DP 2012-2022 '!K302&lt;0,"IRPJ NEGATIVO",'1.DP 2012-2022 '!K302/'1.DP 2012-2022 '!V302)),"NA")</f>
        <v>IRPJ NEGATIVO</v>
      </c>
      <c r="M302" s="26">
        <f>IFERROR(IF('1.DP 2012-2022 '!W302&lt;0,"Prejuízo",IF('1.DP 2012-2022 '!L302&lt;0,"IRPJ NEGATIVO",'1.DP 2012-2022 '!L302/'1.DP 2012-2022 '!W302)),"NA")</f>
        <v>0.12739269762562577</v>
      </c>
      <c r="N302" s="26">
        <f>IFERROR(IF('1.DP 2012-2022 '!X302&lt;0,"Prejuízo",IF('1.DP 2012-2022 '!M302&lt;0,"IRPJ NEGATIVO",'1.DP 2012-2022 '!M302/'1.DP 2012-2022 '!X302)),"NA")</f>
        <v>8.9013333431069097E-2</v>
      </c>
      <c r="O302" s="26">
        <f>IFERROR(IF('1.DP 2012-2022 '!Y302&lt;0,"Prejuízo",IF('1.DP 2012-2022 '!N302&lt;0,"IRPJ NEGATIVO",'1.DP 2012-2022 '!N302/'1.DP 2012-2022 '!Y302)),"NA")</f>
        <v>1.073801058548046E-2</v>
      </c>
      <c r="P302" s="26">
        <f>IFERROR(IF('1.DP 2012-2022 '!Z302&lt;0,"Prejuízo",IF('1.DP 2012-2022 '!O302&lt;0,"IRPJ NEGATIVO",'1.DP 2012-2022 '!O302/'1.DP 2012-2022 '!Z302)),"NA")</f>
        <v>0.11554925051177034</v>
      </c>
      <c r="Q302" s="27">
        <f t="shared" si="1"/>
        <v>10</v>
      </c>
      <c r="R302" s="27">
        <f t="shared" si="2"/>
        <v>400</v>
      </c>
      <c r="S302" s="28">
        <f>IFERROR((SUMIF('1.DP 2012-2022 '!E302:O302,"&gt;=0",'1.DP 2012-2022 '!E302:O302))/(SUMIF('1.DP 2012-2022 '!P302:Z302,"&gt;=0",'1.DP 2012-2022 '!P302:Z302)),"NA")</f>
        <v>7.4667962881065669E-2</v>
      </c>
      <c r="T302" s="29">
        <f t="shared" si="3"/>
        <v>1.8666990720266419E-3</v>
      </c>
      <c r="U302" s="29">
        <f t="shared" si="4"/>
        <v>3.7390066540343351E-4</v>
      </c>
    </row>
    <row r="303" spans="1:21" ht="14.25" customHeight="1">
      <c r="A303" s="12" t="s">
        <v>670</v>
      </c>
      <c r="B303" s="12" t="s">
        <v>671</v>
      </c>
      <c r="C303" s="12" t="s">
        <v>58</v>
      </c>
      <c r="D303" s="13" t="s">
        <v>639</v>
      </c>
      <c r="E303" s="25">
        <f t="shared" si="0"/>
        <v>6.2774659068497171E-3</v>
      </c>
      <c r="F303" s="26">
        <f>IFERROR(IF('1.DP 2012-2022 '!P303&lt;0,"Prejuízo",IF('1.DP 2012-2022 '!E303&lt;0,"IRPJ NEGATIVO",'1.DP 2012-2022 '!E303/'1.DP 2012-2022 '!P303)),"NA")</f>
        <v>0.23363809921076259</v>
      </c>
      <c r="G303" s="26">
        <f>IFERROR(IF('1.DP 2012-2022 '!Q303&lt;0,"Prejuízo",IF('1.DP 2012-2022 '!F303&lt;0,"IRPJ NEGATIVO",'1.DP 2012-2022 '!F303/'1.DP 2012-2022 '!Q303)),"NA")</f>
        <v>0.28601486690480149</v>
      </c>
      <c r="H303" s="26">
        <f>IFERROR(IF('1.DP 2012-2022 '!R303&lt;0,"Prejuízo",IF('1.DP 2012-2022 '!G303&lt;0,"IRPJ NEGATIVO",'1.DP 2012-2022 '!G303/'1.DP 2012-2022 '!R303)),"NA")</f>
        <v>0.24282773266831109</v>
      </c>
      <c r="I303" s="26">
        <f>IFERROR(IF('1.DP 2012-2022 '!S303&lt;0,"Prejuízo",IF('1.DP 2012-2022 '!H303&lt;0,"IRPJ NEGATIVO",'1.DP 2012-2022 '!H303/'1.DP 2012-2022 '!S303)),"NA")</f>
        <v>0.15251043346512327</v>
      </c>
      <c r="J303" s="26">
        <f>IFERROR(IF('1.DP 2012-2022 '!T303&lt;0,"Prejuízo",IF('1.DP 2012-2022 '!I303&lt;0,"IRPJ NEGATIVO",'1.DP 2012-2022 '!I303/'1.DP 2012-2022 '!T303)),"NA")</f>
        <v>0.14210781185481797</v>
      </c>
      <c r="K303" s="26">
        <f>IFERROR(IF('1.DP 2012-2022 '!U303&lt;0,"Prejuízo",IF('1.DP 2012-2022 '!J303&lt;0,"IRPJ NEGATIVO",'1.DP 2012-2022 '!J303/'1.DP 2012-2022 '!U303)),"NA")</f>
        <v>0.14508342226596557</v>
      </c>
      <c r="L303" s="26">
        <f>IFERROR(IF('1.DP 2012-2022 '!V303&lt;0,"Prejuízo",IF('1.DP 2012-2022 '!K303&lt;0,"IRPJ NEGATIVO",'1.DP 2012-2022 '!K303/'1.DP 2012-2022 '!V303)),"NA")</f>
        <v>0.14644401384594571</v>
      </c>
      <c r="M303" s="26">
        <f>IFERROR(IF('1.DP 2012-2022 '!W303&lt;0,"Prejuízo",IF('1.DP 2012-2022 '!L303&lt;0,"IRPJ NEGATIVO",'1.DP 2012-2022 '!L303/'1.DP 2012-2022 '!W303)),"NA")</f>
        <v>0.16322887877831554</v>
      </c>
      <c r="N303" s="26">
        <f>IFERROR(IF('1.DP 2012-2022 '!X303&lt;0,"Prejuízo",IF('1.DP 2012-2022 '!M303&lt;0,"IRPJ NEGATIVO",'1.DP 2012-2022 '!M303/'1.DP 2012-2022 '!X303)),"NA")</f>
        <v>0.33693757704254929</v>
      </c>
      <c r="O303" s="26">
        <f>IFERROR(IF('1.DP 2012-2022 '!Y303&lt;0,"Prejuízo",IF('1.DP 2012-2022 '!N303&lt;0,"IRPJ NEGATIVO",'1.DP 2012-2022 '!N303/'1.DP 2012-2022 '!Y303)),"NA")</f>
        <v>0.5533920429271918</v>
      </c>
      <c r="P303" s="26">
        <f>IFERROR(IF('1.DP 2012-2022 '!Z303&lt;0,"Prejuízo",IF('1.DP 2012-2022 '!O303&lt;0,"IRPJ NEGATIVO",'1.DP 2012-2022 '!O303/'1.DP 2012-2022 '!Z303)),"NA")</f>
        <v>0.10880148377610244</v>
      </c>
      <c r="Q303" s="27">
        <f t="shared" si="1"/>
        <v>11</v>
      </c>
      <c r="R303" s="27">
        <f t="shared" si="2"/>
        <v>400</v>
      </c>
      <c r="S303" s="28">
        <f>IFERROR((SUMIF('1.DP 2012-2022 '!E303:O303,"&gt;=0",'1.DP 2012-2022 '!E303:O303))/(SUMIF('1.DP 2012-2022 '!P303:Z303,"&gt;=0",'1.DP 2012-2022 '!P303:Z303)),"NA")</f>
        <v>0.19977117560294219</v>
      </c>
      <c r="T303" s="29">
        <f t="shared" si="3"/>
        <v>5.4937073290809105E-3</v>
      </c>
      <c r="U303" s="29">
        <f t="shared" si="4"/>
        <v>1.1003920538970276E-3</v>
      </c>
    </row>
    <row r="304" spans="1:21" ht="14.25" customHeight="1">
      <c r="A304" s="12" t="s">
        <v>672</v>
      </c>
      <c r="B304" s="12" t="s">
        <v>673</v>
      </c>
      <c r="C304" s="12" t="s">
        <v>58</v>
      </c>
      <c r="D304" s="13" t="s">
        <v>639</v>
      </c>
      <c r="E304" s="25">
        <f t="shared" si="0"/>
        <v>9.1192628622016885E-4</v>
      </c>
      <c r="F304" s="26">
        <f>IFERROR(IF('1.DP 2012-2022 '!P304&lt;0,"Prejuízo",IF('1.DP 2012-2022 '!E304&lt;0,"IRPJ NEGATIVO",'1.DP 2012-2022 '!E304/'1.DP 2012-2022 '!P304)),"NA")</f>
        <v>0.36477051448806752</v>
      </c>
      <c r="G304" s="26" t="str">
        <f>IFERROR(IF('1.DP 2012-2022 '!Q304&lt;0,"Prejuízo",IF('1.DP 2012-2022 '!F304&lt;0,"IRPJ NEGATIVO",'1.DP 2012-2022 '!F304/'1.DP 2012-2022 '!Q304)),"NA")</f>
        <v>Prejuízo</v>
      </c>
      <c r="H304" s="26" t="str">
        <f>IFERROR(IF('1.DP 2012-2022 '!R304&lt;0,"Prejuízo",IF('1.DP 2012-2022 '!G304&lt;0,"IRPJ NEGATIVO",'1.DP 2012-2022 '!G304/'1.DP 2012-2022 '!R304)),"NA")</f>
        <v>Prejuízo</v>
      </c>
      <c r="I304" s="26" t="str">
        <f>IFERROR(IF('1.DP 2012-2022 '!S304&lt;0,"Prejuízo",IF('1.DP 2012-2022 '!H304&lt;0,"IRPJ NEGATIVO",'1.DP 2012-2022 '!H304/'1.DP 2012-2022 '!S304)),"NA")</f>
        <v>NA</v>
      </c>
      <c r="J304" s="26" t="str">
        <f>IFERROR(IF('1.DP 2012-2022 '!T304&lt;0,"Prejuízo",IF('1.DP 2012-2022 '!I304&lt;0,"IRPJ NEGATIVO",'1.DP 2012-2022 '!I304/'1.DP 2012-2022 '!T304)),"NA")</f>
        <v>NA</v>
      </c>
      <c r="K304" s="26" t="str">
        <f>IFERROR(IF('1.DP 2012-2022 '!U304&lt;0,"Prejuízo",IF('1.DP 2012-2022 '!J304&lt;0,"IRPJ NEGATIVO",'1.DP 2012-2022 '!J304/'1.DP 2012-2022 '!U304)),"NA")</f>
        <v>NA</v>
      </c>
      <c r="L304" s="26" t="str">
        <f>IFERROR(IF('1.DP 2012-2022 '!V304&lt;0,"Prejuízo",IF('1.DP 2012-2022 '!K304&lt;0,"IRPJ NEGATIVO",'1.DP 2012-2022 '!K304/'1.DP 2012-2022 '!V304)),"NA")</f>
        <v>NA</v>
      </c>
      <c r="M304" s="26" t="str">
        <f>IFERROR(IF('1.DP 2012-2022 '!W304&lt;0,"Prejuízo",IF('1.DP 2012-2022 '!L304&lt;0,"IRPJ NEGATIVO",'1.DP 2012-2022 '!L304/'1.DP 2012-2022 '!W304)),"NA")</f>
        <v>NA</v>
      </c>
      <c r="N304" s="26" t="str">
        <f>IFERROR(IF('1.DP 2012-2022 '!X304&lt;0,"Prejuízo",IF('1.DP 2012-2022 '!M304&lt;0,"IRPJ NEGATIVO",'1.DP 2012-2022 '!M304/'1.DP 2012-2022 '!X304)),"NA")</f>
        <v>NA</v>
      </c>
      <c r="O304" s="26" t="str">
        <f>IFERROR(IF('1.DP 2012-2022 '!Y304&lt;0,"Prejuízo",IF('1.DP 2012-2022 '!N304&lt;0,"IRPJ NEGATIVO",'1.DP 2012-2022 '!N304/'1.DP 2012-2022 '!Y304)),"NA")</f>
        <v>NA</v>
      </c>
      <c r="P304" s="26" t="str">
        <f>IFERROR(IF('1.DP 2012-2022 '!Z304&lt;0,"Prejuízo",IF('1.DP 2012-2022 '!O304&lt;0,"IRPJ NEGATIVO",'1.DP 2012-2022 '!O304/'1.DP 2012-2022 '!Z304)),"NA")</f>
        <v>NA</v>
      </c>
      <c r="Q304" s="27">
        <f t="shared" si="1"/>
        <v>1</v>
      </c>
      <c r="R304" s="27">
        <f t="shared" si="2"/>
        <v>400</v>
      </c>
      <c r="S304" s="28">
        <f>IFERROR((SUMIF('1.DP 2012-2022 '!E304:O304,"&gt;=0",'1.DP 2012-2022 '!E304:O304))/(SUMIF('1.DP 2012-2022 '!P304:Z304,"&gt;=0",'1.DP 2012-2022 '!P304:Z304)),"NA")</f>
        <v>0.5155274867276477</v>
      </c>
      <c r="T304" s="29">
        <f t="shared" si="3"/>
        <v>1.2888187168191192E-3</v>
      </c>
      <c r="U304" s="29">
        <f t="shared" si="4"/>
        <v>2.5815096981855165E-4</v>
      </c>
    </row>
    <row r="305" spans="1:21" ht="14.25" customHeight="1">
      <c r="A305" s="12" t="s">
        <v>674</v>
      </c>
      <c r="B305" s="12" t="s">
        <v>675</v>
      </c>
      <c r="C305" s="12" t="s">
        <v>58</v>
      </c>
      <c r="D305" s="13" t="s">
        <v>639</v>
      </c>
      <c r="E305" s="25">
        <f t="shared" si="0"/>
        <v>5.3413866913357422E-3</v>
      </c>
      <c r="F305" s="26">
        <f>IFERROR(IF('1.DP 2012-2022 '!P305&lt;0,"Prejuízo",IF('1.DP 2012-2022 '!E305&lt;0,"IRPJ NEGATIVO",'1.DP 2012-2022 '!E305/'1.DP 2012-2022 '!P305)),"NA")</f>
        <v>0.26161305919451017</v>
      </c>
      <c r="G305" s="26">
        <f>IFERROR(IF('1.DP 2012-2022 '!Q305&lt;0,"Prejuízo",IF('1.DP 2012-2022 '!F305&lt;0,"IRPJ NEGATIVO",'1.DP 2012-2022 '!F305/'1.DP 2012-2022 '!Q305)),"NA")</f>
        <v>6.6743204081048987E-2</v>
      </c>
      <c r="H305" s="26">
        <f>IFERROR(IF('1.DP 2012-2022 '!R305&lt;0,"Prejuízo",IF('1.DP 2012-2022 '!G305&lt;0,"IRPJ NEGATIVO",'1.DP 2012-2022 '!G305/'1.DP 2012-2022 '!R305)),"NA")</f>
        <v>0.31747851735187371</v>
      </c>
      <c r="I305" s="26">
        <f>IFERROR(IF('1.DP 2012-2022 '!S305&lt;0,"Prejuízo",IF('1.DP 2012-2022 '!H305&lt;0,"IRPJ NEGATIVO",'1.DP 2012-2022 '!H305/'1.DP 2012-2022 '!S305)),"NA")</f>
        <v>0.35651664549180723</v>
      </c>
      <c r="J305" s="26">
        <f>IFERROR(IF('1.DP 2012-2022 '!T305&lt;0,"Prejuízo",IF('1.DP 2012-2022 '!I305&lt;0,"IRPJ NEGATIVO",'1.DP 2012-2022 '!I305/'1.DP 2012-2022 '!T305)),"NA")</f>
        <v>0.19197556559345647</v>
      </c>
      <c r="K305" s="26">
        <f>IFERROR(IF('1.DP 2012-2022 '!U305&lt;0,"Prejuízo",IF('1.DP 2012-2022 '!J305&lt;0,"IRPJ NEGATIVO",'1.DP 2012-2022 '!J305/'1.DP 2012-2022 '!U305)),"NA")</f>
        <v>6.9523565603378315E-2</v>
      </c>
      <c r="L305" s="26">
        <f>IFERROR(IF('1.DP 2012-2022 '!V305&lt;0,"Prejuízo",IF('1.DP 2012-2022 '!K305&lt;0,"IRPJ NEGATIVO",'1.DP 2012-2022 '!K305/'1.DP 2012-2022 '!V305)),"NA")</f>
        <v>6.5430009668360697E-2</v>
      </c>
      <c r="M305" s="26">
        <f>IFERROR(IF('1.DP 2012-2022 '!W305&lt;0,"Prejuízo",IF('1.DP 2012-2022 '!L305&lt;0,"IRPJ NEGATIVO",'1.DP 2012-2022 '!L305/'1.DP 2012-2022 '!W305)),"NA")</f>
        <v>8.5745525747526904E-2</v>
      </c>
      <c r="N305" s="26">
        <f>IFERROR(IF('1.DP 2012-2022 '!X305&lt;0,"Prejuízo",IF('1.DP 2012-2022 '!M305&lt;0,"IRPJ NEGATIVO",'1.DP 2012-2022 '!M305/'1.DP 2012-2022 '!X305)),"NA")</f>
        <v>0.1059925635643121</v>
      </c>
      <c r="O305" s="26">
        <f>IFERROR(IF('1.DP 2012-2022 '!Y305&lt;0,"Prejuízo",IF('1.DP 2012-2022 '!N305&lt;0,"IRPJ NEGATIVO",'1.DP 2012-2022 '!N305/'1.DP 2012-2022 '!Y305)),"NA")</f>
        <v>0.1594346862584903</v>
      </c>
      <c r="P305" s="26">
        <f>IFERROR(IF('1.DP 2012-2022 '!Z305&lt;0,"Prejuízo",IF('1.DP 2012-2022 '!O305&lt;0,"IRPJ NEGATIVO",'1.DP 2012-2022 '!O305/'1.DP 2012-2022 '!Z305)),"NA")</f>
        <v>0.45610133397953179</v>
      </c>
      <c r="Q305" s="27">
        <f t="shared" si="1"/>
        <v>11</v>
      </c>
      <c r="R305" s="27">
        <f t="shared" si="2"/>
        <v>400</v>
      </c>
      <c r="S305" s="28">
        <f>IFERROR((SUMIF('1.DP 2012-2022 '!E305:O305,"&gt;=0",'1.DP 2012-2022 '!E305:O305))/(SUMIF('1.DP 2012-2022 '!P305:Z305,"&gt;=0",'1.DP 2012-2022 '!P305:Z305)),"NA")</f>
        <v>0.19438048277307307</v>
      </c>
      <c r="T305" s="29">
        <f t="shared" si="3"/>
        <v>5.34546327625951E-3</v>
      </c>
      <c r="U305" s="29">
        <f t="shared" si="4"/>
        <v>1.0706987033068623E-3</v>
      </c>
    </row>
    <row r="306" spans="1:21" ht="14.25" customHeight="1">
      <c r="A306" s="12" t="s">
        <v>676</v>
      </c>
      <c r="B306" s="12" t="s">
        <v>677</v>
      </c>
      <c r="C306" s="12" t="s">
        <v>58</v>
      </c>
      <c r="D306" s="13" t="s">
        <v>639</v>
      </c>
      <c r="E306" s="25">
        <f t="shared" si="0"/>
        <v>2.0058680198987832E-3</v>
      </c>
      <c r="F306" s="26">
        <f>IFERROR(IF('1.DP 2012-2022 '!P306&lt;0,"Prejuízo",IF('1.DP 2012-2022 '!E306&lt;0,"IRPJ NEGATIVO",'1.DP 2012-2022 '!E306/'1.DP 2012-2022 '!P306)),"NA")</f>
        <v>0.31363985774154246</v>
      </c>
      <c r="G306" s="26">
        <f>IFERROR(IF('1.DP 2012-2022 '!Q306&lt;0,"Prejuízo",IF('1.DP 2012-2022 '!F306&lt;0,"IRPJ NEGATIVO",'1.DP 2012-2022 '!F306/'1.DP 2012-2022 '!Q306)),"NA")</f>
        <v>9.0194953173447057E-2</v>
      </c>
      <c r="H306" s="26">
        <f>IFERROR(IF('1.DP 2012-2022 '!R306&lt;0,"Prejuízo",IF('1.DP 2012-2022 '!G306&lt;0,"IRPJ NEGATIVO",'1.DP 2012-2022 '!G306/'1.DP 2012-2022 '!R306)),"NA")</f>
        <v>0.39851239704452385</v>
      </c>
      <c r="I306" s="26" t="str">
        <f>IFERROR(IF('1.DP 2012-2022 '!S306&lt;0,"Prejuízo",IF('1.DP 2012-2022 '!H306&lt;0,"IRPJ NEGATIVO",'1.DP 2012-2022 '!H306/'1.DP 2012-2022 '!S306)),"NA")</f>
        <v>Prejuízo</v>
      </c>
      <c r="J306" s="26" t="str">
        <f>IFERROR(IF('1.DP 2012-2022 '!T306&lt;0,"Prejuízo",IF('1.DP 2012-2022 '!I306&lt;0,"IRPJ NEGATIVO",'1.DP 2012-2022 '!I306/'1.DP 2012-2022 '!T306)),"NA")</f>
        <v>Prejuízo</v>
      </c>
      <c r="K306" s="26" t="str">
        <f>IFERROR(IF('1.DP 2012-2022 '!U306&lt;0,"Prejuízo",IF('1.DP 2012-2022 '!J306&lt;0,"IRPJ NEGATIVO",'1.DP 2012-2022 '!J306/'1.DP 2012-2022 '!U306)),"NA")</f>
        <v>NA</v>
      </c>
      <c r="L306" s="26" t="str">
        <f>IFERROR(IF('1.DP 2012-2022 '!V306&lt;0,"Prejuízo",IF('1.DP 2012-2022 '!K306&lt;0,"IRPJ NEGATIVO",'1.DP 2012-2022 '!K306/'1.DP 2012-2022 '!V306)),"NA")</f>
        <v>NA</v>
      </c>
      <c r="M306" s="26" t="str">
        <f>IFERROR(IF('1.DP 2012-2022 '!W306&lt;0,"Prejuízo",IF('1.DP 2012-2022 '!L306&lt;0,"IRPJ NEGATIVO",'1.DP 2012-2022 '!L306/'1.DP 2012-2022 '!W306)),"NA")</f>
        <v>NA</v>
      </c>
      <c r="N306" s="26" t="str">
        <f>IFERROR(IF('1.DP 2012-2022 '!X306&lt;0,"Prejuízo",IF('1.DP 2012-2022 '!M306&lt;0,"IRPJ NEGATIVO",'1.DP 2012-2022 '!M306/'1.DP 2012-2022 '!X306)),"NA")</f>
        <v>NA</v>
      </c>
      <c r="O306" s="26" t="str">
        <f>IFERROR(IF('1.DP 2012-2022 '!Y306&lt;0,"Prejuízo",IF('1.DP 2012-2022 '!N306&lt;0,"IRPJ NEGATIVO",'1.DP 2012-2022 '!N306/'1.DP 2012-2022 '!Y306)),"NA")</f>
        <v>NA</v>
      </c>
      <c r="P306" s="26" t="str">
        <f>IFERROR(IF('1.DP 2012-2022 '!Z306&lt;0,"Prejuízo",IF('1.DP 2012-2022 '!O306&lt;0,"IRPJ NEGATIVO",'1.DP 2012-2022 '!O306/'1.DP 2012-2022 '!Z306)),"NA")</f>
        <v>NA</v>
      </c>
      <c r="Q306" s="27">
        <f t="shared" si="1"/>
        <v>3</v>
      </c>
      <c r="R306" s="27">
        <f t="shared" si="2"/>
        <v>400</v>
      </c>
      <c r="S306" s="28">
        <f>IFERROR((SUMIF('1.DP 2012-2022 '!E306:O306,"&gt;=0",'1.DP 2012-2022 '!E306:O306))/(SUMIF('1.DP 2012-2022 '!P306:Z306,"&gt;=0",'1.DP 2012-2022 '!P306:Z306)),"NA")</f>
        <v>0.26826423763395452</v>
      </c>
      <c r="T306" s="29">
        <f t="shared" si="3"/>
        <v>2.0119817822546585E-3</v>
      </c>
      <c r="U306" s="29">
        <f t="shared" si="4"/>
        <v>4.0300085773753804E-4</v>
      </c>
    </row>
    <row r="307" spans="1:21" ht="14.25" customHeight="1">
      <c r="A307" s="12" t="s">
        <v>678</v>
      </c>
      <c r="B307" s="12" t="s">
        <v>679</v>
      </c>
      <c r="C307" s="12" t="s">
        <v>58</v>
      </c>
      <c r="D307" s="13" t="s">
        <v>639</v>
      </c>
      <c r="E307" s="25">
        <f t="shared" si="0"/>
        <v>6.5397295030270655E-3</v>
      </c>
      <c r="F307" s="26">
        <f>IFERROR(IF('1.DP 2012-2022 '!P307&lt;0,"Prejuízo",IF('1.DP 2012-2022 '!E307&lt;0,"IRPJ NEGATIVO",'1.DP 2012-2022 '!E307/'1.DP 2012-2022 '!P307)),"NA")</f>
        <v>0.12137436253835912</v>
      </c>
      <c r="G307" s="26">
        <f>IFERROR(IF('1.DP 2012-2022 '!Q307&lt;0,"Prejuízo",IF('1.DP 2012-2022 '!F307&lt;0,"IRPJ NEGATIVO",'1.DP 2012-2022 '!F307/'1.DP 2012-2022 '!Q307)),"NA")</f>
        <v>0.39346839860407823</v>
      </c>
      <c r="H307" s="26">
        <f>IFERROR(IF('1.DP 2012-2022 '!R307&lt;0,"Prejuízo",IF('1.DP 2012-2022 '!G307&lt;0,"IRPJ NEGATIVO",'1.DP 2012-2022 '!G307/'1.DP 2012-2022 '!R307)),"NA")</f>
        <v>0.31633303929392304</v>
      </c>
      <c r="I307" s="26">
        <f>IFERROR(IF('1.DP 2012-2022 '!S307&lt;0,"Prejuízo",IF('1.DP 2012-2022 '!H307&lt;0,"IRPJ NEGATIVO",'1.DP 2012-2022 '!H307/'1.DP 2012-2022 '!S307)),"NA")</f>
        <v>0.29166373212957225</v>
      </c>
      <c r="J307" s="26">
        <f>IFERROR(IF('1.DP 2012-2022 '!T307&lt;0,"Prejuízo",IF('1.DP 2012-2022 '!I307&lt;0,"IRPJ NEGATIVO",'1.DP 2012-2022 '!I307/'1.DP 2012-2022 '!T307)),"NA")</f>
        <v>0.21261231472321523</v>
      </c>
      <c r="K307" s="26">
        <f>IFERROR(IF('1.DP 2012-2022 '!U307&lt;0,"Prejuízo",IF('1.DP 2012-2022 '!J307&lt;0,"IRPJ NEGATIVO",'1.DP 2012-2022 '!J307/'1.DP 2012-2022 '!U307)),"NA")</f>
        <v>0.24858046660169619</v>
      </c>
      <c r="L307" s="26">
        <f>IFERROR(IF('1.DP 2012-2022 '!V307&lt;0,"Prejuízo",IF('1.DP 2012-2022 '!K307&lt;0,"IRPJ NEGATIVO",'1.DP 2012-2022 '!K307/'1.DP 2012-2022 '!V307)),"NA")</f>
        <v>0.26021691959983195</v>
      </c>
      <c r="M307" s="26" t="str">
        <f>IFERROR(IF('1.DP 2012-2022 '!W307&lt;0,"Prejuízo",IF('1.DP 2012-2022 '!L307&lt;0,"IRPJ NEGATIVO",'1.DP 2012-2022 '!L307/'1.DP 2012-2022 '!W307)),"NA")</f>
        <v>Prejuízo</v>
      </c>
      <c r="N307" s="26">
        <f>IFERROR(IF('1.DP 2012-2022 '!X307&lt;0,"Prejuízo",IF('1.DP 2012-2022 '!M307&lt;0,"IRPJ NEGATIVO",'1.DP 2012-2022 '!M307/'1.DP 2012-2022 '!X307)),"NA")</f>
        <v>0.28223465236321205</v>
      </c>
      <c r="O307" s="26">
        <f>IFERROR(IF('1.DP 2012-2022 '!Y307&lt;0,"Prejuízo",IF('1.DP 2012-2022 '!N307&lt;0,"IRPJ NEGATIVO",'1.DP 2012-2022 '!N307/'1.DP 2012-2022 '!Y307)),"NA")</f>
        <v>0.24503506581591747</v>
      </c>
      <c r="P307" s="26">
        <f>IFERROR(IF('1.DP 2012-2022 '!Z307&lt;0,"Prejuízo",IF('1.DP 2012-2022 '!O307&lt;0,"IRPJ NEGATIVO",'1.DP 2012-2022 '!O307/'1.DP 2012-2022 '!Z307)),"NA")</f>
        <v>0.24437284954102048</v>
      </c>
      <c r="Q307" s="27">
        <f t="shared" si="1"/>
        <v>10</v>
      </c>
      <c r="R307" s="27">
        <f t="shared" si="2"/>
        <v>400</v>
      </c>
      <c r="S307" s="28">
        <f>IFERROR((SUMIF('1.DP 2012-2022 '!E307:O307,"&gt;=0",'1.DP 2012-2022 '!E307:O307))/(SUMIF('1.DP 2012-2022 '!P307:Z307,"&gt;=0",'1.DP 2012-2022 '!P307:Z307)),"NA")</f>
        <v>0.25936908748729193</v>
      </c>
      <c r="T307" s="29">
        <f t="shared" si="3"/>
        <v>6.4842271871822987E-3</v>
      </c>
      <c r="U307" s="29">
        <f t="shared" si="4"/>
        <v>1.2987936278782771E-3</v>
      </c>
    </row>
    <row r="308" spans="1:21" ht="14.25" customHeight="1">
      <c r="A308" s="12" t="s">
        <v>680</v>
      </c>
      <c r="B308" s="12" t="s">
        <v>681</v>
      </c>
      <c r="C308" s="12" t="s">
        <v>58</v>
      </c>
      <c r="D308" s="13" t="s">
        <v>639</v>
      </c>
      <c r="E308" s="25">
        <f t="shared" si="0"/>
        <v>8.8704084291846477E-3</v>
      </c>
      <c r="F308" s="26">
        <f>IFERROR(IF('1.DP 2012-2022 '!P308&lt;0,"Prejuízo",IF('1.DP 2012-2022 '!E308&lt;0,"IRPJ NEGATIVO",'1.DP 2012-2022 '!E308/'1.DP 2012-2022 '!P308)),"NA")</f>
        <v>0.45176536704381121</v>
      </c>
      <c r="G308" s="26">
        <f>IFERROR(IF('1.DP 2012-2022 '!Q308&lt;0,"Prejuízo",IF('1.DP 2012-2022 '!F308&lt;0,"IRPJ NEGATIVO",'1.DP 2012-2022 '!F308/'1.DP 2012-2022 '!Q308)),"NA")</f>
        <v>9.1669390350988811E-2</v>
      </c>
      <c r="H308" s="26">
        <f>IFERROR(IF('1.DP 2012-2022 '!R308&lt;0,"Prejuízo",IF('1.DP 2012-2022 '!G308&lt;0,"IRPJ NEGATIVO",'1.DP 2012-2022 '!G308/'1.DP 2012-2022 '!R308)),"NA")</f>
        <v>0.24620761604732544</v>
      </c>
      <c r="I308" s="26">
        <f>IFERROR(IF('1.DP 2012-2022 '!S308&lt;0,"Prejuízo",IF('1.DP 2012-2022 '!H308&lt;0,"IRPJ NEGATIVO",'1.DP 2012-2022 '!H308/'1.DP 2012-2022 '!S308)),"NA")</f>
        <v>0.16044548968583422</v>
      </c>
      <c r="J308" s="26">
        <f>IFERROR(IF('1.DP 2012-2022 '!T308&lt;0,"Prejuízo",IF('1.DP 2012-2022 '!I308&lt;0,"IRPJ NEGATIVO",'1.DP 2012-2022 '!I308/'1.DP 2012-2022 '!T308)),"NA")</f>
        <v>0.29655720330370045</v>
      </c>
      <c r="K308" s="26">
        <f>IFERROR(IF('1.DP 2012-2022 '!U308&lt;0,"Prejuízo",IF('1.DP 2012-2022 '!J308&lt;0,"IRPJ NEGATIVO",'1.DP 2012-2022 '!J308/'1.DP 2012-2022 '!U308)),"NA")</f>
        <v>0.27276316800554062</v>
      </c>
      <c r="L308" s="26">
        <f>IFERROR(IF('1.DP 2012-2022 '!V308&lt;0,"Prejuízo",IF('1.DP 2012-2022 '!K308&lt;0,"IRPJ NEGATIVO",'1.DP 2012-2022 '!K308/'1.DP 2012-2022 '!V308)),"NA")</f>
        <v>0.39863280747986851</v>
      </c>
      <c r="M308" s="26">
        <f>IFERROR(IF('1.DP 2012-2022 '!W308&lt;0,"Prejuízo",IF('1.DP 2012-2022 '!L308&lt;0,"IRPJ NEGATIVO",'1.DP 2012-2022 '!L308/'1.DP 2012-2022 '!W308)),"NA")</f>
        <v>0.38826942114627711</v>
      </c>
      <c r="N308" s="26">
        <f>IFERROR(IF('1.DP 2012-2022 '!X308&lt;0,"Prejuízo",IF('1.DP 2012-2022 '!M308&lt;0,"IRPJ NEGATIVO",'1.DP 2012-2022 '!M308/'1.DP 2012-2022 '!X308)),"NA")</f>
        <v>0.4025928723114896</v>
      </c>
      <c r="O308" s="26">
        <f>IFERROR(IF('1.DP 2012-2022 '!Y308&lt;0,"Prejuízo",IF('1.DP 2012-2022 '!N308&lt;0,"IRPJ NEGATIVO",'1.DP 2012-2022 '!N308/'1.DP 2012-2022 '!Y308)),"NA")</f>
        <v>0.3680839878317077</v>
      </c>
      <c r="P308" s="26">
        <f>IFERROR(IF('1.DP 2012-2022 '!Z308&lt;0,"Prejuízo",IF('1.DP 2012-2022 '!O308&lt;0,"IRPJ NEGATIVO",'1.DP 2012-2022 '!O308/'1.DP 2012-2022 '!Z308)),"NA")</f>
        <v>0.47117604846731481</v>
      </c>
      <c r="Q308" s="27">
        <f t="shared" si="1"/>
        <v>11</v>
      </c>
      <c r="R308" s="27">
        <f t="shared" si="2"/>
        <v>400</v>
      </c>
      <c r="S308" s="28">
        <f>IFERROR((SUMIF('1.DP 2012-2022 '!E308:O308,"&gt;=0",'1.DP 2012-2022 '!E308:O308))/(SUMIF('1.DP 2012-2022 '!P308:Z308,"&gt;=0",'1.DP 2012-2022 '!P308:Z308)),"NA")</f>
        <v>0.2805488917060559</v>
      </c>
      <c r="T308" s="29">
        <f t="shared" si="3"/>
        <v>7.7150945219165365E-3</v>
      </c>
      <c r="U308" s="29">
        <f t="shared" si="4"/>
        <v>1.5453369097479294E-3</v>
      </c>
    </row>
    <row r="309" spans="1:21" ht="14.25" customHeight="1">
      <c r="A309" s="12" t="s">
        <v>682</v>
      </c>
      <c r="B309" s="12" t="s">
        <v>683</v>
      </c>
      <c r="C309" s="12" t="s">
        <v>58</v>
      </c>
      <c r="D309" s="13" t="s">
        <v>639</v>
      </c>
      <c r="E309" s="25">
        <f t="shared" si="0"/>
        <v>2.2864948121511159E-3</v>
      </c>
      <c r="F309" s="26">
        <f>IFERROR(IF('1.DP 2012-2022 '!P309&lt;0,"Prejuízo",IF('1.DP 2012-2022 '!E309&lt;0,"IRPJ NEGATIVO",'1.DP 2012-2022 '!E309/'1.DP 2012-2022 '!P309)),"NA")</f>
        <v>9.1539528429291556E-2</v>
      </c>
      <c r="G309" s="26">
        <f>IFERROR(IF('1.DP 2012-2022 '!Q309&lt;0,"Prejuízo",IF('1.DP 2012-2022 '!F309&lt;0,"IRPJ NEGATIVO",'1.DP 2012-2022 '!F309/'1.DP 2012-2022 '!Q309)),"NA")</f>
        <v>9.3701996934915432E-2</v>
      </c>
      <c r="H309" s="26">
        <f>IFERROR(IF('1.DP 2012-2022 '!R309&lt;0,"Prejuízo",IF('1.DP 2012-2022 '!G309&lt;0,"IRPJ NEGATIVO",'1.DP 2012-2022 '!G309/'1.DP 2012-2022 '!R309)),"NA")</f>
        <v>0.11622276028164806</v>
      </c>
      <c r="I309" s="26">
        <f>IFERROR(IF('1.DP 2012-2022 '!S309&lt;0,"Prejuízo",IF('1.DP 2012-2022 '!H309&lt;0,"IRPJ NEGATIVO",'1.DP 2012-2022 '!H309/'1.DP 2012-2022 '!S309)),"NA")</f>
        <v>8.5797076468290531E-2</v>
      </c>
      <c r="J309" s="26">
        <f>IFERROR(IF('1.DP 2012-2022 '!T309&lt;0,"Prejuízo",IF('1.DP 2012-2022 '!I309&lt;0,"IRPJ NEGATIVO",'1.DP 2012-2022 '!I309/'1.DP 2012-2022 '!T309)),"NA")</f>
        <v>0.1290341446572135</v>
      </c>
      <c r="K309" s="26">
        <f>IFERROR(IF('1.DP 2012-2022 '!U309&lt;0,"Prejuízo",IF('1.DP 2012-2022 '!J309&lt;0,"IRPJ NEGATIVO",'1.DP 2012-2022 '!J309/'1.DP 2012-2022 '!U309)),"NA")</f>
        <v>2.895257133254955E-2</v>
      </c>
      <c r="L309" s="26">
        <f>IFERROR(IF('1.DP 2012-2022 '!V309&lt;0,"Prejuízo",IF('1.DP 2012-2022 '!K309&lt;0,"IRPJ NEGATIVO",'1.DP 2012-2022 '!K309/'1.DP 2012-2022 '!V309)),"NA")</f>
        <v>7.1605659989836423E-2</v>
      </c>
      <c r="M309" s="26">
        <f>IFERROR(IF('1.DP 2012-2022 '!W309&lt;0,"Prejuízo",IF('1.DP 2012-2022 '!L309&lt;0,"IRPJ NEGATIVO",'1.DP 2012-2022 '!L309/'1.DP 2012-2022 '!W309)),"NA")</f>
        <v>0.10272829133305636</v>
      </c>
      <c r="N309" s="26">
        <f>IFERROR(IF('1.DP 2012-2022 '!X309&lt;0,"Prejuízo",IF('1.DP 2012-2022 '!M309&lt;0,"IRPJ NEGATIVO",'1.DP 2012-2022 '!M309/'1.DP 2012-2022 '!X309)),"NA")</f>
        <v>0</v>
      </c>
      <c r="O309" s="26">
        <f>IFERROR(IF('1.DP 2012-2022 '!Y309&lt;0,"Prejuízo",IF('1.DP 2012-2022 '!N309&lt;0,"IRPJ NEGATIVO",'1.DP 2012-2022 '!N309/'1.DP 2012-2022 '!Y309)),"NA")</f>
        <v>5.3995886352989152E-2</v>
      </c>
      <c r="P309" s="26">
        <f>IFERROR(IF('1.DP 2012-2022 '!Z309&lt;0,"Prejuízo",IF('1.DP 2012-2022 '!O309&lt;0,"IRPJ NEGATIVO",'1.DP 2012-2022 '!O309/'1.DP 2012-2022 '!Z309)),"NA")</f>
        <v>0.14102000908065565</v>
      </c>
      <c r="Q309" s="27">
        <f t="shared" si="1"/>
        <v>11</v>
      </c>
      <c r="R309" s="27">
        <f t="shared" si="2"/>
        <v>400</v>
      </c>
      <c r="S309" s="28">
        <f>IFERROR((SUMIF('1.DP 2012-2022 '!E309:O309,"&gt;=0",'1.DP 2012-2022 '!E309:O309))/(SUMIF('1.DP 2012-2022 '!P309:Z309,"&gt;=0",'1.DP 2012-2022 '!P309:Z309)),"NA")</f>
        <v>8.6954980121344852E-2</v>
      </c>
      <c r="T309" s="29">
        <f t="shared" si="3"/>
        <v>2.3912619533369831E-3</v>
      </c>
      <c r="U309" s="29">
        <f t="shared" si="4"/>
        <v>4.7897084693780337E-4</v>
      </c>
    </row>
    <row r="310" spans="1:21" ht="14.25" customHeight="1">
      <c r="A310" s="12" t="s">
        <v>684</v>
      </c>
      <c r="B310" s="12" t="s">
        <v>685</v>
      </c>
      <c r="C310" s="12" t="s">
        <v>58</v>
      </c>
      <c r="D310" s="13" t="s">
        <v>639</v>
      </c>
      <c r="E310" s="25">
        <f t="shared" si="0"/>
        <v>8.0247591424764137E-3</v>
      </c>
      <c r="F310" s="26">
        <f>IFERROR(IF('1.DP 2012-2022 '!P310&lt;0,"Prejuízo",IF('1.DP 2012-2022 '!E310&lt;0,"IRPJ NEGATIVO",'1.DP 2012-2022 '!E310/'1.DP 2012-2022 '!P310)),"NA")</f>
        <v>0.21840093949603814</v>
      </c>
      <c r="G310" s="26">
        <f>IFERROR(IF('1.DP 2012-2022 '!Q310&lt;0,"Prejuízo",IF('1.DP 2012-2022 '!F310&lt;0,"IRPJ NEGATIVO",'1.DP 2012-2022 '!F310/'1.DP 2012-2022 '!Q310)),"NA")</f>
        <v>0.2468450035050527</v>
      </c>
      <c r="H310" s="26">
        <f>IFERROR(IF('1.DP 2012-2022 '!R310&lt;0,"Prejuízo",IF('1.DP 2012-2022 '!G310&lt;0,"IRPJ NEGATIVO",'1.DP 2012-2022 '!G310/'1.DP 2012-2022 '!R310)),"NA")</f>
        <v>0.14779541416656555</v>
      </c>
      <c r="I310" s="26">
        <f>IFERROR(IF('1.DP 2012-2022 '!S310&lt;0,"Prejuízo",IF('1.DP 2012-2022 '!H310&lt;0,"IRPJ NEGATIVO",'1.DP 2012-2022 '!H310/'1.DP 2012-2022 '!S310)),"NA")</f>
        <v>0.27803425388769737</v>
      </c>
      <c r="J310" s="26">
        <f>IFERROR(IF('1.DP 2012-2022 '!T310&lt;0,"Prejuízo",IF('1.DP 2012-2022 '!I310&lt;0,"IRPJ NEGATIVO",'1.DP 2012-2022 '!I310/'1.DP 2012-2022 '!T310)),"NA")</f>
        <v>0.27409908307300263</v>
      </c>
      <c r="K310" s="26">
        <f>IFERROR(IF('1.DP 2012-2022 '!U310&lt;0,"Prejuízo",IF('1.DP 2012-2022 '!J310&lt;0,"IRPJ NEGATIVO",'1.DP 2012-2022 '!J310/'1.DP 2012-2022 '!U310)),"NA")</f>
        <v>0.29275290116873642</v>
      </c>
      <c r="L310" s="26">
        <f>IFERROR(IF('1.DP 2012-2022 '!V310&lt;0,"Prejuízo",IF('1.DP 2012-2022 '!K310&lt;0,"IRPJ NEGATIVO",'1.DP 2012-2022 '!K310/'1.DP 2012-2022 '!V310)),"NA")</f>
        <v>0.62815536162789154</v>
      </c>
      <c r="M310" s="26">
        <f>IFERROR(IF('1.DP 2012-2022 '!W310&lt;0,"Prejuízo",IF('1.DP 2012-2022 '!L310&lt;0,"IRPJ NEGATIVO",'1.DP 2012-2022 '!L310/'1.DP 2012-2022 '!W310)),"NA")</f>
        <v>8.8418059299898901E-3</v>
      </c>
      <c r="N310" s="26">
        <f>IFERROR(IF('1.DP 2012-2022 '!X310&lt;0,"Prejuízo",IF('1.DP 2012-2022 '!M310&lt;0,"IRPJ NEGATIVO",'1.DP 2012-2022 '!M310/'1.DP 2012-2022 '!X310)),"NA")</f>
        <v>0.30856105790704524</v>
      </c>
      <c r="O310" s="26">
        <f>IFERROR(IF('1.DP 2012-2022 '!Y310&lt;0,"Prejuízo",IF('1.DP 2012-2022 '!N310&lt;0,"IRPJ NEGATIVO",'1.DP 2012-2022 '!N310/'1.DP 2012-2022 '!Y310)),"NA")</f>
        <v>0.34358938914666654</v>
      </c>
      <c r="P310" s="26">
        <f>IFERROR(IF('1.DP 2012-2022 '!Z310&lt;0,"Prejuízo",IF('1.DP 2012-2022 '!O310&lt;0,"IRPJ NEGATIVO",'1.DP 2012-2022 '!O310/'1.DP 2012-2022 '!Z310)),"NA")</f>
        <v>0.46282844708187937</v>
      </c>
      <c r="Q310" s="27">
        <f t="shared" si="1"/>
        <v>11</v>
      </c>
      <c r="R310" s="27">
        <f t="shared" si="2"/>
        <v>400</v>
      </c>
      <c r="S310" s="28">
        <f>IFERROR((SUMIF('1.DP 2012-2022 '!E310:O310,"&gt;=0",'1.DP 2012-2022 '!E310:O310))/(SUMIF('1.DP 2012-2022 '!P310:Z310,"&gt;=0",'1.DP 2012-2022 '!P310:Z310)),"NA")</f>
        <v>0.26970425727030017</v>
      </c>
      <c r="T310" s="29">
        <f t="shared" si="3"/>
        <v>7.4168670749332546E-3</v>
      </c>
      <c r="U310" s="29">
        <f t="shared" si="4"/>
        <v>1.4856018177132207E-3</v>
      </c>
    </row>
    <row r="311" spans="1:21" ht="14.25" customHeight="1">
      <c r="A311" s="12" t="s">
        <v>686</v>
      </c>
      <c r="B311" s="12" t="s">
        <v>687</v>
      </c>
      <c r="C311" s="12" t="s">
        <v>58</v>
      </c>
      <c r="D311" s="13" t="s">
        <v>639</v>
      </c>
      <c r="E311" s="25">
        <f t="shared" si="0"/>
        <v>4.7298886879289974E-3</v>
      </c>
      <c r="F311" s="26">
        <f>IFERROR(IF('1.DP 2012-2022 '!P311&lt;0,"Prejuízo",IF('1.DP 2012-2022 '!E311&lt;0,"IRPJ NEGATIVO",'1.DP 2012-2022 '!E311/'1.DP 2012-2022 '!P311)),"NA")</f>
        <v>0.18451519537344824</v>
      </c>
      <c r="G311" s="26">
        <f>IFERROR(IF('1.DP 2012-2022 '!Q311&lt;0,"Prejuízo",IF('1.DP 2012-2022 '!F311&lt;0,"IRPJ NEGATIVO",'1.DP 2012-2022 '!F311/'1.DP 2012-2022 '!Q311)),"NA")</f>
        <v>0.16162489195594346</v>
      </c>
      <c r="H311" s="26">
        <f>IFERROR(IF('1.DP 2012-2022 '!R311&lt;0,"Prejuízo",IF('1.DP 2012-2022 '!G311&lt;0,"IRPJ NEGATIVO",'1.DP 2012-2022 '!G311/'1.DP 2012-2022 '!R311)),"NA")</f>
        <v>0.212817412334359</v>
      </c>
      <c r="I311" s="26">
        <f>IFERROR(IF('1.DP 2012-2022 '!S311&lt;0,"Prejuízo",IF('1.DP 2012-2022 '!H311&lt;0,"IRPJ NEGATIVO",'1.DP 2012-2022 '!H311/'1.DP 2012-2022 '!S311)),"NA")</f>
        <v>0.16359447004332792</v>
      </c>
      <c r="J311" s="26">
        <f>IFERROR(IF('1.DP 2012-2022 '!T311&lt;0,"Prejuízo",IF('1.DP 2012-2022 '!I311&lt;0,"IRPJ NEGATIVO",'1.DP 2012-2022 '!I311/'1.DP 2012-2022 '!T311)),"NA")</f>
        <v>0.16404683355685865</v>
      </c>
      <c r="K311" s="26">
        <f>IFERROR(IF('1.DP 2012-2022 '!U311&lt;0,"Prejuízo",IF('1.DP 2012-2022 '!J311&lt;0,"IRPJ NEGATIVO",'1.DP 2012-2022 '!J311/'1.DP 2012-2022 '!U311)),"NA")</f>
        <v>0.12708785733721417</v>
      </c>
      <c r="L311" s="26">
        <f>IFERROR(IF('1.DP 2012-2022 '!V311&lt;0,"Prejuízo",IF('1.DP 2012-2022 '!K311&lt;0,"IRPJ NEGATIVO",'1.DP 2012-2022 '!K311/'1.DP 2012-2022 '!V311)),"NA")</f>
        <v>4.1457273284621912E-2</v>
      </c>
      <c r="M311" s="26">
        <f>IFERROR(IF('1.DP 2012-2022 '!W311&lt;0,"Prejuízo",IF('1.DP 2012-2022 '!L311&lt;0,"IRPJ NEGATIVO",'1.DP 2012-2022 '!L311/'1.DP 2012-2022 '!W311)),"NA")</f>
        <v>0.17650469540502525</v>
      </c>
      <c r="N311" s="26">
        <f>IFERROR(IF('1.DP 2012-2022 '!X311&lt;0,"Prejuízo",IF('1.DP 2012-2022 '!M311&lt;0,"IRPJ NEGATIVO",'1.DP 2012-2022 '!M311/'1.DP 2012-2022 '!X311)),"NA")</f>
        <v>0.21097423286226638</v>
      </c>
      <c r="O311" s="26">
        <f>IFERROR(IF('1.DP 2012-2022 '!Y311&lt;0,"Prejuízo",IF('1.DP 2012-2022 '!N311&lt;0,"IRPJ NEGATIVO",'1.DP 2012-2022 '!N311/'1.DP 2012-2022 '!Y311)),"NA")</f>
        <v>0.23136070209445581</v>
      </c>
      <c r="P311" s="26">
        <f>IFERROR(IF('1.DP 2012-2022 '!Z311&lt;0,"Prejuízo",IF('1.DP 2012-2022 '!O311&lt;0,"IRPJ NEGATIVO",'1.DP 2012-2022 '!O311/'1.DP 2012-2022 '!Z311)),"NA")</f>
        <v>0.21797191092407792</v>
      </c>
      <c r="Q311" s="27">
        <f t="shared" si="1"/>
        <v>11</v>
      </c>
      <c r="R311" s="27">
        <f t="shared" si="2"/>
        <v>400</v>
      </c>
      <c r="S311" s="28">
        <f>IFERROR((SUMIF('1.DP 2012-2022 '!E311:O311,"&gt;=0",'1.DP 2012-2022 '!E311:O311))/(SUMIF('1.DP 2012-2022 '!P311:Z311,"&gt;=0",'1.DP 2012-2022 '!P311:Z311)),"NA")</f>
        <v>0.17644676748955018</v>
      </c>
      <c r="T311" s="29">
        <f t="shared" si="3"/>
        <v>4.8522861059626301E-3</v>
      </c>
      <c r="U311" s="29">
        <f t="shared" si="4"/>
        <v>9.7191509383327585E-4</v>
      </c>
    </row>
    <row r="312" spans="1:21" ht="14.25" customHeight="1">
      <c r="A312" s="12" t="s">
        <v>688</v>
      </c>
      <c r="B312" s="12" t="s">
        <v>689</v>
      </c>
      <c r="C312" s="12" t="s">
        <v>58</v>
      </c>
      <c r="D312" s="13" t="s">
        <v>639</v>
      </c>
      <c r="E312" s="25">
        <f t="shared" si="0"/>
        <v>3.7053893899597666E-3</v>
      </c>
      <c r="F312" s="26">
        <f>IFERROR(IF('1.DP 2012-2022 '!P312&lt;0,"Prejuízo",IF('1.DP 2012-2022 '!E312&lt;0,"IRPJ NEGATIVO",'1.DP 2012-2022 '!E312/'1.DP 2012-2022 '!P312)),"NA")</f>
        <v>0.48698289022372865</v>
      </c>
      <c r="G312" s="26" t="str">
        <f>IFERROR(IF('1.DP 2012-2022 '!Q312&lt;0,"Prejuízo",IF('1.DP 2012-2022 '!F312&lt;0,"IRPJ NEGATIVO",'1.DP 2012-2022 '!F312/'1.DP 2012-2022 '!Q312)),"NA")</f>
        <v>NA</v>
      </c>
      <c r="H312" s="26">
        <f>IFERROR(IF('1.DP 2012-2022 '!R312&lt;0,"Prejuízo",IF('1.DP 2012-2022 '!G312&lt;0,"IRPJ NEGATIVO",'1.DP 2012-2022 '!G312/'1.DP 2012-2022 '!R312)),"NA")</f>
        <v>0.34784756767240316</v>
      </c>
      <c r="I312" s="26">
        <f>IFERROR(IF('1.DP 2012-2022 '!S312&lt;0,"Prejuízo",IF('1.DP 2012-2022 '!H312&lt;0,"IRPJ NEGATIVO",'1.DP 2012-2022 '!H312/'1.DP 2012-2022 '!S312)),"NA")</f>
        <v>0.41845499627543725</v>
      </c>
      <c r="J312" s="26">
        <f>IFERROR(IF('1.DP 2012-2022 '!T312&lt;0,"Prejuízo",IF('1.DP 2012-2022 '!I312&lt;0,"IRPJ NEGATIVO",'1.DP 2012-2022 '!I312/'1.DP 2012-2022 '!T312)),"NA")</f>
        <v>0.17738667664129651</v>
      </c>
      <c r="K312" s="26" t="str">
        <f>IFERROR(IF('1.DP 2012-2022 '!U312&lt;0,"Prejuízo",IF('1.DP 2012-2022 '!J312&lt;0,"IRPJ NEGATIVO",'1.DP 2012-2022 '!J312/'1.DP 2012-2022 '!U312)),"NA")</f>
        <v>Prejuízo</v>
      </c>
      <c r="L312" s="26">
        <f>IFERROR(IF('1.DP 2012-2022 '!V312&lt;0,"Prejuízo",IF('1.DP 2012-2022 '!K312&lt;0,"IRPJ NEGATIVO",'1.DP 2012-2022 '!K312/'1.DP 2012-2022 '!V312)),"NA")</f>
        <v>5.1483625171040916E-2</v>
      </c>
      <c r="M312" s="26" t="str">
        <f>IFERROR(IF('1.DP 2012-2022 '!W312&lt;0,"Prejuízo",IF('1.DP 2012-2022 '!L312&lt;0,"IRPJ NEGATIVO",'1.DP 2012-2022 '!L312/'1.DP 2012-2022 '!W312)),"NA")</f>
        <v>Prejuízo</v>
      </c>
      <c r="N312" s="26" t="str">
        <f>IFERROR(IF('1.DP 2012-2022 '!X312&lt;0,"Prejuízo",IF('1.DP 2012-2022 '!M312&lt;0,"IRPJ NEGATIVO",'1.DP 2012-2022 '!M312/'1.DP 2012-2022 '!X312)),"NA")</f>
        <v>Prejuízo</v>
      </c>
      <c r="O312" s="26" t="str">
        <f>IFERROR(IF('1.DP 2012-2022 '!Y312&lt;0,"Prejuízo",IF('1.DP 2012-2022 '!N312&lt;0,"IRPJ NEGATIVO",'1.DP 2012-2022 '!N312/'1.DP 2012-2022 '!Y312)),"NA")</f>
        <v>Prejuízo</v>
      </c>
      <c r="P312" s="26" t="str">
        <f>IFERROR(IF('1.DP 2012-2022 '!Z312&lt;0,"Prejuízo",IF('1.DP 2012-2022 '!O312&lt;0,"IRPJ NEGATIVO",'1.DP 2012-2022 '!O312/'1.DP 2012-2022 '!Z312)),"NA")</f>
        <v>Prejuízo</v>
      </c>
      <c r="Q312" s="27">
        <f t="shared" si="1"/>
        <v>5</v>
      </c>
      <c r="R312" s="27">
        <f t="shared" si="2"/>
        <v>400</v>
      </c>
      <c r="S312" s="28">
        <f>IFERROR((SUMIF('1.DP 2012-2022 '!E312:O312,"&gt;=0",'1.DP 2012-2022 '!E312:O312))/(SUMIF('1.DP 2012-2022 '!P312:Z312,"&gt;=0",'1.DP 2012-2022 '!P312:Z312)),"NA")</f>
        <v>0.33455009094636035</v>
      </c>
      <c r="T312" s="29">
        <f t="shared" si="3"/>
        <v>4.1818761368295045E-3</v>
      </c>
      <c r="U312" s="29">
        <f t="shared" si="4"/>
        <v>8.3763167487821823E-4</v>
      </c>
    </row>
    <row r="313" spans="1:21" ht="14.25" customHeight="1">
      <c r="A313" s="12" t="s">
        <v>690</v>
      </c>
      <c r="B313" s="12" t="s">
        <v>691</v>
      </c>
      <c r="C313" s="12" t="s">
        <v>58</v>
      </c>
      <c r="D313" s="13" t="s">
        <v>639</v>
      </c>
      <c r="E313" s="25">
        <f t="shared" si="0"/>
        <v>1.1653946367511413E-3</v>
      </c>
      <c r="F313" s="26">
        <f>IFERROR(IF('1.DP 2012-2022 '!P313&lt;0,"Prejuízo",IF('1.DP 2012-2022 '!E313&lt;0,"IRPJ NEGATIVO",'1.DP 2012-2022 '!E313/'1.DP 2012-2022 '!P313)),"NA")</f>
        <v>2.5135552359431892E-2</v>
      </c>
      <c r="G313" s="26">
        <f>IFERROR(IF('1.DP 2012-2022 '!Q313&lt;0,"Prejuízo",IF('1.DP 2012-2022 '!F313&lt;0,"IRPJ NEGATIVO",'1.DP 2012-2022 '!F313/'1.DP 2012-2022 '!Q313)),"NA")</f>
        <v>2.4885750109661761E-3</v>
      </c>
      <c r="H313" s="26">
        <f>IFERROR(IF('1.DP 2012-2022 '!R313&lt;0,"Prejuízo",IF('1.DP 2012-2022 '!G313&lt;0,"IRPJ NEGATIVO",'1.DP 2012-2022 '!G313/'1.DP 2012-2022 '!R313)),"NA")</f>
        <v>0</v>
      </c>
      <c r="I313" s="26" t="str">
        <f>IFERROR(IF('1.DP 2012-2022 '!S313&lt;0,"Prejuízo",IF('1.DP 2012-2022 '!H313&lt;0,"IRPJ NEGATIVO",'1.DP 2012-2022 '!H313/'1.DP 2012-2022 '!S313)),"NA")</f>
        <v>Prejuízo</v>
      </c>
      <c r="J313" s="26">
        <f>IFERROR(IF('1.DP 2012-2022 '!T313&lt;0,"Prejuízo",IF('1.DP 2012-2022 '!I313&lt;0,"IRPJ NEGATIVO",'1.DP 2012-2022 '!I313/'1.DP 2012-2022 '!T313)),"NA")</f>
        <v>4.9428629340904515E-2</v>
      </c>
      <c r="K313" s="26">
        <f>IFERROR(IF('1.DP 2012-2022 '!U313&lt;0,"Prejuízo",IF('1.DP 2012-2022 '!J313&lt;0,"IRPJ NEGATIVO",'1.DP 2012-2022 '!J313/'1.DP 2012-2022 '!U313)),"NA")</f>
        <v>0.22051516478316738</v>
      </c>
      <c r="L313" s="26">
        <f>IFERROR(IF('1.DP 2012-2022 '!V313&lt;0,"Prejuízo",IF('1.DP 2012-2022 '!K313&lt;0,"IRPJ NEGATIVO",'1.DP 2012-2022 '!K313/'1.DP 2012-2022 '!V313)),"NA")</f>
        <v>2.4183132197027592E-2</v>
      </c>
      <c r="M313" s="26">
        <f>IFERROR(IF('1.DP 2012-2022 '!W313&lt;0,"Prejuízo",IF('1.DP 2012-2022 '!L313&lt;0,"IRPJ NEGATIVO",'1.DP 2012-2022 '!L313/'1.DP 2012-2022 '!W313)),"NA")</f>
        <v>0.10545822112688556</v>
      </c>
      <c r="N313" s="26" t="str">
        <f>IFERROR(IF('1.DP 2012-2022 '!X313&lt;0,"Prejuízo",IF('1.DP 2012-2022 '!M313&lt;0,"IRPJ NEGATIVO",'1.DP 2012-2022 '!M313/'1.DP 2012-2022 '!X313)),"NA")</f>
        <v>Prejuízo</v>
      </c>
      <c r="O313" s="26">
        <f>IFERROR(IF('1.DP 2012-2022 '!Y313&lt;0,"Prejuízo",IF('1.DP 2012-2022 '!N313&lt;0,"IRPJ NEGATIVO",'1.DP 2012-2022 '!N313/'1.DP 2012-2022 '!Y313)),"NA")</f>
        <v>2.6690394436767097E-3</v>
      </c>
      <c r="P313" s="26">
        <f>IFERROR(IF('1.DP 2012-2022 '!Z313&lt;0,"Prejuízo",IF('1.DP 2012-2022 '!O313&lt;0,"IRPJ NEGATIVO",'1.DP 2012-2022 '!O313/'1.DP 2012-2022 '!Z313)),"NA")</f>
        <v>3.6279540438396721E-2</v>
      </c>
      <c r="Q313" s="27">
        <f t="shared" si="1"/>
        <v>9</v>
      </c>
      <c r="R313" s="27">
        <f t="shared" si="2"/>
        <v>400</v>
      </c>
      <c r="S313" s="28">
        <f>IFERROR((SUMIF('1.DP 2012-2022 '!E313:O313,"&gt;=0",'1.DP 2012-2022 '!E313:O313))/(SUMIF('1.DP 2012-2022 '!P313:Z313,"&gt;=0",'1.DP 2012-2022 '!P313:Z313)),"NA")</f>
        <v>7.8013448587727352E-2</v>
      </c>
      <c r="T313" s="29">
        <f t="shared" si="3"/>
        <v>1.7553025932238652E-3</v>
      </c>
      <c r="U313" s="29">
        <f t="shared" si="4"/>
        <v>3.5158790049551631E-4</v>
      </c>
    </row>
    <row r="314" spans="1:21" ht="14.25" customHeight="1">
      <c r="A314" s="12" t="s">
        <v>692</v>
      </c>
      <c r="B314" s="12" t="s">
        <v>693</v>
      </c>
      <c r="C314" s="12" t="s">
        <v>58</v>
      </c>
      <c r="D314" s="13" t="s">
        <v>639</v>
      </c>
      <c r="E314" s="25">
        <f t="shared" si="0"/>
        <v>5.0453571377072903E-3</v>
      </c>
      <c r="F314" s="26">
        <f>IFERROR(IF('1.DP 2012-2022 '!P314&lt;0,"Prejuízo",IF('1.DP 2012-2022 '!E314&lt;0,"IRPJ NEGATIVO",'1.DP 2012-2022 '!E314/'1.DP 2012-2022 '!P314)),"NA")</f>
        <v>1.0875732227044208</v>
      </c>
      <c r="G314" s="26">
        <f>IFERROR(IF('1.DP 2012-2022 '!Q314&lt;0,"Prejuízo",IF('1.DP 2012-2022 '!F314&lt;0,"IRPJ NEGATIVO",'1.DP 2012-2022 '!F314/'1.DP 2012-2022 '!Q314)),"NA")</f>
        <v>0.41554199756807764</v>
      </c>
      <c r="H314" s="26">
        <f>IFERROR(IF('1.DP 2012-2022 '!R314&lt;0,"Prejuízo",IF('1.DP 2012-2022 '!G314&lt;0,"IRPJ NEGATIVO",'1.DP 2012-2022 '!G314/'1.DP 2012-2022 '!R314)),"NA")</f>
        <v>0.19917283414101072</v>
      </c>
      <c r="I314" s="26">
        <f>IFERROR(IF('1.DP 2012-2022 '!S314&lt;0,"Prejuízo",IF('1.DP 2012-2022 '!H314&lt;0,"IRPJ NEGATIVO",'1.DP 2012-2022 '!H314/'1.DP 2012-2022 '!S314)),"NA")</f>
        <v>0.48373156272864831</v>
      </c>
      <c r="J314" s="26">
        <f>IFERROR(IF('1.DP 2012-2022 '!T314&lt;0,"Prejuízo",IF('1.DP 2012-2022 '!I314&lt;0,"IRPJ NEGATIVO",'1.DP 2012-2022 '!I314/'1.DP 2012-2022 '!T314)),"NA")</f>
        <v>0.42944895470804456</v>
      </c>
      <c r="K314" s="26">
        <f>IFERROR(IF('1.DP 2012-2022 '!U314&lt;0,"Prejuízo",IF('1.DP 2012-2022 '!J314&lt;0,"IRPJ NEGATIVO",'1.DP 2012-2022 '!J314/'1.DP 2012-2022 '!U314)),"NA")</f>
        <v>0.13798865511762567</v>
      </c>
      <c r="L314" s="26">
        <f>IFERROR(IF('1.DP 2012-2022 '!V314&lt;0,"Prejuízo",IF('1.DP 2012-2022 '!K314&lt;0,"IRPJ NEGATIVO",'1.DP 2012-2022 '!K314/'1.DP 2012-2022 '!V314)),"NA")</f>
        <v>0.23143535612768606</v>
      </c>
      <c r="M314" s="26">
        <f>IFERROR(IF('1.DP 2012-2022 '!W314&lt;0,"Prejuízo",IF('1.DP 2012-2022 '!L314&lt;0,"IRPJ NEGATIVO",'1.DP 2012-2022 '!L314/'1.DP 2012-2022 '!W314)),"NA")</f>
        <v>0.11348987805704369</v>
      </c>
      <c r="N314" s="26" t="str">
        <f>IFERROR(IF('1.DP 2012-2022 '!X314&lt;0,"Prejuízo",IF('1.DP 2012-2022 '!M314&lt;0,"IRPJ NEGATIVO",'1.DP 2012-2022 '!M314/'1.DP 2012-2022 '!X314)),"NA")</f>
        <v>Prejuízo</v>
      </c>
      <c r="O314" s="26">
        <f>IFERROR(IF('1.DP 2012-2022 '!Y314&lt;0,"Prejuízo",IF('1.DP 2012-2022 '!N314&lt;0,"IRPJ NEGATIVO",'1.DP 2012-2022 '!N314/'1.DP 2012-2022 '!Y314)),"NA")</f>
        <v>7.3336166347793977E-3</v>
      </c>
      <c r="P314" s="26" t="str">
        <f>IFERROR(IF('1.DP 2012-2022 '!Z314&lt;0,"Prejuízo",IF('1.DP 2012-2022 '!O314&lt;0,"IRPJ NEGATIVO",'1.DP 2012-2022 '!O314/'1.DP 2012-2022 '!Z314)),"NA")</f>
        <v>Prejuízo</v>
      </c>
      <c r="Q314" s="27">
        <f t="shared" si="1"/>
        <v>8</v>
      </c>
      <c r="R314" s="27">
        <f t="shared" si="2"/>
        <v>400</v>
      </c>
      <c r="S314" s="28">
        <f>IFERROR((SUMIF('1.DP 2012-2022 '!E314:O314,"&gt;=0",'1.DP 2012-2022 '!E314:O314))/(SUMIF('1.DP 2012-2022 '!P314:Z314,"&gt;=0",'1.DP 2012-2022 '!P314:Z314)),"NA")</f>
        <v>0.32146885239129513</v>
      </c>
      <c r="T314" s="29">
        <f t="shared" si="3"/>
        <v>6.429377047825903E-3</v>
      </c>
      <c r="U314" s="29">
        <f t="shared" si="4"/>
        <v>1.2878071202455489E-3</v>
      </c>
    </row>
    <row r="315" spans="1:21" ht="14.25" customHeight="1">
      <c r="A315" s="12" t="s">
        <v>694</v>
      </c>
      <c r="B315" s="12" t="s">
        <v>695</v>
      </c>
      <c r="C315" s="12" t="s">
        <v>58</v>
      </c>
      <c r="D315" s="13" t="s">
        <v>639</v>
      </c>
      <c r="E315" s="25">
        <f t="shared" si="0"/>
        <v>5.5072783482831246E-3</v>
      </c>
      <c r="F315" s="26">
        <f>IFERROR(IF('1.DP 2012-2022 '!P315&lt;0,"Prejuízo",IF('1.DP 2012-2022 '!E315&lt;0,"IRPJ NEGATIVO",'1.DP 2012-2022 '!E315/'1.DP 2012-2022 '!P315)),"NA")</f>
        <v>0.29200149274978487</v>
      </c>
      <c r="G315" s="26">
        <f>IFERROR(IF('1.DP 2012-2022 '!Q315&lt;0,"Prejuízo",IF('1.DP 2012-2022 '!F315&lt;0,"IRPJ NEGATIVO",'1.DP 2012-2022 '!F315/'1.DP 2012-2022 '!Q315)),"NA")</f>
        <v>0.12680622084465426</v>
      </c>
      <c r="H315" s="26">
        <f>IFERROR(IF('1.DP 2012-2022 '!R315&lt;0,"Prejuízo",IF('1.DP 2012-2022 '!G315&lt;0,"IRPJ NEGATIVO",'1.DP 2012-2022 '!G315/'1.DP 2012-2022 '!R315)),"NA")</f>
        <v>0.1719522051344485</v>
      </c>
      <c r="I315" s="26">
        <f>IFERROR(IF('1.DP 2012-2022 '!S315&lt;0,"Prejuízo",IF('1.DP 2012-2022 '!H315&lt;0,"IRPJ NEGATIVO",'1.DP 2012-2022 '!H315/'1.DP 2012-2022 '!S315)),"NA")</f>
        <v>0.14938203063116937</v>
      </c>
      <c r="J315" s="26">
        <f>IFERROR(IF('1.DP 2012-2022 '!T315&lt;0,"Prejuízo",IF('1.DP 2012-2022 '!I315&lt;0,"IRPJ NEGATIVO",'1.DP 2012-2022 '!I315/'1.DP 2012-2022 '!T315)),"NA")</f>
        <v>0.16567712121214445</v>
      </c>
      <c r="K315" s="26">
        <f>IFERROR(IF('1.DP 2012-2022 '!U315&lt;0,"Prejuízo",IF('1.DP 2012-2022 '!J315&lt;0,"IRPJ NEGATIVO",'1.DP 2012-2022 '!J315/'1.DP 2012-2022 '!U315)),"NA")</f>
        <v>0.19294744101086017</v>
      </c>
      <c r="L315" s="26">
        <f>IFERROR(IF('1.DP 2012-2022 '!V315&lt;0,"Prejuízo",IF('1.DP 2012-2022 '!K315&lt;0,"IRPJ NEGATIVO",'1.DP 2012-2022 '!K315/'1.DP 2012-2022 '!V315)),"NA")</f>
        <v>0.42623993240636643</v>
      </c>
      <c r="M315" s="26">
        <f>IFERROR(IF('1.DP 2012-2022 '!W315&lt;0,"Prejuízo",IF('1.DP 2012-2022 '!L315&lt;0,"IRPJ NEGATIVO",'1.DP 2012-2022 '!L315/'1.DP 2012-2022 '!W315)),"NA")</f>
        <v>7.2204578694197413E-2</v>
      </c>
      <c r="N315" s="26">
        <f>IFERROR(IF('1.DP 2012-2022 '!X315&lt;0,"Prejuízo",IF('1.DP 2012-2022 '!M315&lt;0,"IRPJ NEGATIVO",'1.DP 2012-2022 '!M315/'1.DP 2012-2022 '!X315)),"NA")</f>
        <v>9.1536633861166755E-2</v>
      </c>
      <c r="O315" s="26">
        <f>IFERROR(IF('1.DP 2012-2022 '!Y315&lt;0,"Prejuízo",IF('1.DP 2012-2022 '!N315&lt;0,"IRPJ NEGATIVO",'1.DP 2012-2022 '!N315/'1.DP 2012-2022 '!Y315)),"NA")</f>
        <v>0.31218066664074906</v>
      </c>
      <c r="P315" s="26">
        <f>IFERROR(IF('1.DP 2012-2022 '!Z315&lt;0,"Prejuízo",IF('1.DP 2012-2022 '!O315&lt;0,"IRPJ NEGATIVO",'1.DP 2012-2022 '!O315/'1.DP 2012-2022 '!Z315)),"NA")</f>
        <v>0.20198301612770839</v>
      </c>
      <c r="Q315" s="27">
        <f t="shared" si="1"/>
        <v>11</v>
      </c>
      <c r="R315" s="27">
        <f t="shared" si="2"/>
        <v>400</v>
      </c>
      <c r="S315" s="28">
        <f>IFERROR((SUMIF('1.DP 2012-2022 '!E315:O315,"&gt;=0",'1.DP 2012-2022 '!E315:O315))/(SUMIF('1.DP 2012-2022 '!P315:Z315,"&gt;=0",'1.DP 2012-2022 '!P315:Z315)),"NA")</f>
        <v>0.18179425549157111</v>
      </c>
      <c r="T315" s="29">
        <f t="shared" si="3"/>
        <v>4.9993420260182053E-3</v>
      </c>
      <c r="U315" s="29">
        <f t="shared" si="4"/>
        <v>1.0013704608949835E-3</v>
      </c>
    </row>
    <row r="316" spans="1:21" ht="14.25" customHeight="1">
      <c r="A316" s="12" t="s">
        <v>696</v>
      </c>
      <c r="B316" s="12" t="s">
        <v>697</v>
      </c>
      <c r="C316" s="12" t="s">
        <v>58</v>
      </c>
      <c r="D316" s="13" t="s">
        <v>639</v>
      </c>
      <c r="E316" s="25">
        <f t="shared" si="0"/>
        <v>3.9405096171371678E-3</v>
      </c>
      <c r="F316" s="26">
        <f>IFERROR(IF('1.DP 2012-2022 '!P316&lt;0,"Prejuízo",IF('1.DP 2012-2022 '!E316&lt;0,"IRPJ NEGATIVO",'1.DP 2012-2022 '!E316/'1.DP 2012-2022 '!P316)),"NA")</f>
        <v>0.28869014242403712</v>
      </c>
      <c r="G316" s="26">
        <f>IFERROR(IF('1.DP 2012-2022 '!Q316&lt;0,"Prejuízo",IF('1.DP 2012-2022 '!F316&lt;0,"IRPJ NEGATIVO",'1.DP 2012-2022 '!F316/'1.DP 2012-2022 '!Q316)),"NA")</f>
        <v>0.17776566706690358</v>
      </c>
      <c r="H316" s="26">
        <f>IFERROR(IF('1.DP 2012-2022 '!R316&lt;0,"Prejuízo",IF('1.DP 2012-2022 '!G316&lt;0,"IRPJ NEGATIVO",'1.DP 2012-2022 '!G316/'1.DP 2012-2022 '!R316)),"NA")</f>
        <v>0.1836606161328973</v>
      </c>
      <c r="I316" s="26">
        <f>IFERROR(IF('1.DP 2012-2022 '!S316&lt;0,"Prejuízo",IF('1.DP 2012-2022 '!H316&lt;0,"IRPJ NEGATIVO",'1.DP 2012-2022 '!H316/'1.DP 2012-2022 '!S316)),"NA")</f>
        <v>0.36440011491206364</v>
      </c>
      <c r="J316" s="26" t="str">
        <f>IFERROR(IF('1.DP 2012-2022 '!T316&lt;0,"Prejuízo",IF('1.DP 2012-2022 '!I316&lt;0,"IRPJ NEGATIVO",'1.DP 2012-2022 '!I316/'1.DP 2012-2022 '!T316)),"NA")</f>
        <v>IRPJ NEGATIVO</v>
      </c>
      <c r="K316" s="26">
        <f>IFERROR(IF('1.DP 2012-2022 '!U316&lt;0,"Prejuízo",IF('1.DP 2012-2022 '!J316&lt;0,"IRPJ NEGATIVO",'1.DP 2012-2022 '!J316/'1.DP 2012-2022 '!U316)),"NA")</f>
        <v>0.24862989998604121</v>
      </c>
      <c r="L316" s="26">
        <f>IFERROR(IF('1.DP 2012-2022 '!V316&lt;0,"Prejuízo",IF('1.DP 2012-2022 '!K316&lt;0,"IRPJ NEGATIVO",'1.DP 2012-2022 '!K316/'1.DP 2012-2022 '!V316)),"NA")</f>
        <v>0.80020344106660035</v>
      </c>
      <c r="M316" s="26" t="str">
        <f>IFERROR(IF('1.DP 2012-2022 '!W316&lt;0,"Prejuízo",IF('1.DP 2012-2022 '!L316&lt;0,"IRPJ NEGATIVO",'1.DP 2012-2022 '!L316/'1.DP 2012-2022 '!W316)),"NA")</f>
        <v>Prejuízo</v>
      </c>
      <c r="N316" s="26">
        <f>IFERROR(IF('1.DP 2012-2022 '!X316&lt;0,"Prejuízo",IF('1.DP 2012-2022 '!M316&lt;0,"IRPJ NEGATIVO",'1.DP 2012-2022 '!M316/'1.DP 2012-2022 '!X316)),"NA")</f>
        <v>0.89088771489430862</v>
      </c>
      <c r="O316" s="26">
        <f>IFERROR(IF('1.DP 2012-2022 '!Y316&lt;0,"Prejuízo",IF('1.DP 2012-2022 '!N316&lt;0,"IRPJ NEGATIVO",'1.DP 2012-2022 '!N316/'1.DP 2012-2022 '!Y316)),"NA")</f>
        <v>0</v>
      </c>
      <c r="P316" s="26">
        <f>IFERROR(IF('1.DP 2012-2022 '!Z316&lt;0,"Prejuízo",IF('1.DP 2012-2022 '!O316&lt;0,"IRPJ NEGATIVO",'1.DP 2012-2022 '!O316/'1.DP 2012-2022 '!Z316)),"NA")</f>
        <v>0.31305740633292406</v>
      </c>
      <c r="Q316" s="27">
        <f t="shared" si="1"/>
        <v>7</v>
      </c>
      <c r="R316" s="27">
        <f t="shared" si="2"/>
        <v>400</v>
      </c>
      <c r="S316" s="28">
        <f>IFERROR((SUMIF('1.DP 2012-2022 '!E316:O316,"&gt;=0",'1.DP 2012-2022 '!E316:O316))/(SUMIF('1.DP 2012-2022 '!P316:Z316,"&gt;=0",'1.DP 2012-2022 '!P316:Z316)),"NA")</f>
        <v>0.24527424445884646</v>
      </c>
      <c r="T316" s="29">
        <f t="shared" si="3"/>
        <v>4.292299278029813E-3</v>
      </c>
      <c r="U316" s="29">
        <f t="shared" si="4"/>
        <v>8.5974947982570113E-4</v>
      </c>
    </row>
    <row r="317" spans="1:21" ht="14.25" customHeight="1">
      <c r="A317" s="12" t="s">
        <v>698</v>
      </c>
      <c r="B317" s="12" t="s">
        <v>699</v>
      </c>
      <c r="C317" s="12" t="s">
        <v>58</v>
      </c>
      <c r="D317" s="13" t="s">
        <v>639</v>
      </c>
      <c r="E317" s="25">
        <f t="shared" si="0"/>
        <v>1.4365819526241707E-3</v>
      </c>
      <c r="F317" s="26">
        <f>IFERROR(IF('1.DP 2012-2022 '!P317&lt;0,"Prejuízo",IF('1.DP 2012-2022 '!E317&lt;0,"IRPJ NEGATIVO",'1.DP 2012-2022 '!E317/'1.DP 2012-2022 '!P317)),"NA")</f>
        <v>0.14033563719675399</v>
      </c>
      <c r="G317" s="26">
        <f>IFERROR(IF('1.DP 2012-2022 '!Q317&lt;0,"Prejuízo",IF('1.DP 2012-2022 '!F317&lt;0,"IRPJ NEGATIVO",'1.DP 2012-2022 '!F317/'1.DP 2012-2022 '!Q317)),"NA")</f>
        <v>8.6000607697678297E-2</v>
      </c>
      <c r="H317" s="26">
        <f>IFERROR(IF('1.DP 2012-2022 '!R317&lt;0,"Prejuízo",IF('1.DP 2012-2022 '!G317&lt;0,"IRPJ NEGATIVO",'1.DP 2012-2022 '!G317/'1.DP 2012-2022 '!R317)),"NA")</f>
        <v>5.9363062278091537E-2</v>
      </c>
      <c r="I317" s="26">
        <f>IFERROR(IF('1.DP 2012-2022 '!S317&lt;0,"Prejuízo",IF('1.DP 2012-2022 '!H317&lt;0,"IRPJ NEGATIVO",'1.DP 2012-2022 '!H317/'1.DP 2012-2022 '!S317)),"NA")</f>
        <v>0.14260744337225401</v>
      </c>
      <c r="J317" s="26">
        <f>IFERROR(IF('1.DP 2012-2022 '!T317&lt;0,"Prejuízo",IF('1.DP 2012-2022 '!I317&lt;0,"IRPJ NEGATIVO",'1.DP 2012-2022 '!I317/'1.DP 2012-2022 '!T317)),"NA")</f>
        <v>4.7246310460991481E-2</v>
      </c>
      <c r="K317" s="26">
        <f>IFERROR(IF('1.DP 2012-2022 '!U317&lt;0,"Prejuízo",IF('1.DP 2012-2022 '!J317&lt;0,"IRPJ NEGATIVO",'1.DP 2012-2022 '!J317/'1.DP 2012-2022 '!U317)),"NA")</f>
        <v>0.8909771262041164</v>
      </c>
      <c r="L317" s="26">
        <f>IFERROR(IF('1.DP 2012-2022 '!V317&lt;0,"Prejuízo",IF('1.DP 2012-2022 '!K317&lt;0,"IRPJ NEGATIVO",'1.DP 2012-2022 '!K317/'1.DP 2012-2022 '!V317)),"NA")</f>
        <v>9.9079720043898881E-2</v>
      </c>
      <c r="M317" s="26">
        <f>IFERROR(IF('1.DP 2012-2022 '!W317&lt;0,"Prejuízo",IF('1.DP 2012-2022 '!L317&lt;0,"IRPJ NEGATIVO",'1.DP 2012-2022 '!L317/'1.DP 2012-2022 '!W317)),"NA")</f>
        <v>0</v>
      </c>
      <c r="N317" s="26" t="str">
        <f>IFERROR(IF('1.DP 2012-2022 '!X317&lt;0,"Prejuízo",IF('1.DP 2012-2022 '!M317&lt;0,"IRPJ NEGATIVO",'1.DP 2012-2022 '!M317/'1.DP 2012-2022 '!X317)),"NA")</f>
        <v>Prejuízo</v>
      </c>
      <c r="O317" s="26" t="str">
        <f>IFERROR(IF('1.DP 2012-2022 '!Y317&lt;0,"Prejuízo",IF('1.DP 2012-2022 '!N317&lt;0,"IRPJ NEGATIVO",'1.DP 2012-2022 '!N317/'1.DP 2012-2022 '!Y317)),"NA")</f>
        <v>Prejuízo</v>
      </c>
      <c r="P317" s="26" t="str">
        <f>IFERROR(IF('1.DP 2012-2022 '!Z317&lt;0,"Prejuízo",IF('1.DP 2012-2022 '!O317&lt;0,"IRPJ NEGATIVO",'1.DP 2012-2022 '!O317/'1.DP 2012-2022 '!Z317)),"NA")</f>
        <v>Prejuízo</v>
      </c>
      <c r="Q317" s="27">
        <f t="shared" si="1"/>
        <v>7</v>
      </c>
      <c r="R317" s="27">
        <f t="shared" si="2"/>
        <v>400</v>
      </c>
      <c r="S317" s="28">
        <f>IFERROR((SUMIF('1.DP 2012-2022 '!E317:O317,"&gt;=0",'1.DP 2012-2022 '!E317:O317))/(SUMIF('1.DP 2012-2022 '!P317:Z317,"&gt;=0",'1.DP 2012-2022 '!P317:Z317)),"NA")</f>
        <v>0.12847781998621752</v>
      </c>
      <c r="T317" s="29">
        <f t="shared" si="3"/>
        <v>2.2483618497588067E-3</v>
      </c>
      <c r="U317" s="29">
        <f t="shared" si="4"/>
        <v>4.5034789178944549E-4</v>
      </c>
    </row>
    <row r="318" spans="1:21" ht="14.25" customHeight="1">
      <c r="A318" s="12" t="s">
        <v>700</v>
      </c>
      <c r="B318" s="12" t="s">
        <v>701</v>
      </c>
      <c r="C318" s="12" t="s">
        <v>58</v>
      </c>
      <c r="D318" s="13" t="s">
        <v>639</v>
      </c>
      <c r="E318" s="25">
        <f t="shared" si="0"/>
        <v>1.95216623686185E-3</v>
      </c>
      <c r="F318" s="26">
        <f>IFERROR(IF('1.DP 2012-2022 '!P318&lt;0,"Prejuízo",IF('1.DP 2012-2022 '!E318&lt;0,"IRPJ NEGATIVO",'1.DP 2012-2022 '!E318/'1.DP 2012-2022 '!P318)),"NA")</f>
        <v>0.17366140795368251</v>
      </c>
      <c r="G318" s="26">
        <f>IFERROR(IF('1.DP 2012-2022 '!Q318&lt;0,"Prejuízo",IF('1.DP 2012-2022 '!F318&lt;0,"IRPJ NEGATIVO",'1.DP 2012-2022 '!F318/'1.DP 2012-2022 '!Q318)),"NA")</f>
        <v>7.534659390378709E-2</v>
      </c>
      <c r="H318" s="26">
        <f>IFERROR(IF('1.DP 2012-2022 '!R318&lt;0,"Prejuízo",IF('1.DP 2012-2022 '!G318&lt;0,"IRPJ NEGATIVO",'1.DP 2012-2022 '!G318/'1.DP 2012-2022 '!R318)),"NA")</f>
        <v>4.143577443116455E-2</v>
      </c>
      <c r="I318" s="26">
        <f>IFERROR(IF('1.DP 2012-2022 '!S318&lt;0,"Prejuízo",IF('1.DP 2012-2022 '!H318&lt;0,"IRPJ NEGATIVO",'1.DP 2012-2022 '!H318/'1.DP 2012-2022 '!S318)),"NA")</f>
        <v>7.0954014579581379E-2</v>
      </c>
      <c r="J318" s="26">
        <f>IFERROR(IF('1.DP 2012-2022 '!T318&lt;0,"Prejuízo",IF('1.DP 2012-2022 '!I318&lt;0,"IRPJ NEGATIVO",'1.DP 2012-2022 '!I318/'1.DP 2012-2022 '!T318)),"NA")</f>
        <v>5.851166095471582E-2</v>
      </c>
      <c r="K318" s="26">
        <f>IFERROR(IF('1.DP 2012-2022 '!U318&lt;0,"Prejuízo",IF('1.DP 2012-2022 '!J318&lt;0,"IRPJ NEGATIVO",'1.DP 2012-2022 '!J318/'1.DP 2012-2022 '!U318)),"NA")</f>
        <v>0.26745706657499962</v>
      </c>
      <c r="L318" s="26">
        <f>IFERROR(IF('1.DP 2012-2022 '!V318&lt;0,"Prejuízo",IF('1.DP 2012-2022 '!K318&lt;0,"IRPJ NEGATIVO",'1.DP 2012-2022 '!K318/'1.DP 2012-2022 '!V318)),"NA")</f>
        <v>3.8581917523803697</v>
      </c>
      <c r="M318" s="26">
        <f>IFERROR(IF('1.DP 2012-2022 '!W318&lt;0,"Prejuízo",IF('1.DP 2012-2022 '!L318&lt;0,"IRPJ NEGATIVO",'1.DP 2012-2022 '!L318/'1.DP 2012-2022 '!W318)),"NA")</f>
        <v>9.3499976346809011E-2</v>
      </c>
      <c r="N318" s="26" t="str">
        <f>IFERROR(IF('1.DP 2012-2022 '!X318&lt;0,"Prejuízo",IF('1.DP 2012-2022 '!M318&lt;0,"IRPJ NEGATIVO",'1.DP 2012-2022 '!M318/'1.DP 2012-2022 '!X318)),"NA")</f>
        <v>Prejuízo</v>
      </c>
      <c r="O318" s="26" t="str">
        <f>IFERROR(IF('1.DP 2012-2022 '!Y318&lt;0,"Prejuízo",IF('1.DP 2012-2022 '!N318&lt;0,"IRPJ NEGATIVO",'1.DP 2012-2022 '!N318/'1.DP 2012-2022 '!Y318)),"NA")</f>
        <v>Prejuízo</v>
      </c>
      <c r="P318" s="26" t="str">
        <f>IFERROR(IF('1.DP 2012-2022 '!Z318&lt;0,"Prejuízo",IF('1.DP 2012-2022 '!O318&lt;0,"IRPJ NEGATIVO",'1.DP 2012-2022 '!O318/'1.DP 2012-2022 '!Z318)),"NA")</f>
        <v>Prejuízo</v>
      </c>
      <c r="Q318" s="27">
        <f t="shared" si="1"/>
        <v>7</v>
      </c>
      <c r="R318" s="27">
        <f t="shared" si="2"/>
        <v>400</v>
      </c>
      <c r="S318" s="28">
        <f>IFERROR((SUMIF('1.DP 2012-2022 '!E318:O318,"&gt;=0",'1.DP 2012-2022 '!E318:O318))/(SUMIF('1.DP 2012-2022 '!P318:Z318,"&gt;=0",'1.DP 2012-2022 '!P318:Z318)),"NA")</f>
        <v>0.10107499740803082</v>
      </c>
      <c r="T318" s="29">
        <f t="shared" si="3"/>
        <v>1.7688124546405392E-3</v>
      </c>
      <c r="U318" s="29">
        <f t="shared" si="4"/>
        <v>3.5429393182584662E-4</v>
      </c>
    </row>
    <row r="319" spans="1:21" ht="14.25" customHeight="1">
      <c r="A319" s="12" t="s">
        <v>702</v>
      </c>
      <c r="B319" s="12" t="s">
        <v>703</v>
      </c>
      <c r="C319" s="12" t="s">
        <v>58</v>
      </c>
      <c r="D319" s="13" t="s">
        <v>639</v>
      </c>
      <c r="E319" s="25">
        <f t="shared" si="0"/>
        <v>5.5549721980253418E-3</v>
      </c>
      <c r="F319" s="26">
        <f>IFERROR(IF('1.DP 2012-2022 '!P319&lt;0,"Prejuízo",IF('1.DP 2012-2022 '!E319&lt;0,"IRPJ NEGATIVO",'1.DP 2012-2022 '!E319/'1.DP 2012-2022 '!P319)),"NA")</f>
        <v>0.17326424971379628</v>
      </c>
      <c r="G319" s="26">
        <f>IFERROR(IF('1.DP 2012-2022 '!Q319&lt;0,"Prejuízo",IF('1.DP 2012-2022 '!F319&lt;0,"IRPJ NEGATIVO",'1.DP 2012-2022 '!F319/'1.DP 2012-2022 '!Q319)),"NA")</f>
        <v>0.15683173998011132</v>
      </c>
      <c r="H319" s="26">
        <f>IFERROR(IF('1.DP 2012-2022 '!R319&lt;0,"Prejuízo",IF('1.DP 2012-2022 '!G319&lt;0,"IRPJ NEGATIVO",'1.DP 2012-2022 '!G319/'1.DP 2012-2022 '!R319)),"NA")</f>
        <v>0.11168394479398071</v>
      </c>
      <c r="I319" s="26">
        <f>IFERROR(IF('1.DP 2012-2022 '!S319&lt;0,"Prejuízo",IF('1.DP 2012-2022 '!H319&lt;0,"IRPJ NEGATIVO",'1.DP 2012-2022 '!H319/'1.DP 2012-2022 '!S319)),"NA")</f>
        <v>0.17973941825972253</v>
      </c>
      <c r="J319" s="26">
        <f>IFERROR(IF('1.DP 2012-2022 '!T319&lt;0,"Prejuízo",IF('1.DP 2012-2022 '!I319&lt;0,"IRPJ NEGATIVO",'1.DP 2012-2022 '!I319/'1.DP 2012-2022 '!T319)),"NA")</f>
        <v>0.13223427598021464</v>
      </c>
      <c r="K319" s="26">
        <f>IFERROR(IF('1.DP 2012-2022 '!U319&lt;0,"Prejuízo",IF('1.DP 2012-2022 '!J319&lt;0,"IRPJ NEGATIVO",'1.DP 2012-2022 '!J319/'1.DP 2012-2022 '!U319)),"NA")</f>
        <v>0.15993108127652619</v>
      </c>
      <c r="L319" s="26">
        <f>IFERROR(IF('1.DP 2012-2022 '!V319&lt;0,"Prejuízo",IF('1.DP 2012-2022 '!K319&lt;0,"IRPJ NEGATIVO",'1.DP 2012-2022 '!K319/'1.DP 2012-2022 '!V319)),"NA")</f>
        <v>0.30791238321202707</v>
      </c>
      <c r="M319" s="26">
        <f>IFERROR(IF('1.DP 2012-2022 '!W319&lt;0,"Prejuízo",IF('1.DP 2012-2022 '!L319&lt;0,"IRPJ NEGATIVO",'1.DP 2012-2022 '!L319/'1.DP 2012-2022 '!W319)),"NA")</f>
        <v>0.15983714598384771</v>
      </c>
      <c r="N319" s="26">
        <f>IFERROR(IF('1.DP 2012-2022 '!X319&lt;0,"Prejuízo",IF('1.DP 2012-2022 '!M319&lt;0,"IRPJ NEGATIVO",'1.DP 2012-2022 '!M319/'1.DP 2012-2022 '!X319)),"NA")</f>
        <v>0.25997815652747075</v>
      </c>
      <c r="O319" s="26">
        <f>IFERROR(IF('1.DP 2012-2022 '!Y319&lt;0,"Prejuízo",IF('1.DP 2012-2022 '!N319&lt;0,"IRPJ NEGATIVO",'1.DP 2012-2022 '!N319/'1.DP 2012-2022 '!Y319)),"NA")</f>
        <v>0.30412362635696688</v>
      </c>
      <c r="P319" s="26">
        <f>IFERROR(IF('1.DP 2012-2022 '!Z319&lt;0,"Prejuízo",IF('1.DP 2012-2022 '!O319&lt;0,"IRPJ NEGATIVO",'1.DP 2012-2022 '!O319/'1.DP 2012-2022 '!Z319)),"NA")</f>
        <v>0.2764528571254728</v>
      </c>
      <c r="Q319" s="27">
        <f t="shared" si="1"/>
        <v>11</v>
      </c>
      <c r="R319" s="27">
        <f t="shared" si="2"/>
        <v>400</v>
      </c>
      <c r="S319" s="28">
        <f>IFERROR((SUMIF('1.DP 2012-2022 '!E319:O319,"&gt;=0",'1.DP 2012-2022 '!E319:O319))/(SUMIF('1.DP 2012-2022 '!P319:Z319,"&gt;=0",'1.DP 2012-2022 '!P319:Z319)),"NA")</f>
        <v>0.19983983352440943</v>
      </c>
      <c r="T319" s="29">
        <f t="shared" si="3"/>
        <v>5.495595421921259E-3</v>
      </c>
      <c r="U319" s="29">
        <f t="shared" si="4"/>
        <v>1.1007702397438676E-3</v>
      </c>
    </row>
    <row r="320" spans="1:21" ht="14.25" customHeight="1">
      <c r="A320" s="12" t="s">
        <v>704</v>
      </c>
      <c r="B320" s="12" t="s">
        <v>705</v>
      </c>
      <c r="C320" s="12" t="s">
        <v>58</v>
      </c>
      <c r="D320" s="13" t="s">
        <v>639</v>
      </c>
      <c r="E320" s="25">
        <f t="shared" si="0"/>
        <v>2.5570149405980086E-3</v>
      </c>
      <c r="F320" s="26">
        <f>IFERROR(IF('1.DP 2012-2022 '!P320&lt;0,"Prejuízo",IF('1.DP 2012-2022 '!E320&lt;0,"IRPJ NEGATIVO",'1.DP 2012-2022 '!E320/'1.DP 2012-2022 '!P320)),"NA")</f>
        <v>7.0239409241834305E-2</v>
      </c>
      <c r="G320" s="26">
        <f>IFERROR(IF('1.DP 2012-2022 '!Q320&lt;0,"Prejuízo",IF('1.DP 2012-2022 '!F320&lt;0,"IRPJ NEGATIVO",'1.DP 2012-2022 '!F320/'1.DP 2012-2022 '!Q320)),"NA")</f>
        <v>9.7608364102983014E-2</v>
      </c>
      <c r="H320" s="26">
        <f>IFERROR(IF('1.DP 2012-2022 '!R320&lt;0,"Prejuízo",IF('1.DP 2012-2022 '!G320&lt;0,"IRPJ NEGATIVO",'1.DP 2012-2022 '!G320/'1.DP 2012-2022 '!R320)),"NA")</f>
        <v>0.17243197886580408</v>
      </c>
      <c r="I320" s="26">
        <f>IFERROR(IF('1.DP 2012-2022 '!S320&lt;0,"Prejuízo",IF('1.DP 2012-2022 '!H320&lt;0,"IRPJ NEGATIVO",'1.DP 2012-2022 '!H320/'1.DP 2012-2022 '!S320)),"NA")</f>
        <v>9.8768485154923397E-2</v>
      </c>
      <c r="J320" s="26">
        <f>IFERROR(IF('1.DP 2012-2022 '!T320&lt;0,"Prejuízo",IF('1.DP 2012-2022 '!I320&lt;0,"IRPJ NEGATIVO",'1.DP 2012-2022 '!I320/'1.DP 2012-2022 '!T320)),"NA")</f>
        <v>9.2552949502134538E-2</v>
      </c>
      <c r="K320" s="26">
        <f>IFERROR(IF('1.DP 2012-2022 '!U320&lt;0,"Prejuízo",IF('1.DP 2012-2022 '!J320&lt;0,"IRPJ NEGATIVO",'1.DP 2012-2022 '!J320/'1.DP 2012-2022 '!U320)),"NA")</f>
        <v>9.7523662058445509E-2</v>
      </c>
      <c r="L320" s="26">
        <f>IFERROR(IF('1.DP 2012-2022 '!V320&lt;0,"Prejuízo",IF('1.DP 2012-2022 '!K320&lt;0,"IRPJ NEGATIVO",'1.DP 2012-2022 '!K320/'1.DP 2012-2022 '!V320)),"NA")</f>
        <v>8.2637772193844813E-2</v>
      </c>
      <c r="M320" s="26">
        <f>IFERROR(IF('1.DP 2012-2022 '!W320&lt;0,"Prejuízo",IF('1.DP 2012-2022 '!L320&lt;0,"IRPJ NEGATIVO",'1.DP 2012-2022 '!L320/'1.DP 2012-2022 '!W320)),"NA")</f>
        <v>7.2143962950537807E-2</v>
      </c>
      <c r="N320" s="26">
        <f>IFERROR(IF('1.DP 2012-2022 '!X320&lt;0,"Prejuízo",IF('1.DP 2012-2022 '!M320&lt;0,"IRPJ NEGATIVO",'1.DP 2012-2022 '!M320/'1.DP 2012-2022 '!X320)),"NA")</f>
        <v>9.7569318739981287E-2</v>
      </c>
      <c r="O320" s="26">
        <f>IFERROR(IF('1.DP 2012-2022 '!Y320&lt;0,"Prejuízo",IF('1.DP 2012-2022 '!N320&lt;0,"IRPJ NEGATIVO",'1.DP 2012-2022 '!N320/'1.DP 2012-2022 '!Y320)),"NA")</f>
        <v>5.9146040983155575E-2</v>
      </c>
      <c r="P320" s="26">
        <f>IFERROR(IF('1.DP 2012-2022 '!Z320&lt;0,"Prejuízo",IF('1.DP 2012-2022 '!O320&lt;0,"IRPJ NEGATIVO",'1.DP 2012-2022 '!O320/'1.DP 2012-2022 '!Z320)),"NA")</f>
        <v>8.2184032445559149E-2</v>
      </c>
      <c r="Q320" s="27">
        <f t="shared" si="1"/>
        <v>11</v>
      </c>
      <c r="R320" s="27">
        <f t="shared" si="2"/>
        <v>400</v>
      </c>
      <c r="S320" s="28">
        <f>IFERROR((SUMIF('1.DP 2012-2022 '!E320:O320,"&gt;=0",'1.DP 2012-2022 '!E320:O320))/(SUMIF('1.DP 2012-2022 '!P320:Z320,"&gt;=0",'1.DP 2012-2022 '!P320:Z320)),"NA")</f>
        <v>9.6976864903482021E-2</v>
      </c>
      <c r="T320" s="29">
        <f t="shared" si="3"/>
        <v>2.6668637848457554E-3</v>
      </c>
      <c r="U320" s="29">
        <f t="shared" si="4"/>
        <v>5.3417401799614526E-4</v>
      </c>
    </row>
    <row r="321" spans="1:21" ht="14.25" customHeight="1">
      <c r="A321" s="12" t="s">
        <v>706</v>
      </c>
      <c r="B321" s="12" t="s">
        <v>707</v>
      </c>
      <c r="C321" s="12" t="s">
        <v>58</v>
      </c>
      <c r="D321" s="13" t="s">
        <v>639</v>
      </c>
      <c r="E321" s="25">
        <f t="shared" si="0"/>
        <v>1.6398050568954888E-3</v>
      </c>
      <c r="F321" s="26">
        <f>IFERROR(IF('1.DP 2012-2022 '!P321&lt;0,"Prejuízo",IF('1.DP 2012-2022 '!E321&lt;0,"IRPJ NEGATIVO",'1.DP 2012-2022 '!E321/'1.DP 2012-2022 '!P321)),"NA")</f>
        <v>0.15360244926024566</v>
      </c>
      <c r="G321" s="26">
        <f>IFERROR(IF('1.DP 2012-2022 '!Q321&lt;0,"Prejuízo",IF('1.DP 2012-2022 '!F321&lt;0,"IRPJ NEGATIVO",'1.DP 2012-2022 '!F321/'1.DP 2012-2022 '!Q321)),"NA")</f>
        <v>0.11457548371835383</v>
      </c>
      <c r="H321" s="26">
        <f>IFERROR(IF('1.DP 2012-2022 '!R321&lt;0,"Prejuízo",IF('1.DP 2012-2022 '!G321&lt;0,"IRPJ NEGATIVO",'1.DP 2012-2022 '!G321/'1.DP 2012-2022 '!R321)),"NA")</f>
        <v>6.0558790548852541E-2</v>
      </c>
      <c r="I321" s="26">
        <f>IFERROR(IF('1.DP 2012-2022 '!S321&lt;0,"Prejuízo",IF('1.DP 2012-2022 '!H321&lt;0,"IRPJ NEGATIVO",'1.DP 2012-2022 '!H321/'1.DP 2012-2022 '!S321)),"NA")</f>
        <v>6.8349092064009354E-2</v>
      </c>
      <c r="J321" s="26">
        <f>IFERROR(IF('1.DP 2012-2022 '!T321&lt;0,"Prejuízo",IF('1.DP 2012-2022 '!I321&lt;0,"IRPJ NEGATIVO",'1.DP 2012-2022 '!I321/'1.DP 2012-2022 '!T321)),"NA")</f>
        <v>6.0610370035428414E-2</v>
      </c>
      <c r="K321" s="26">
        <f>IFERROR(IF('1.DP 2012-2022 '!U321&lt;0,"Prejuízo",IF('1.DP 2012-2022 '!J321&lt;0,"IRPJ NEGATIVO",'1.DP 2012-2022 '!J321/'1.DP 2012-2022 '!U321)),"NA")</f>
        <v>5.4229071768646837E-2</v>
      </c>
      <c r="L321" s="26">
        <f>IFERROR(IF('1.DP 2012-2022 '!V321&lt;0,"Prejuízo",IF('1.DP 2012-2022 '!K321&lt;0,"IRPJ NEGATIVO",'1.DP 2012-2022 '!K321/'1.DP 2012-2022 '!V321)),"NA")</f>
        <v>7.4660896515655634E-2</v>
      </c>
      <c r="M321" s="26">
        <f>IFERROR(IF('1.DP 2012-2022 '!W321&lt;0,"Prejuízo",IF('1.DP 2012-2022 '!L321&lt;0,"IRPJ NEGATIVO",'1.DP 2012-2022 '!L321/'1.DP 2012-2022 '!W321)),"NA")</f>
        <v>2.2540767445477332E-2</v>
      </c>
      <c r="N321" s="26">
        <f>IFERROR(IF('1.DP 2012-2022 '!X321&lt;0,"Prejuízo",IF('1.DP 2012-2022 '!M321&lt;0,"IRPJ NEGATIVO",'1.DP 2012-2022 '!M321/'1.DP 2012-2022 '!X321)),"NA")</f>
        <v>4.6795101401526006E-2</v>
      </c>
      <c r="O321" s="26" t="str">
        <f>IFERROR(IF('1.DP 2012-2022 '!Y321&lt;0,"Prejuízo",IF('1.DP 2012-2022 '!N321&lt;0,"IRPJ NEGATIVO",'1.DP 2012-2022 '!N321/'1.DP 2012-2022 '!Y321)),"NA")</f>
        <v>Prejuízo</v>
      </c>
      <c r="P321" s="26" t="str">
        <f>IFERROR(IF('1.DP 2012-2022 '!Z321&lt;0,"Prejuízo",IF('1.DP 2012-2022 '!O321&lt;0,"IRPJ NEGATIVO",'1.DP 2012-2022 '!O321/'1.DP 2012-2022 '!Z321)),"NA")</f>
        <v>Prejuízo</v>
      </c>
      <c r="Q321" s="27">
        <f t="shared" si="1"/>
        <v>9</v>
      </c>
      <c r="R321" s="27">
        <f t="shared" si="2"/>
        <v>400</v>
      </c>
      <c r="S321" s="28">
        <f>IFERROR((SUMIF('1.DP 2012-2022 '!E321:O321,"&gt;=0",'1.DP 2012-2022 '!E321:O321))/(SUMIF('1.DP 2012-2022 '!P321:Z321,"&gt;=0",'1.DP 2012-2022 '!P321:Z321)),"NA")</f>
        <v>8.6263108115962286E-2</v>
      </c>
      <c r="T321" s="29">
        <f t="shared" si="3"/>
        <v>1.9409199326091515E-3</v>
      </c>
      <c r="U321" s="29">
        <f t="shared" si="4"/>
        <v>3.8876713722767181E-4</v>
      </c>
    </row>
    <row r="322" spans="1:21" ht="14.25" customHeight="1">
      <c r="A322" s="12" t="s">
        <v>708</v>
      </c>
      <c r="B322" s="12" t="s">
        <v>709</v>
      </c>
      <c r="C322" s="12" t="s">
        <v>58</v>
      </c>
      <c r="D322" s="13" t="s">
        <v>639</v>
      </c>
      <c r="E322" s="25">
        <f t="shared" si="0"/>
        <v>2.480360345194024E-3</v>
      </c>
      <c r="F322" s="26">
        <f>IFERROR(IF('1.DP 2012-2022 '!P322&lt;0,"Prejuízo",IF('1.DP 2012-2022 '!E322&lt;0,"IRPJ NEGATIVO",'1.DP 2012-2022 '!E322/'1.DP 2012-2022 '!P322)),"NA")</f>
        <v>0.22492319153626725</v>
      </c>
      <c r="G322" s="26">
        <f>IFERROR(IF('1.DP 2012-2022 '!Q322&lt;0,"Prejuízo",IF('1.DP 2012-2022 '!F322&lt;0,"IRPJ NEGATIVO",'1.DP 2012-2022 '!F322/'1.DP 2012-2022 '!Q322)),"NA")</f>
        <v>8.5406796222002174E-2</v>
      </c>
      <c r="H322" s="26">
        <f>IFERROR(IF('1.DP 2012-2022 '!R322&lt;0,"Prejuízo",IF('1.DP 2012-2022 '!G322&lt;0,"IRPJ NEGATIVO",'1.DP 2012-2022 '!G322/'1.DP 2012-2022 '!R322)),"NA")</f>
        <v>7.0165399275584947E-2</v>
      </c>
      <c r="I322" s="26">
        <f>IFERROR(IF('1.DP 2012-2022 '!S322&lt;0,"Prejuízo",IF('1.DP 2012-2022 '!H322&lt;0,"IRPJ NEGATIVO",'1.DP 2012-2022 '!H322/'1.DP 2012-2022 '!S322)),"NA")</f>
        <v>5.456081003112366E-2</v>
      </c>
      <c r="J322" s="26">
        <f>IFERROR(IF('1.DP 2012-2022 '!T322&lt;0,"Prejuízo",IF('1.DP 2012-2022 '!I322&lt;0,"IRPJ NEGATIVO",'1.DP 2012-2022 '!I322/'1.DP 2012-2022 '!T322)),"NA")</f>
        <v>0.11256695038006365</v>
      </c>
      <c r="K322" s="26">
        <f>IFERROR(IF('1.DP 2012-2022 '!U322&lt;0,"Prejuízo",IF('1.DP 2012-2022 '!J322&lt;0,"IRPJ NEGATIVO",'1.DP 2012-2022 '!J322/'1.DP 2012-2022 '!U322)),"NA")</f>
        <v>9.0290512733207165E-2</v>
      </c>
      <c r="L322" s="26">
        <f>IFERROR(IF('1.DP 2012-2022 '!V322&lt;0,"Prejuízo",IF('1.DP 2012-2022 '!K322&lt;0,"IRPJ NEGATIVO",'1.DP 2012-2022 '!K322/'1.DP 2012-2022 '!V322)),"NA")</f>
        <v>7.7135308928429666E-2</v>
      </c>
      <c r="M322" s="26">
        <f>IFERROR(IF('1.DP 2012-2022 '!W322&lt;0,"Prejuízo",IF('1.DP 2012-2022 '!L322&lt;0,"IRPJ NEGATIVO",'1.DP 2012-2022 '!L322/'1.DP 2012-2022 '!W322)),"NA")</f>
        <v>4.5073292043047081E-2</v>
      </c>
      <c r="N322" s="26">
        <f>IFERROR(IF('1.DP 2012-2022 '!X322&lt;0,"Prejuízo",IF('1.DP 2012-2022 '!M322&lt;0,"IRPJ NEGATIVO",'1.DP 2012-2022 '!M322/'1.DP 2012-2022 '!X322)),"NA")</f>
        <v>9.330947337543373E-2</v>
      </c>
      <c r="O322" s="26" t="str">
        <f>IFERROR(IF('1.DP 2012-2022 '!Y322&lt;0,"Prejuízo",IF('1.DP 2012-2022 '!N322&lt;0,"IRPJ NEGATIVO",'1.DP 2012-2022 '!N322/'1.DP 2012-2022 '!Y322)),"NA")</f>
        <v>IRPJ NEGATIVO</v>
      </c>
      <c r="P322" s="26">
        <f>IFERROR(IF('1.DP 2012-2022 '!Z322&lt;0,"Prejuízo",IF('1.DP 2012-2022 '!O322&lt;0,"IRPJ NEGATIVO",'1.DP 2012-2022 '!O322/'1.DP 2012-2022 '!Z322)),"NA")</f>
        <v>0.13871240355245018</v>
      </c>
      <c r="Q322" s="27">
        <f t="shared" si="1"/>
        <v>10</v>
      </c>
      <c r="R322" s="27">
        <f t="shared" si="2"/>
        <v>400</v>
      </c>
      <c r="S322" s="28">
        <f>IFERROR((SUMIF('1.DP 2012-2022 '!E322:O322,"&gt;=0",'1.DP 2012-2022 '!E322:O322))/(SUMIF('1.DP 2012-2022 '!P322:Z322,"&gt;=0",'1.DP 2012-2022 '!P322:Z322)),"NA")</f>
        <v>9.2109503174897203E-2</v>
      </c>
      <c r="T322" s="29">
        <f t="shared" si="3"/>
        <v>2.3027375793724298E-3</v>
      </c>
      <c r="U322" s="29">
        <f t="shared" si="4"/>
        <v>4.6123937493689133E-4</v>
      </c>
    </row>
    <row r="323" spans="1:21" ht="14.25" customHeight="1">
      <c r="A323" s="12" t="s">
        <v>710</v>
      </c>
      <c r="B323" s="12" t="s">
        <v>711</v>
      </c>
      <c r="C323" s="12" t="s">
        <v>58</v>
      </c>
      <c r="D323" s="13" t="s">
        <v>639</v>
      </c>
      <c r="E323" s="25">
        <f t="shared" si="0"/>
        <v>8.798717451776952E-3</v>
      </c>
      <c r="F323" s="26">
        <f>IFERROR(IF('1.DP 2012-2022 '!P323&lt;0,"Prejuízo",IF('1.DP 2012-2022 '!E323&lt;0,"IRPJ NEGATIVO",'1.DP 2012-2022 '!E323/'1.DP 2012-2022 '!P323)),"NA")</f>
        <v>0.3151454843613522</v>
      </c>
      <c r="G323" s="26" t="str">
        <f>IFERROR(IF('1.DP 2012-2022 '!Q323&lt;0,"Prejuízo",IF('1.DP 2012-2022 '!F323&lt;0,"IRPJ NEGATIVO",'1.DP 2012-2022 '!F323/'1.DP 2012-2022 '!Q323)),"NA")</f>
        <v>Prejuízo</v>
      </c>
      <c r="H323" s="26">
        <f>IFERROR(IF('1.DP 2012-2022 '!R323&lt;0,"Prejuízo",IF('1.DP 2012-2022 '!G323&lt;0,"IRPJ NEGATIVO",'1.DP 2012-2022 '!G323/'1.DP 2012-2022 '!R323)),"NA")</f>
        <v>0.18991056566453943</v>
      </c>
      <c r="I323" s="26">
        <f>IFERROR(IF('1.DP 2012-2022 '!S323&lt;0,"Prejuízo",IF('1.DP 2012-2022 '!H323&lt;0,"IRPJ NEGATIVO",'1.DP 2012-2022 '!H323/'1.DP 2012-2022 '!S323)),"NA")</f>
        <v>0.41111947391700748</v>
      </c>
      <c r="J323" s="26">
        <f>IFERROR(IF('1.DP 2012-2022 '!T323&lt;0,"Prejuízo",IF('1.DP 2012-2022 '!I323&lt;0,"IRPJ NEGATIVO",'1.DP 2012-2022 '!I323/'1.DP 2012-2022 '!T323)),"NA")</f>
        <v>0.43682701923244754</v>
      </c>
      <c r="K323" s="26">
        <f>IFERROR(IF('1.DP 2012-2022 '!U323&lt;0,"Prejuízo",IF('1.DP 2012-2022 '!J323&lt;0,"IRPJ NEGATIVO",'1.DP 2012-2022 '!J323/'1.DP 2012-2022 '!U323)),"NA")</f>
        <v>1.1874366545379582</v>
      </c>
      <c r="L323" s="26">
        <f>IFERROR(IF('1.DP 2012-2022 '!V323&lt;0,"Prejuízo",IF('1.DP 2012-2022 '!K323&lt;0,"IRPJ NEGATIVO",'1.DP 2012-2022 '!K323/'1.DP 2012-2022 '!V323)),"NA")</f>
        <v>0.44925623487814142</v>
      </c>
      <c r="M323" s="26">
        <f>IFERROR(IF('1.DP 2012-2022 '!W323&lt;0,"Prejuízo",IF('1.DP 2012-2022 '!L323&lt;0,"IRPJ NEGATIVO",'1.DP 2012-2022 '!L323/'1.DP 2012-2022 '!W323)),"NA")</f>
        <v>0.67332319104569371</v>
      </c>
      <c r="N323" s="26">
        <f>IFERROR(IF('1.DP 2012-2022 '!X323&lt;0,"Prejuízo",IF('1.DP 2012-2022 '!M323&lt;0,"IRPJ NEGATIVO",'1.DP 2012-2022 '!M323/'1.DP 2012-2022 '!X323)),"NA")</f>
        <v>0.35729416855393936</v>
      </c>
      <c r="O323" s="26">
        <f>IFERROR(IF('1.DP 2012-2022 '!Y323&lt;0,"Prejuízo",IF('1.DP 2012-2022 '!N323&lt;0,"IRPJ NEGATIVO",'1.DP 2012-2022 '!N323/'1.DP 2012-2022 '!Y323)),"NA")</f>
        <v>0.35196446965958761</v>
      </c>
      <c r="P323" s="26">
        <f>IFERROR(IF('1.DP 2012-2022 '!Z323&lt;0,"Prejuízo",IF('1.DP 2012-2022 '!O323&lt;0,"IRPJ NEGATIVO",'1.DP 2012-2022 '!O323/'1.DP 2012-2022 '!Z323)),"NA")</f>
        <v>0.33464637339807229</v>
      </c>
      <c r="Q323" s="27">
        <f t="shared" si="1"/>
        <v>9</v>
      </c>
      <c r="R323" s="27">
        <f t="shared" si="2"/>
        <v>400</v>
      </c>
      <c r="S323" s="28">
        <f>IFERROR((SUMIF('1.DP 2012-2022 '!E323:O323,"&gt;=0",'1.DP 2012-2022 '!E323:O323))/(SUMIF('1.DP 2012-2022 '!P323:Z323,"&gt;=0",'1.DP 2012-2022 '!P323:Z323)),"NA")</f>
        <v>0.41370978402220265</v>
      </c>
      <c r="T323" s="29">
        <f t="shared" si="3"/>
        <v>9.3084701404995591E-3</v>
      </c>
      <c r="U323" s="29">
        <f t="shared" si="4"/>
        <v>1.8644907642462814E-3</v>
      </c>
    </row>
    <row r="324" spans="1:21" ht="14.25" customHeight="1">
      <c r="A324" s="12" t="s">
        <v>712</v>
      </c>
      <c r="B324" s="12" t="s">
        <v>713</v>
      </c>
      <c r="C324" s="12" t="s">
        <v>58</v>
      </c>
      <c r="D324" s="13" t="s">
        <v>639</v>
      </c>
      <c r="E324" s="25">
        <f t="shared" si="0"/>
        <v>3.4170069407759886E-3</v>
      </c>
      <c r="F324" s="26" t="str">
        <f>IFERROR(IF('1.DP 2012-2022 '!P324&lt;0,"Prejuízo",IF('1.DP 2012-2022 '!E324&lt;0,"IRPJ NEGATIVO",'1.DP 2012-2022 '!E324/'1.DP 2012-2022 '!P324)),"NA")</f>
        <v>Prejuízo</v>
      </c>
      <c r="G324" s="26" t="str">
        <f>IFERROR(IF('1.DP 2012-2022 '!Q324&lt;0,"Prejuízo",IF('1.DP 2012-2022 '!F324&lt;0,"IRPJ NEGATIVO",'1.DP 2012-2022 '!F324/'1.DP 2012-2022 '!Q324)),"NA")</f>
        <v>Prejuízo</v>
      </c>
      <c r="H324" s="26">
        <f>IFERROR(IF('1.DP 2012-2022 '!R324&lt;0,"Prejuízo",IF('1.DP 2012-2022 '!G324&lt;0,"IRPJ NEGATIVO",'1.DP 2012-2022 '!G324/'1.DP 2012-2022 '!R324)),"NA")</f>
        <v>1.5330741664536121</v>
      </c>
      <c r="I324" s="26">
        <f>IFERROR(IF('1.DP 2012-2022 '!S324&lt;0,"Prejuízo",IF('1.DP 2012-2022 '!H324&lt;0,"IRPJ NEGATIVO",'1.DP 2012-2022 '!H324/'1.DP 2012-2022 '!S324)),"NA")</f>
        <v>0.26935294888364708</v>
      </c>
      <c r="J324" s="26">
        <f>IFERROR(IF('1.DP 2012-2022 '!T324&lt;0,"Prejuízo",IF('1.DP 2012-2022 '!I324&lt;0,"IRPJ NEGATIVO",'1.DP 2012-2022 '!I324/'1.DP 2012-2022 '!T324)),"NA")</f>
        <v>0.37612867493549901</v>
      </c>
      <c r="K324" s="26">
        <f>IFERROR(IF('1.DP 2012-2022 '!U324&lt;0,"Prejuízo",IF('1.DP 2012-2022 '!J324&lt;0,"IRPJ NEGATIVO",'1.DP 2012-2022 '!J324/'1.DP 2012-2022 '!U324)),"NA")</f>
        <v>0.11362339325156551</v>
      </c>
      <c r="L324" s="26" t="str">
        <f>IFERROR(IF('1.DP 2012-2022 '!V324&lt;0,"Prejuízo",IF('1.DP 2012-2022 '!K324&lt;0,"IRPJ NEGATIVO",'1.DP 2012-2022 '!K324/'1.DP 2012-2022 '!V324)),"NA")</f>
        <v>Prejuízo</v>
      </c>
      <c r="M324" s="26" t="str">
        <f>IFERROR(IF('1.DP 2012-2022 '!W324&lt;0,"Prejuízo",IF('1.DP 2012-2022 '!L324&lt;0,"IRPJ NEGATIVO",'1.DP 2012-2022 '!L324/'1.DP 2012-2022 '!W324)),"NA")</f>
        <v>Prejuízo</v>
      </c>
      <c r="N324" s="26">
        <f>IFERROR(IF('1.DP 2012-2022 '!X324&lt;0,"Prejuízo",IF('1.DP 2012-2022 '!M324&lt;0,"IRPJ NEGATIVO",'1.DP 2012-2022 '!M324/'1.DP 2012-2022 '!X324)),"NA")</f>
        <v>0.11250210332515226</v>
      </c>
      <c r="O324" s="26">
        <f>IFERROR(IF('1.DP 2012-2022 '!Y324&lt;0,"Prejuízo",IF('1.DP 2012-2022 '!N324&lt;0,"IRPJ NEGATIVO",'1.DP 2012-2022 '!N324/'1.DP 2012-2022 '!Y324)),"NA")</f>
        <v>9.8464248668525045E-2</v>
      </c>
      <c r="P324" s="26">
        <f>IFERROR(IF('1.DP 2012-2022 '!Z324&lt;0,"Prejuízo",IF('1.DP 2012-2022 '!O324&lt;0,"IRPJ NEGATIVO",'1.DP 2012-2022 '!O324/'1.DP 2012-2022 '!Z324)),"NA")</f>
        <v>0.39673140724600631</v>
      </c>
      <c r="Q324" s="27">
        <f t="shared" si="1"/>
        <v>6</v>
      </c>
      <c r="R324" s="27">
        <f t="shared" si="2"/>
        <v>400</v>
      </c>
      <c r="S324" s="28">
        <f>IFERROR((SUMIF('1.DP 2012-2022 '!E324:O324,"&gt;=0",'1.DP 2012-2022 '!E324:O324))/(SUMIF('1.DP 2012-2022 '!P324:Z324,"&gt;=0",'1.DP 2012-2022 '!P324:Z324)),"NA")</f>
        <v>0.44224503646469349</v>
      </c>
      <c r="T324" s="29">
        <f t="shared" si="3"/>
        <v>6.6336755469704025E-3</v>
      </c>
      <c r="U324" s="29">
        <f t="shared" si="4"/>
        <v>1.3287282016966255E-3</v>
      </c>
    </row>
    <row r="325" spans="1:21" ht="14.25" customHeight="1">
      <c r="A325" s="12" t="s">
        <v>714</v>
      </c>
      <c r="B325" s="12" t="s">
        <v>715</v>
      </c>
      <c r="C325" s="12" t="s">
        <v>58</v>
      </c>
      <c r="D325" s="13" t="s">
        <v>639</v>
      </c>
      <c r="E325" s="25">
        <f t="shared" si="0"/>
        <v>4.3093710057376467E-3</v>
      </c>
      <c r="F325" s="26" t="str">
        <f>IFERROR(IF('1.DP 2012-2022 '!P325&lt;0,"Prejuízo",IF('1.DP 2012-2022 '!E325&lt;0,"IRPJ NEGATIVO",'1.DP 2012-2022 '!E325/'1.DP 2012-2022 '!P325)),"NA")</f>
        <v>Prejuízo</v>
      </c>
      <c r="G325" s="26" t="str">
        <f>IFERROR(IF('1.DP 2012-2022 '!Q325&lt;0,"Prejuízo",IF('1.DP 2012-2022 '!F325&lt;0,"IRPJ NEGATIVO",'1.DP 2012-2022 '!F325/'1.DP 2012-2022 '!Q325)),"NA")</f>
        <v>Prejuízo</v>
      </c>
      <c r="H325" s="26">
        <f>IFERROR(IF('1.DP 2012-2022 '!R325&lt;0,"Prejuízo",IF('1.DP 2012-2022 '!G325&lt;0,"IRPJ NEGATIVO",'1.DP 2012-2022 '!G325/'1.DP 2012-2022 '!R325)),"NA")</f>
        <v>0.7255565101225443</v>
      </c>
      <c r="I325" s="26">
        <f>IFERROR(IF('1.DP 2012-2022 '!S325&lt;0,"Prejuízo",IF('1.DP 2012-2022 '!H325&lt;0,"IRPJ NEGATIVO",'1.DP 2012-2022 '!H325/'1.DP 2012-2022 '!S325)),"NA")</f>
        <v>4.836375812359367E-2</v>
      </c>
      <c r="J325" s="26">
        <f>IFERROR(IF('1.DP 2012-2022 '!T325&lt;0,"Prejuízo",IF('1.DP 2012-2022 '!I325&lt;0,"IRPJ NEGATIVO",'1.DP 2012-2022 '!I325/'1.DP 2012-2022 '!T325)),"NA")</f>
        <v>0.26173287516001642</v>
      </c>
      <c r="K325" s="26">
        <f>IFERROR(IF('1.DP 2012-2022 '!U325&lt;0,"Prejuízo",IF('1.DP 2012-2022 '!J325&lt;0,"IRPJ NEGATIVO",'1.DP 2012-2022 '!J325/'1.DP 2012-2022 '!U325)),"NA")</f>
        <v>0.45965196764307598</v>
      </c>
      <c r="L325" s="26" t="str">
        <f>IFERROR(IF('1.DP 2012-2022 '!V325&lt;0,"Prejuízo",IF('1.DP 2012-2022 '!K325&lt;0,"IRPJ NEGATIVO",'1.DP 2012-2022 '!K325/'1.DP 2012-2022 '!V325)),"NA")</f>
        <v>Prejuízo</v>
      </c>
      <c r="M325" s="26">
        <f>IFERROR(IF('1.DP 2012-2022 '!W325&lt;0,"Prejuízo",IF('1.DP 2012-2022 '!L325&lt;0,"IRPJ NEGATIVO",'1.DP 2012-2022 '!L325/'1.DP 2012-2022 '!W325)),"NA")</f>
        <v>0.51503662565119002</v>
      </c>
      <c r="N325" s="26">
        <f>IFERROR(IF('1.DP 2012-2022 '!X325&lt;0,"Prejuízo",IF('1.DP 2012-2022 '!M325&lt;0,"IRPJ NEGATIVO",'1.DP 2012-2022 '!M325/'1.DP 2012-2022 '!X325)),"NA")</f>
        <v>0.12421200542199179</v>
      </c>
      <c r="O325" s="26">
        <f>IFERROR(IF('1.DP 2012-2022 '!Y325&lt;0,"Prejuízo",IF('1.DP 2012-2022 '!N325&lt;0,"IRPJ NEGATIVO",'1.DP 2012-2022 '!N325/'1.DP 2012-2022 '!Y325)),"NA")</f>
        <v>0.13367398073046657</v>
      </c>
      <c r="P325" s="26">
        <f>IFERROR(IF('1.DP 2012-2022 '!Z325&lt;0,"Prejuízo",IF('1.DP 2012-2022 '!O325&lt;0,"IRPJ NEGATIVO",'1.DP 2012-2022 '!O325/'1.DP 2012-2022 '!Z325)),"NA")</f>
        <v>0.18107718956472424</v>
      </c>
      <c r="Q325" s="27">
        <f t="shared" si="1"/>
        <v>7</v>
      </c>
      <c r="R325" s="27">
        <f t="shared" si="2"/>
        <v>400</v>
      </c>
      <c r="S325" s="28">
        <f>IFERROR((SUMIF('1.DP 2012-2022 '!E325:O325,"&gt;=0",'1.DP 2012-2022 '!E325:O325))/(SUMIF('1.DP 2012-2022 '!P325:Z325,"&gt;=0",'1.DP 2012-2022 '!P325:Z325)),"NA")</f>
        <v>0.29831241916298962</v>
      </c>
      <c r="T325" s="29">
        <f t="shared" si="3"/>
        <v>5.2204673353523183E-3</v>
      </c>
      <c r="U325" s="29">
        <f t="shared" si="4"/>
        <v>1.0456619600104793E-3</v>
      </c>
    </row>
    <row r="326" spans="1:21" ht="14.25" customHeight="1">
      <c r="A326" s="12" t="s">
        <v>716</v>
      </c>
      <c r="B326" s="12" t="s">
        <v>717</v>
      </c>
      <c r="C326" s="12" t="s">
        <v>58</v>
      </c>
      <c r="D326" s="13" t="s">
        <v>639</v>
      </c>
      <c r="E326" s="25">
        <f t="shared" si="0"/>
        <v>4.8645106111336791E-3</v>
      </c>
      <c r="F326" s="26">
        <f>IFERROR(IF('1.DP 2012-2022 '!P326&lt;0,"Prejuízo",IF('1.DP 2012-2022 '!E326&lt;0,"IRPJ NEGATIVO",'1.DP 2012-2022 '!E326/'1.DP 2012-2022 '!P326)),"NA")</f>
        <v>0.13034843834645218</v>
      </c>
      <c r="G326" s="26">
        <f>IFERROR(IF('1.DP 2012-2022 '!Q326&lt;0,"Prejuízo",IF('1.DP 2012-2022 '!F326&lt;0,"IRPJ NEGATIVO",'1.DP 2012-2022 '!F326/'1.DP 2012-2022 '!Q326)),"NA")</f>
        <v>0.10127035247845144</v>
      </c>
      <c r="H326" s="26">
        <f>IFERROR(IF('1.DP 2012-2022 '!R326&lt;0,"Prejuízo",IF('1.DP 2012-2022 '!G326&lt;0,"IRPJ NEGATIVO",'1.DP 2012-2022 '!G326/'1.DP 2012-2022 '!R326)),"NA")</f>
        <v>0.13279625779562063</v>
      </c>
      <c r="I326" s="26">
        <f>IFERROR(IF('1.DP 2012-2022 '!S326&lt;0,"Prejuízo",IF('1.DP 2012-2022 '!H326&lt;0,"IRPJ NEGATIVO",'1.DP 2012-2022 '!H326/'1.DP 2012-2022 '!S326)),"NA")</f>
        <v>9.8202182588588788E-2</v>
      </c>
      <c r="J326" s="26">
        <f>IFERROR(IF('1.DP 2012-2022 '!T326&lt;0,"Prejuízo",IF('1.DP 2012-2022 '!I326&lt;0,"IRPJ NEGATIVO",'1.DP 2012-2022 '!I326/'1.DP 2012-2022 '!T326)),"NA")</f>
        <v>0.12653694572158461</v>
      </c>
      <c r="K326" s="26">
        <f>IFERROR(IF('1.DP 2012-2022 '!U326&lt;0,"Prejuízo",IF('1.DP 2012-2022 '!J326&lt;0,"IRPJ NEGATIVO",'1.DP 2012-2022 '!J326/'1.DP 2012-2022 '!U326)),"NA")</f>
        <v>0.18533805058753233</v>
      </c>
      <c r="L326" s="26">
        <f>IFERROR(IF('1.DP 2012-2022 '!V326&lt;0,"Prejuízo",IF('1.DP 2012-2022 '!K326&lt;0,"IRPJ NEGATIVO",'1.DP 2012-2022 '!K326/'1.DP 2012-2022 '!V326)),"NA")</f>
        <v>0.21520975872400028</v>
      </c>
      <c r="M326" s="26">
        <f>IFERROR(IF('1.DP 2012-2022 '!W326&lt;0,"Prejuízo",IF('1.DP 2012-2022 '!L326&lt;0,"IRPJ NEGATIVO",'1.DP 2012-2022 '!L326/'1.DP 2012-2022 '!W326)),"NA")</f>
        <v>0.42623834809598971</v>
      </c>
      <c r="N326" s="26">
        <f>IFERROR(IF('1.DP 2012-2022 '!X326&lt;0,"Prejuízo",IF('1.DP 2012-2022 '!M326&lt;0,"IRPJ NEGATIVO",'1.DP 2012-2022 '!M326/'1.DP 2012-2022 '!X326)),"NA")</f>
        <v>0.25143800480217493</v>
      </c>
      <c r="O326" s="26">
        <f>IFERROR(IF('1.DP 2012-2022 '!Y326&lt;0,"Prejuízo",IF('1.DP 2012-2022 '!N326&lt;0,"IRPJ NEGATIVO",'1.DP 2012-2022 '!N326/'1.DP 2012-2022 '!Y326)),"NA")</f>
        <v>0.12244233447873225</v>
      </c>
      <c r="P326" s="26">
        <f>IFERROR(IF('1.DP 2012-2022 '!Z326&lt;0,"Prejuízo",IF('1.DP 2012-2022 '!O326&lt;0,"IRPJ NEGATIVO",'1.DP 2012-2022 '!O326/'1.DP 2012-2022 '!Z326)),"NA")</f>
        <v>0.15598357083434441</v>
      </c>
      <c r="Q326" s="27">
        <f t="shared" si="1"/>
        <v>11</v>
      </c>
      <c r="R326" s="27">
        <f t="shared" si="2"/>
        <v>400</v>
      </c>
      <c r="S326" s="28">
        <f>IFERROR((SUMIF('1.DP 2012-2022 '!E326:O326,"&gt;=0",'1.DP 2012-2022 '!E326:O326))/(SUMIF('1.DP 2012-2022 '!P326:Z326,"&gt;=0",'1.DP 2012-2022 '!P326:Z326)),"NA")</f>
        <v>0.14080488654034068</v>
      </c>
      <c r="T326" s="29">
        <f t="shared" si="3"/>
        <v>3.872134379859369E-3</v>
      </c>
      <c r="U326" s="29">
        <f t="shared" si="4"/>
        <v>7.7559026136391959E-4</v>
      </c>
    </row>
    <row r="327" spans="1:21" ht="14.25" customHeight="1">
      <c r="A327" s="12" t="s">
        <v>718</v>
      </c>
      <c r="B327" s="12" t="s">
        <v>719</v>
      </c>
      <c r="C327" s="12" t="s">
        <v>58</v>
      </c>
      <c r="D327" s="13" t="s">
        <v>639</v>
      </c>
      <c r="E327" s="25">
        <f t="shared" si="0"/>
        <v>5.1331218689302785E-3</v>
      </c>
      <c r="F327" s="26">
        <f>IFERROR(IF('1.DP 2012-2022 '!P327&lt;0,"Prejuízo",IF('1.DP 2012-2022 '!E327&lt;0,"IRPJ NEGATIVO",'1.DP 2012-2022 '!E327/'1.DP 2012-2022 '!P327)),"NA")</f>
        <v>1.2455512749484667</v>
      </c>
      <c r="G327" s="26">
        <f>IFERROR(IF('1.DP 2012-2022 '!Q327&lt;0,"Prejuízo",IF('1.DP 2012-2022 '!F327&lt;0,"IRPJ NEGATIVO",'1.DP 2012-2022 '!F327/'1.DP 2012-2022 '!Q327)),"NA")</f>
        <v>0.18415888303309272</v>
      </c>
      <c r="H327" s="26">
        <f>IFERROR(IF('1.DP 2012-2022 '!R327&lt;0,"Prejuízo",IF('1.DP 2012-2022 '!G327&lt;0,"IRPJ NEGATIVO",'1.DP 2012-2022 '!G327/'1.DP 2012-2022 '!R327)),"NA")</f>
        <v>0.17841936701818137</v>
      </c>
      <c r="I327" s="26">
        <f>IFERROR(IF('1.DP 2012-2022 '!S327&lt;0,"Prejuízo",IF('1.DP 2012-2022 '!H327&lt;0,"IRPJ NEGATIVO",'1.DP 2012-2022 '!H327/'1.DP 2012-2022 '!S327)),"NA")</f>
        <v>0.50426168732787036</v>
      </c>
      <c r="J327" s="26">
        <f>IFERROR(IF('1.DP 2012-2022 '!T327&lt;0,"Prejuízo",IF('1.DP 2012-2022 '!I327&lt;0,"IRPJ NEGATIVO",'1.DP 2012-2022 '!I327/'1.DP 2012-2022 '!T327)),"NA")</f>
        <v>2.6085343728236829E-2</v>
      </c>
      <c r="K327" s="26">
        <f>IFERROR(IF('1.DP 2012-2022 '!U327&lt;0,"Prejuízo",IF('1.DP 2012-2022 '!J327&lt;0,"IRPJ NEGATIVO",'1.DP 2012-2022 '!J327/'1.DP 2012-2022 '!U327)),"NA")</f>
        <v>0.14228086140631144</v>
      </c>
      <c r="L327" s="26">
        <f>IFERROR(IF('1.DP 2012-2022 '!V327&lt;0,"Prejuízo",IF('1.DP 2012-2022 '!K327&lt;0,"IRPJ NEGATIVO",'1.DP 2012-2022 '!K327/'1.DP 2012-2022 '!V327)),"NA")</f>
        <v>0.24250363082735954</v>
      </c>
      <c r="M327" s="26">
        <f>IFERROR(IF('1.DP 2012-2022 '!W327&lt;0,"Prejuízo",IF('1.DP 2012-2022 '!L327&lt;0,"IRPJ NEGATIVO",'1.DP 2012-2022 '!L327/'1.DP 2012-2022 '!W327)),"NA")</f>
        <v>0.63156676710506154</v>
      </c>
      <c r="N327" s="26">
        <f>IFERROR(IF('1.DP 2012-2022 '!X327&lt;0,"Prejuízo",IF('1.DP 2012-2022 '!M327&lt;0,"IRPJ NEGATIVO",'1.DP 2012-2022 '!M327/'1.DP 2012-2022 '!X327)),"NA")</f>
        <v>0.14397220712599726</v>
      </c>
      <c r="O327" s="26" t="str">
        <f>IFERROR(IF('1.DP 2012-2022 '!Y327&lt;0,"Prejuízo",IF('1.DP 2012-2022 '!N327&lt;0,"IRPJ NEGATIVO",'1.DP 2012-2022 '!N327/'1.DP 2012-2022 '!Y327)),"NA")</f>
        <v>Prejuízo</v>
      </c>
      <c r="P327" s="26" t="str">
        <f>IFERROR(IF('1.DP 2012-2022 '!Z327&lt;0,"Prejuízo",IF('1.DP 2012-2022 '!O327&lt;0,"IRPJ NEGATIVO",'1.DP 2012-2022 '!O327/'1.DP 2012-2022 '!Z327)),"NA")</f>
        <v>NA</v>
      </c>
      <c r="Q327" s="27">
        <f t="shared" si="1"/>
        <v>8</v>
      </c>
      <c r="R327" s="27">
        <f t="shared" si="2"/>
        <v>400</v>
      </c>
      <c r="S327" s="28">
        <f>IFERROR((SUMIF('1.DP 2012-2022 '!E327:O327,"&gt;=0",'1.DP 2012-2022 '!E327:O327))/(SUMIF('1.DP 2012-2022 '!P327:Z327,"&gt;=0",'1.DP 2012-2022 '!P327:Z327)),"NA")</f>
        <v>0.22185933823490242</v>
      </c>
      <c r="T327" s="29">
        <f t="shared" si="3"/>
        <v>4.437186764698048E-3</v>
      </c>
      <c r="U327" s="29">
        <f t="shared" si="4"/>
        <v>8.8877050870266364E-4</v>
      </c>
    </row>
    <row r="328" spans="1:21" ht="14.25" customHeight="1">
      <c r="A328" s="12" t="s">
        <v>720</v>
      </c>
      <c r="B328" s="12" t="s">
        <v>721</v>
      </c>
      <c r="C328" s="12" t="s">
        <v>58</v>
      </c>
      <c r="D328" s="13" t="s">
        <v>639</v>
      </c>
      <c r="E328" s="25">
        <f t="shared" si="0"/>
        <v>1.3634059689932425E-3</v>
      </c>
      <c r="F328" s="26" t="str">
        <f>IFERROR(IF('1.DP 2012-2022 '!P328&lt;0,"Prejuízo",IF('1.DP 2012-2022 '!E328&lt;0,"IRPJ NEGATIVO",'1.DP 2012-2022 '!E328/'1.DP 2012-2022 '!P328)),"NA")</f>
        <v>Prejuízo</v>
      </c>
      <c r="G328" s="26" t="str">
        <f>IFERROR(IF('1.DP 2012-2022 '!Q328&lt;0,"Prejuízo",IF('1.DP 2012-2022 '!F328&lt;0,"IRPJ NEGATIVO",'1.DP 2012-2022 '!F328/'1.DP 2012-2022 '!Q328)),"NA")</f>
        <v>Prejuízo</v>
      </c>
      <c r="H328" s="26">
        <f>IFERROR(IF('1.DP 2012-2022 '!R328&lt;0,"Prejuízo",IF('1.DP 2012-2022 '!G328&lt;0,"IRPJ NEGATIVO",'1.DP 2012-2022 '!G328/'1.DP 2012-2022 '!R328)),"NA")</f>
        <v>0.49128023452097369</v>
      </c>
      <c r="I328" s="26" t="str">
        <f>IFERROR(IF('1.DP 2012-2022 '!S328&lt;0,"Prejuízo",IF('1.DP 2012-2022 '!H328&lt;0,"IRPJ NEGATIVO",'1.DP 2012-2022 '!H328/'1.DP 2012-2022 '!S328)),"NA")</f>
        <v>Prejuízo</v>
      </c>
      <c r="J328" s="26">
        <f>IFERROR(IF('1.DP 2012-2022 '!T328&lt;0,"Prejuízo",IF('1.DP 2012-2022 '!I328&lt;0,"IRPJ NEGATIVO",'1.DP 2012-2022 '!I328/'1.DP 2012-2022 '!T328)),"NA")</f>
        <v>5.4082153076323275E-2</v>
      </c>
      <c r="K328" s="26" t="str">
        <f>IFERROR(IF('1.DP 2012-2022 '!U328&lt;0,"Prejuízo",IF('1.DP 2012-2022 '!J328&lt;0,"IRPJ NEGATIVO",'1.DP 2012-2022 '!J328/'1.DP 2012-2022 '!U328)),"NA")</f>
        <v>Prejuízo</v>
      </c>
      <c r="L328" s="26" t="str">
        <f>IFERROR(IF('1.DP 2012-2022 '!V328&lt;0,"Prejuízo",IF('1.DP 2012-2022 '!K328&lt;0,"IRPJ NEGATIVO",'1.DP 2012-2022 '!K328/'1.DP 2012-2022 '!V328)),"NA")</f>
        <v>NA</v>
      </c>
      <c r="M328" s="26" t="str">
        <f>IFERROR(IF('1.DP 2012-2022 '!W328&lt;0,"Prejuízo",IF('1.DP 2012-2022 '!L328&lt;0,"IRPJ NEGATIVO",'1.DP 2012-2022 '!L328/'1.DP 2012-2022 '!W328)),"NA")</f>
        <v>NA</v>
      </c>
      <c r="N328" s="26" t="str">
        <f>IFERROR(IF('1.DP 2012-2022 '!X328&lt;0,"Prejuízo",IF('1.DP 2012-2022 '!M328&lt;0,"IRPJ NEGATIVO",'1.DP 2012-2022 '!M328/'1.DP 2012-2022 '!X328)),"NA")</f>
        <v>NA</v>
      </c>
      <c r="O328" s="26" t="str">
        <f>IFERROR(IF('1.DP 2012-2022 '!Y328&lt;0,"Prejuízo",IF('1.DP 2012-2022 '!N328&lt;0,"IRPJ NEGATIVO",'1.DP 2012-2022 '!N328/'1.DP 2012-2022 '!Y328)),"NA")</f>
        <v>NA</v>
      </c>
      <c r="P328" s="26" t="str">
        <f>IFERROR(IF('1.DP 2012-2022 '!Z328&lt;0,"Prejuízo",IF('1.DP 2012-2022 '!O328&lt;0,"IRPJ NEGATIVO",'1.DP 2012-2022 '!O328/'1.DP 2012-2022 '!Z328)),"NA")</f>
        <v>NA</v>
      </c>
      <c r="Q328" s="27">
        <f t="shared" si="1"/>
        <v>2</v>
      </c>
      <c r="R328" s="27">
        <f t="shared" si="2"/>
        <v>400</v>
      </c>
      <c r="S328" s="28">
        <f>IFERROR((SUMIF('1.DP 2012-2022 '!E328:O328,"&gt;=0",'1.DP 2012-2022 '!E328:O328))/(SUMIF('1.DP 2012-2022 '!P328:Z328,"&gt;=0",'1.DP 2012-2022 '!P328:Z328)),"NA")</f>
        <v>0.71948746028030175</v>
      </c>
      <c r="T328" s="29" t="str">
        <f t="shared" si="3"/>
        <v>na</v>
      </c>
      <c r="U328" s="29" t="str">
        <f t="shared" si="4"/>
        <v>na</v>
      </c>
    </row>
    <row r="329" spans="1:21" ht="14.25" customHeight="1">
      <c r="A329" s="12" t="s">
        <v>722</v>
      </c>
      <c r="B329" s="12" t="s">
        <v>723</v>
      </c>
      <c r="C329" s="12" t="s">
        <v>58</v>
      </c>
      <c r="D329" s="13" t="s">
        <v>639</v>
      </c>
      <c r="E329" s="25">
        <f t="shared" si="0"/>
        <v>3.5565988800921643E-3</v>
      </c>
      <c r="F329" s="26">
        <f>IFERROR(IF('1.DP 2012-2022 '!P329&lt;0,"Prejuízo",IF('1.DP 2012-2022 '!E329&lt;0,"IRPJ NEGATIVO",'1.DP 2012-2022 '!E329/'1.DP 2012-2022 '!P329)),"NA")</f>
        <v>0.21129001504155762</v>
      </c>
      <c r="G329" s="26">
        <f>IFERROR(IF('1.DP 2012-2022 '!Q329&lt;0,"Prejuízo",IF('1.DP 2012-2022 '!F329&lt;0,"IRPJ NEGATIVO",'1.DP 2012-2022 '!F329/'1.DP 2012-2022 '!Q329)),"NA")</f>
        <v>0.17146381438450259</v>
      </c>
      <c r="H329" s="26">
        <f>IFERROR(IF('1.DP 2012-2022 '!R329&lt;0,"Prejuízo",IF('1.DP 2012-2022 '!G329&lt;0,"IRPJ NEGATIVO",'1.DP 2012-2022 '!G329/'1.DP 2012-2022 '!R329)),"NA")</f>
        <v>0.13062979812523759</v>
      </c>
      <c r="I329" s="26">
        <f>IFERROR(IF('1.DP 2012-2022 '!S329&lt;0,"Prejuízo",IF('1.DP 2012-2022 '!H329&lt;0,"IRPJ NEGATIVO",'1.DP 2012-2022 '!H329/'1.DP 2012-2022 '!S329)),"NA")</f>
        <v>0.23717840342840596</v>
      </c>
      <c r="J329" s="26">
        <f>IFERROR(IF('1.DP 2012-2022 '!T329&lt;0,"Prejuízo",IF('1.DP 2012-2022 '!I329&lt;0,"IRPJ NEGATIVO",'1.DP 2012-2022 '!I329/'1.DP 2012-2022 '!T329)),"NA")</f>
        <v>0.15836773821018718</v>
      </c>
      <c r="K329" s="26">
        <f>IFERROR(IF('1.DP 2012-2022 '!U329&lt;0,"Prejuízo",IF('1.DP 2012-2022 '!J329&lt;0,"IRPJ NEGATIVO",'1.DP 2012-2022 '!J329/'1.DP 2012-2022 '!U329)),"NA")</f>
        <v>0.47937710726384458</v>
      </c>
      <c r="L329" s="26">
        <f>IFERROR(IF('1.DP 2012-2022 '!V329&lt;0,"Prejuízo",IF('1.DP 2012-2022 '!K329&lt;0,"IRPJ NEGATIVO",'1.DP 2012-2022 '!K329/'1.DP 2012-2022 '!V329)),"NA")</f>
        <v>1.1311735494502142</v>
      </c>
      <c r="M329" s="26">
        <f>IFERROR(IF('1.DP 2012-2022 '!W329&lt;0,"Prejuízo",IF('1.DP 2012-2022 '!L329&lt;0,"IRPJ NEGATIVO",'1.DP 2012-2022 '!L329/'1.DP 2012-2022 '!W329)),"NA")</f>
        <v>0.76916220483488407</v>
      </c>
      <c r="N329" s="26">
        <f>IFERROR(IF('1.DP 2012-2022 '!X329&lt;0,"Prejuízo",IF('1.DP 2012-2022 '!M329&lt;0,"IRPJ NEGATIVO",'1.DP 2012-2022 '!M329/'1.DP 2012-2022 '!X329)),"NA")</f>
        <v>3.4332675583130134E-2</v>
      </c>
      <c r="O329" s="26" t="str">
        <f>IFERROR(IF('1.DP 2012-2022 '!Y329&lt;0,"Prejuízo",IF('1.DP 2012-2022 '!N329&lt;0,"IRPJ NEGATIVO",'1.DP 2012-2022 '!N329/'1.DP 2012-2022 '!Y329)),"NA")</f>
        <v>Prejuízo</v>
      </c>
      <c r="P329" s="26" t="str">
        <f>IFERROR(IF('1.DP 2012-2022 '!Z329&lt;0,"Prejuízo",IF('1.DP 2012-2022 '!O329&lt;0,"IRPJ NEGATIVO",'1.DP 2012-2022 '!O329/'1.DP 2012-2022 '!Z329)),"NA")</f>
        <v>Prejuízo</v>
      </c>
      <c r="Q329" s="27">
        <f t="shared" si="1"/>
        <v>7</v>
      </c>
      <c r="R329" s="27">
        <f t="shared" si="2"/>
        <v>400</v>
      </c>
      <c r="S329" s="28">
        <f>IFERROR((SUMIF('1.DP 2012-2022 '!E329:O329,"&gt;=0",'1.DP 2012-2022 '!E329:O329))/(SUMIF('1.DP 2012-2022 '!P329:Z329,"&gt;=0",'1.DP 2012-2022 '!P329:Z329)),"NA")</f>
        <v>0.17966179231641233</v>
      </c>
      <c r="T329" s="29">
        <f t="shared" si="3"/>
        <v>3.1440813655372159E-3</v>
      </c>
      <c r="U329" s="29">
        <f t="shared" si="4"/>
        <v>6.2976091447916193E-4</v>
      </c>
    </row>
    <row r="330" spans="1:21" ht="14.25" customHeight="1">
      <c r="A330" s="12" t="s">
        <v>724</v>
      </c>
      <c r="B330" s="12" t="s">
        <v>725</v>
      </c>
      <c r="C330" s="12" t="s">
        <v>58</v>
      </c>
      <c r="D330" s="13" t="s">
        <v>639</v>
      </c>
      <c r="E330" s="25">
        <f t="shared" si="0"/>
        <v>2.3909488649317724E-3</v>
      </c>
      <c r="F330" s="26">
        <f>IFERROR(IF('1.DP 2012-2022 '!P330&lt;0,"Prejuízo",IF('1.DP 2012-2022 '!E330&lt;0,"IRPJ NEGATIVO",'1.DP 2012-2022 '!E330/'1.DP 2012-2022 '!P330)),"NA")</f>
        <v>1.4144729330160213E-2</v>
      </c>
      <c r="G330" s="26">
        <f>IFERROR(IF('1.DP 2012-2022 '!Q330&lt;0,"Prejuízo",IF('1.DP 2012-2022 '!F330&lt;0,"IRPJ NEGATIVO",'1.DP 2012-2022 '!F330/'1.DP 2012-2022 '!Q330)),"NA")</f>
        <v>0.16580682550079393</v>
      </c>
      <c r="H330" s="26">
        <f>IFERROR(IF('1.DP 2012-2022 '!R330&lt;0,"Prejuízo",IF('1.DP 2012-2022 '!G330&lt;0,"IRPJ NEGATIVO",'1.DP 2012-2022 '!G330/'1.DP 2012-2022 '!R330)),"NA")</f>
        <v>6.0197437463165256E-2</v>
      </c>
      <c r="I330" s="26" t="str">
        <f>IFERROR(IF('1.DP 2012-2022 '!S330&lt;0,"Prejuízo",IF('1.DP 2012-2022 '!H330&lt;0,"IRPJ NEGATIVO",'1.DP 2012-2022 '!H330/'1.DP 2012-2022 '!S330)),"NA")</f>
        <v>Prejuízo</v>
      </c>
      <c r="J330" s="26" t="str">
        <f>IFERROR(IF('1.DP 2012-2022 '!T330&lt;0,"Prejuízo",IF('1.DP 2012-2022 '!I330&lt;0,"IRPJ NEGATIVO",'1.DP 2012-2022 '!I330/'1.DP 2012-2022 '!T330)),"NA")</f>
        <v>Prejuízo</v>
      </c>
      <c r="K330" s="26" t="str">
        <f>IFERROR(IF('1.DP 2012-2022 '!U330&lt;0,"Prejuízo",IF('1.DP 2012-2022 '!J330&lt;0,"IRPJ NEGATIVO",'1.DP 2012-2022 '!J330/'1.DP 2012-2022 '!U330)),"NA")</f>
        <v>Prejuízo</v>
      </c>
      <c r="L330" s="26" t="str">
        <f>IFERROR(IF('1.DP 2012-2022 '!V330&lt;0,"Prejuízo",IF('1.DP 2012-2022 '!K330&lt;0,"IRPJ NEGATIVO",'1.DP 2012-2022 '!K330/'1.DP 2012-2022 '!V330)),"NA")</f>
        <v>Prejuízo</v>
      </c>
      <c r="M330" s="26">
        <f>IFERROR(IF('1.DP 2012-2022 '!W330&lt;0,"Prejuízo",IF('1.DP 2012-2022 '!L330&lt;0,"IRPJ NEGATIVO",'1.DP 2012-2022 '!L330/'1.DP 2012-2022 '!W330)),"NA")</f>
        <v>0.10087435662938536</v>
      </c>
      <c r="N330" s="26" t="str">
        <f>IFERROR(IF('1.DP 2012-2022 '!X330&lt;0,"Prejuízo",IF('1.DP 2012-2022 '!M330&lt;0,"IRPJ NEGATIVO",'1.DP 2012-2022 '!M330/'1.DP 2012-2022 '!X330)),"NA")</f>
        <v>Prejuízo</v>
      </c>
      <c r="O330" s="26">
        <f>IFERROR(IF('1.DP 2012-2022 '!Y330&lt;0,"Prejuízo",IF('1.DP 2012-2022 '!N330&lt;0,"IRPJ NEGATIVO",'1.DP 2012-2022 '!N330/'1.DP 2012-2022 '!Y330)),"NA")</f>
        <v>0.61535619704920419</v>
      </c>
      <c r="P330" s="26">
        <f>IFERROR(IF('1.DP 2012-2022 '!Z330&lt;0,"Prejuízo",IF('1.DP 2012-2022 '!O330&lt;0,"IRPJ NEGATIVO",'1.DP 2012-2022 '!O330/'1.DP 2012-2022 '!Z330)),"NA")</f>
        <v>57.84821319647213</v>
      </c>
      <c r="Q330" s="27">
        <f t="shared" si="1"/>
        <v>5</v>
      </c>
      <c r="R330" s="27">
        <f t="shared" si="2"/>
        <v>400</v>
      </c>
      <c r="S330" s="28">
        <f>IFERROR((SUMIF('1.DP 2012-2022 '!E330:O330,"&gt;=0",'1.DP 2012-2022 '!E330:O330))/(SUMIF('1.DP 2012-2022 '!P330:Z330,"&gt;=0",'1.DP 2012-2022 '!P330:Z330)),"NA")</f>
        <v>0.12679902733860102</v>
      </c>
      <c r="T330" s="29">
        <f t="shared" si="3"/>
        <v>1.5849878417325128E-3</v>
      </c>
      <c r="U330" s="29">
        <f t="shared" si="4"/>
        <v>3.174737790150251E-4</v>
      </c>
    </row>
    <row r="331" spans="1:21" ht="14.25" customHeight="1">
      <c r="A331" s="12" t="s">
        <v>726</v>
      </c>
      <c r="B331" s="12" t="s">
        <v>727</v>
      </c>
      <c r="C331" s="12" t="s">
        <v>58</v>
      </c>
      <c r="D331" s="13" t="s">
        <v>639</v>
      </c>
      <c r="E331" s="25">
        <f t="shared" si="0"/>
        <v>6.9626058331567937E-3</v>
      </c>
      <c r="F331" s="26">
        <f>IFERROR(IF('1.DP 2012-2022 '!P331&lt;0,"Prejuízo",IF('1.DP 2012-2022 '!E331&lt;0,"IRPJ NEGATIVO",'1.DP 2012-2022 '!E331/'1.DP 2012-2022 '!P331)),"NA")</f>
        <v>0.28792557486182546</v>
      </c>
      <c r="G331" s="26">
        <f>IFERROR(IF('1.DP 2012-2022 '!Q331&lt;0,"Prejuízo",IF('1.DP 2012-2022 '!F331&lt;0,"IRPJ NEGATIVO",'1.DP 2012-2022 '!F331/'1.DP 2012-2022 '!Q331)),"NA")</f>
        <v>0.30331504190307379</v>
      </c>
      <c r="H331" s="26">
        <f>IFERROR(IF('1.DP 2012-2022 '!R331&lt;0,"Prejuízo",IF('1.DP 2012-2022 '!G331&lt;0,"IRPJ NEGATIVO",'1.DP 2012-2022 '!G331/'1.DP 2012-2022 '!R331)),"NA")</f>
        <v>0.34745121048374689</v>
      </c>
      <c r="I331" s="26">
        <f>IFERROR(IF('1.DP 2012-2022 '!S331&lt;0,"Prejuízo",IF('1.DP 2012-2022 '!H331&lt;0,"IRPJ NEGATIVO",'1.DP 2012-2022 '!H331/'1.DP 2012-2022 '!S331)),"NA")</f>
        <v>0.24700242114385643</v>
      </c>
      <c r="J331" s="26">
        <f>IFERROR(IF('1.DP 2012-2022 '!T331&lt;0,"Prejuízo",IF('1.DP 2012-2022 '!I331&lt;0,"IRPJ NEGATIVO",'1.DP 2012-2022 '!I331/'1.DP 2012-2022 '!T331)),"NA")</f>
        <v>0.21794107280418468</v>
      </c>
      <c r="K331" s="26">
        <f>IFERROR(IF('1.DP 2012-2022 '!U331&lt;0,"Prejuízo",IF('1.DP 2012-2022 '!J331&lt;0,"IRPJ NEGATIVO",'1.DP 2012-2022 '!J331/'1.DP 2012-2022 '!U331)),"NA")</f>
        <v>0.25196468561805929</v>
      </c>
      <c r="L331" s="26">
        <f>IFERROR(IF('1.DP 2012-2022 '!V331&lt;0,"Prejuízo",IF('1.DP 2012-2022 '!K331&lt;0,"IRPJ NEGATIVO",'1.DP 2012-2022 '!K331/'1.DP 2012-2022 '!V331)),"NA")</f>
        <v>0.27156074975296318</v>
      </c>
      <c r="M331" s="26">
        <f>IFERROR(IF('1.DP 2012-2022 '!W331&lt;0,"Prejuízo",IF('1.DP 2012-2022 '!L331&lt;0,"IRPJ NEGATIVO",'1.DP 2012-2022 '!L331/'1.DP 2012-2022 '!W331)),"NA")</f>
        <v>2.0867055098331851E-3</v>
      </c>
      <c r="N331" s="26">
        <f>IFERROR(IF('1.DP 2012-2022 '!X331&lt;0,"Prejuízo",IF('1.DP 2012-2022 '!M331&lt;0,"IRPJ NEGATIVO",'1.DP 2012-2022 '!M331/'1.DP 2012-2022 '!X331)),"NA")</f>
        <v>0.34311440702938395</v>
      </c>
      <c r="O331" s="26">
        <f>IFERROR(IF('1.DP 2012-2022 '!Y331&lt;0,"Prejuízo",IF('1.DP 2012-2022 '!N331&lt;0,"IRPJ NEGATIVO",'1.DP 2012-2022 '!N331/'1.DP 2012-2022 '!Y331)),"NA")</f>
        <v>0.27962730818415188</v>
      </c>
      <c r="P331" s="26">
        <f>IFERROR(IF('1.DP 2012-2022 '!Z331&lt;0,"Prejuízo",IF('1.DP 2012-2022 '!O331&lt;0,"IRPJ NEGATIVO",'1.DP 2012-2022 '!O331/'1.DP 2012-2022 '!Z331)),"NA")</f>
        <v>0.23305315597163875</v>
      </c>
      <c r="Q331" s="27">
        <f t="shared" si="1"/>
        <v>11</v>
      </c>
      <c r="R331" s="27">
        <f t="shared" si="2"/>
        <v>400</v>
      </c>
      <c r="S331" s="28">
        <f>IFERROR((SUMIF('1.DP 2012-2022 '!E331:O331,"&gt;=0",'1.DP 2012-2022 '!E331:O331))/(SUMIF('1.DP 2012-2022 '!P331:Z331,"&gt;=0",'1.DP 2012-2022 '!P331:Z331)),"NA")</f>
        <v>0.26143033296450985</v>
      </c>
      <c r="T331" s="29">
        <f t="shared" si="3"/>
        <v>7.1893341565240207E-3</v>
      </c>
      <c r="U331" s="29">
        <f t="shared" si="4"/>
        <v>1.4400268716122226E-3</v>
      </c>
    </row>
    <row r="332" spans="1:21" ht="14.25" customHeight="1">
      <c r="A332" s="12" t="s">
        <v>728</v>
      </c>
      <c r="B332" s="12" t="s">
        <v>729</v>
      </c>
      <c r="C332" s="12" t="s">
        <v>58</v>
      </c>
      <c r="D332" s="13" t="s">
        <v>639</v>
      </c>
      <c r="E332" s="25">
        <f t="shared" si="0"/>
        <v>6.4681275558086196E-4</v>
      </c>
      <c r="F332" s="26">
        <f>IFERROR(IF('1.DP 2012-2022 '!P332&lt;0,"Prejuízo",IF('1.DP 2012-2022 '!E332&lt;0,"IRPJ NEGATIVO",'1.DP 2012-2022 '!E332/'1.DP 2012-2022 '!P332)),"NA")</f>
        <v>0.12900752099301069</v>
      </c>
      <c r="G332" s="26">
        <f>IFERROR(IF('1.DP 2012-2022 '!Q332&lt;0,"Prejuízo",IF('1.DP 2012-2022 '!F332&lt;0,"IRPJ NEGATIVO",'1.DP 2012-2022 '!F332/'1.DP 2012-2022 '!Q332)),"NA")</f>
        <v>0.12971758123933408</v>
      </c>
      <c r="H332" s="26" t="str">
        <f>IFERROR(IF('1.DP 2012-2022 '!R332&lt;0,"Prejuízo",IF('1.DP 2012-2022 '!G332&lt;0,"IRPJ NEGATIVO",'1.DP 2012-2022 '!G332/'1.DP 2012-2022 '!R332)),"NA")</f>
        <v>NA</v>
      </c>
      <c r="I332" s="26" t="str">
        <f>IFERROR(IF('1.DP 2012-2022 '!S332&lt;0,"Prejuízo",IF('1.DP 2012-2022 '!H332&lt;0,"IRPJ NEGATIVO",'1.DP 2012-2022 '!H332/'1.DP 2012-2022 '!S332)),"NA")</f>
        <v>NA</v>
      </c>
      <c r="J332" s="26" t="str">
        <f>IFERROR(IF('1.DP 2012-2022 '!T332&lt;0,"Prejuízo",IF('1.DP 2012-2022 '!I332&lt;0,"IRPJ NEGATIVO",'1.DP 2012-2022 '!I332/'1.DP 2012-2022 '!T332)),"NA")</f>
        <v>NA</v>
      </c>
      <c r="K332" s="26" t="str">
        <f>IFERROR(IF('1.DP 2012-2022 '!U332&lt;0,"Prejuízo",IF('1.DP 2012-2022 '!J332&lt;0,"IRPJ NEGATIVO",'1.DP 2012-2022 '!J332/'1.DP 2012-2022 '!U332)),"NA")</f>
        <v>NA</v>
      </c>
      <c r="L332" s="26" t="str">
        <f>IFERROR(IF('1.DP 2012-2022 '!V332&lt;0,"Prejuízo",IF('1.DP 2012-2022 '!K332&lt;0,"IRPJ NEGATIVO",'1.DP 2012-2022 '!K332/'1.DP 2012-2022 '!V332)),"NA")</f>
        <v>NA</v>
      </c>
      <c r="M332" s="26" t="str">
        <f>IFERROR(IF('1.DP 2012-2022 '!W332&lt;0,"Prejuízo",IF('1.DP 2012-2022 '!L332&lt;0,"IRPJ NEGATIVO",'1.DP 2012-2022 '!L332/'1.DP 2012-2022 '!W332)),"NA")</f>
        <v>NA</v>
      </c>
      <c r="N332" s="26" t="str">
        <f>IFERROR(IF('1.DP 2012-2022 '!X332&lt;0,"Prejuízo",IF('1.DP 2012-2022 '!M332&lt;0,"IRPJ NEGATIVO",'1.DP 2012-2022 '!M332/'1.DP 2012-2022 '!X332)),"NA")</f>
        <v>NA</v>
      </c>
      <c r="O332" s="26" t="str">
        <f>IFERROR(IF('1.DP 2012-2022 '!Y332&lt;0,"Prejuízo",IF('1.DP 2012-2022 '!N332&lt;0,"IRPJ NEGATIVO",'1.DP 2012-2022 '!N332/'1.DP 2012-2022 '!Y332)),"NA")</f>
        <v>NA</v>
      </c>
      <c r="P332" s="26" t="str">
        <f>IFERROR(IF('1.DP 2012-2022 '!Z332&lt;0,"Prejuízo",IF('1.DP 2012-2022 '!O332&lt;0,"IRPJ NEGATIVO",'1.DP 2012-2022 '!O332/'1.DP 2012-2022 '!Z332)),"NA")</f>
        <v>NA</v>
      </c>
      <c r="Q332" s="27">
        <f t="shared" si="1"/>
        <v>2</v>
      </c>
      <c r="R332" s="27">
        <f t="shared" si="2"/>
        <v>400</v>
      </c>
      <c r="S332" s="28">
        <f>IFERROR((SUMIF('1.DP 2012-2022 '!E332:O332,"&gt;=0",'1.DP 2012-2022 '!E332:O332))/(SUMIF('1.DP 2012-2022 '!P332:Z332,"&gt;=0",'1.DP 2012-2022 '!P332:Z332)),"NA")</f>
        <v>0.12930850546437589</v>
      </c>
      <c r="T332" s="29">
        <f t="shared" si="3"/>
        <v>6.4654252732187947E-4</v>
      </c>
      <c r="U332" s="29">
        <f t="shared" si="4"/>
        <v>1.2950275960378155E-4</v>
      </c>
    </row>
    <row r="333" spans="1:21" ht="14.25" customHeight="1">
      <c r="A333" s="12" t="s">
        <v>730</v>
      </c>
      <c r="B333" s="12" t="s">
        <v>731</v>
      </c>
      <c r="C333" s="12" t="s">
        <v>58</v>
      </c>
      <c r="D333" s="13" t="s">
        <v>639</v>
      </c>
      <c r="E333" s="25">
        <f t="shared" si="0"/>
        <v>2.3123823817195535E-3</v>
      </c>
      <c r="F333" s="26">
        <f>IFERROR(IF('1.DP 2012-2022 '!P333&lt;0,"Prejuízo",IF('1.DP 2012-2022 '!E333&lt;0,"IRPJ NEGATIVO",'1.DP 2012-2022 '!E333/'1.DP 2012-2022 '!P333)),"NA")</f>
        <v>0.30851213194553079</v>
      </c>
      <c r="G333" s="26">
        <f>IFERROR(IF('1.DP 2012-2022 '!Q333&lt;0,"Prejuízo",IF('1.DP 2012-2022 '!F333&lt;0,"IRPJ NEGATIVO",'1.DP 2012-2022 '!F333/'1.DP 2012-2022 '!Q333)),"NA")</f>
        <v>0.29449801254931546</v>
      </c>
      <c r="H333" s="26">
        <f>IFERROR(IF('1.DP 2012-2022 '!R333&lt;0,"Prejuízo",IF('1.DP 2012-2022 '!G333&lt;0,"IRPJ NEGATIVO",'1.DP 2012-2022 '!G333/'1.DP 2012-2022 '!R333)),"NA")</f>
        <v>0.32194280819297511</v>
      </c>
      <c r="I333" s="26">
        <f>IFERROR(IF('1.DP 2012-2022 '!S333&lt;0,"Prejuízo",IF('1.DP 2012-2022 '!H333&lt;0,"IRPJ NEGATIVO",'1.DP 2012-2022 '!H333/'1.DP 2012-2022 '!S333)),"NA")</f>
        <v>0</v>
      </c>
      <c r="J333" s="26">
        <f>IFERROR(IF('1.DP 2012-2022 '!T333&lt;0,"Prejuízo",IF('1.DP 2012-2022 '!I333&lt;0,"IRPJ NEGATIVO",'1.DP 2012-2022 '!I333/'1.DP 2012-2022 '!T333)),"NA")</f>
        <v>0</v>
      </c>
      <c r="K333" s="26">
        <f>IFERROR(IF('1.DP 2012-2022 '!U333&lt;0,"Prejuízo",IF('1.DP 2012-2022 '!J333&lt;0,"IRPJ NEGATIVO",'1.DP 2012-2022 '!J333/'1.DP 2012-2022 '!U333)),"NA")</f>
        <v>0</v>
      </c>
      <c r="L333" s="26">
        <f>IFERROR(IF('1.DP 2012-2022 '!V333&lt;0,"Prejuízo",IF('1.DP 2012-2022 '!K333&lt;0,"IRPJ NEGATIVO",'1.DP 2012-2022 '!K333/'1.DP 2012-2022 '!V333)),"NA")</f>
        <v>0</v>
      </c>
      <c r="M333" s="26">
        <f>IFERROR(IF('1.DP 2012-2022 '!W333&lt;0,"Prejuízo",IF('1.DP 2012-2022 '!L333&lt;0,"IRPJ NEGATIVO",'1.DP 2012-2022 '!L333/'1.DP 2012-2022 '!W333)),"NA")</f>
        <v>0</v>
      </c>
      <c r="N333" s="26">
        <f>IFERROR(IF('1.DP 2012-2022 '!X333&lt;0,"Prejuízo",IF('1.DP 2012-2022 '!M333&lt;0,"IRPJ NEGATIVO",'1.DP 2012-2022 '!M333/'1.DP 2012-2022 '!X333)),"NA")</f>
        <v>0</v>
      </c>
      <c r="O333" s="26">
        <f>IFERROR(IF('1.DP 2012-2022 '!Y333&lt;0,"Prejuízo",IF('1.DP 2012-2022 '!N333&lt;0,"IRPJ NEGATIVO",'1.DP 2012-2022 '!N333/'1.DP 2012-2022 '!Y333)),"NA")</f>
        <v>0</v>
      </c>
      <c r="P333" s="26">
        <f>IFERROR(IF('1.DP 2012-2022 '!Z333&lt;0,"Prejuízo",IF('1.DP 2012-2022 '!O333&lt;0,"IRPJ NEGATIVO",'1.DP 2012-2022 '!O333/'1.DP 2012-2022 '!Z333)),"NA")</f>
        <v>0</v>
      </c>
      <c r="Q333" s="27">
        <f t="shared" si="1"/>
        <v>11</v>
      </c>
      <c r="R333" s="27">
        <f t="shared" si="2"/>
        <v>400</v>
      </c>
      <c r="S333" s="28">
        <f>IFERROR((SUMIF('1.DP 2012-2022 '!E333:O333,"&gt;=0",'1.DP 2012-2022 '!E333:O333))/(SUMIF('1.DP 2012-2022 '!P333:Z333,"&gt;=0",'1.DP 2012-2022 '!P333:Z333)),"NA")</f>
        <v>0.1083569134235222</v>
      </c>
      <c r="T333" s="29">
        <f t="shared" si="3"/>
        <v>2.979815119146861E-3</v>
      </c>
      <c r="U333" s="29">
        <f t="shared" si="4"/>
        <v>5.9685831129631666E-4</v>
      </c>
    </row>
    <row r="334" spans="1:21" ht="14.25" customHeight="1">
      <c r="A334" s="12" t="s">
        <v>732</v>
      </c>
      <c r="B334" s="12" t="s">
        <v>733</v>
      </c>
      <c r="C334" s="12" t="s">
        <v>58</v>
      </c>
      <c r="D334" s="13" t="s">
        <v>639</v>
      </c>
      <c r="E334" s="25">
        <f t="shared" si="0"/>
        <v>2.7783653316935464E-3</v>
      </c>
      <c r="F334" s="26">
        <f>IFERROR(IF('1.DP 2012-2022 '!P334&lt;0,"Prejuízo",IF('1.DP 2012-2022 '!E334&lt;0,"IRPJ NEGATIVO",'1.DP 2012-2022 '!E334/'1.DP 2012-2022 '!P334)),"NA")</f>
        <v>0.14757209122110015</v>
      </c>
      <c r="G334" s="26">
        <f>IFERROR(IF('1.DP 2012-2022 '!Q334&lt;0,"Prejuízo",IF('1.DP 2012-2022 '!F334&lt;0,"IRPJ NEGATIVO",'1.DP 2012-2022 '!F334/'1.DP 2012-2022 '!Q334)),"NA")</f>
        <v>8.4807841367209646E-2</v>
      </c>
      <c r="H334" s="26">
        <f>IFERROR(IF('1.DP 2012-2022 '!R334&lt;0,"Prejuízo",IF('1.DP 2012-2022 '!G334&lt;0,"IRPJ NEGATIVO",'1.DP 2012-2022 '!G334/'1.DP 2012-2022 '!R334)),"NA")</f>
        <v>0.22653932126165499</v>
      </c>
      <c r="I334" s="26">
        <f>IFERROR(IF('1.DP 2012-2022 '!S334&lt;0,"Prejuízo",IF('1.DP 2012-2022 '!H334&lt;0,"IRPJ NEGATIVO",'1.DP 2012-2022 '!H334/'1.DP 2012-2022 '!S334)),"NA")</f>
        <v>0.47510223064752899</v>
      </c>
      <c r="J334" s="26">
        <f>IFERROR(IF('1.DP 2012-2022 '!T334&lt;0,"Prejuízo",IF('1.DP 2012-2022 '!I334&lt;0,"IRPJ NEGATIVO",'1.DP 2012-2022 '!I334/'1.DP 2012-2022 '!T334)),"NA")</f>
        <v>0.17732464817992469</v>
      </c>
      <c r="K334" s="26">
        <f>IFERROR(IF('1.DP 2012-2022 '!U334&lt;0,"Prejuízo",IF('1.DP 2012-2022 '!J334&lt;0,"IRPJ NEGATIVO",'1.DP 2012-2022 '!J334/'1.DP 2012-2022 '!U334)),"NA")</f>
        <v>5.5848527419705141</v>
      </c>
      <c r="L334" s="26">
        <f>IFERROR(IF('1.DP 2012-2022 '!V334&lt;0,"Prejuízo",IF('1.DP 2012-2022 '!K334&lt;0,"IRPJ NEGATIVO",'1.DP 2012-2022 '!K334/'1.DP 2012-2022 '!V334)),"NA")</f>
        <v>2.0475133936310641</v>
      </c>
      <c r="M334" s="26" t="str">
        <f>IFERROR(IF('1.DP 2012-2022 '!W334&lt;0,"Prejuízo",IF('1.DP 2012-2022 '!L334&lt;0,"IRPJ NEGATIVO",'1.DP 2012-2022 '!L334/'1.DP 2012-2022 '!W334)),"NA")</f>
        <v>Prejuízo</v>
      </c>
      <c r="N334" s="26" t="str">
        <f>IFERROR(IF('1.DP 2012-2022 '!X334&lt;0,"Prejuízo",IF('1.DP 2012-2022 '!M334&lt;0,"IRPJ NEGATIVO",'1.DP 2012-2022 '!M334/'1.DP 2012-2022 '!X334)),"NA")</f>
        <v>Prejuízo</v>
      </c>
      <c r="O334" s="26" t="str">
        <f>IFERROR(IF('1.DP 2012-2022 '!Y334&lt;0,"Prejuízo",IF('1.DP 2012-2022 '!N334&lt;0,"IRPJ NEGATIVO",'1.DP 2012-2022 '!N334/'1.DP 2012-2022 '!Y334)),"NA")</f>
        <v>Prejuízo</v>
      </c>
      <c r="P334" s="26" t="str">
        <f>IFERROR(IF('1.DP 2012-2022 '!Z334&lt;0,"Prejuízo",IF('1.DP 2012-2022 '!O334&lt;0,"IRPJ NEGATIVO",'1.DP 2012-2022 '!O334/'1.DP 2012-2022 '!Z334)),"NA")</f>
        <v>Prejuízo</v>
      </c>
      <c r="Q334" s="27">
        <f t="shared" si="1"/>
        <v>5</v>
      </c>
      <c r="R334" s="27">
        <f t="shared" si="2"/>
        <v>400</v>
      </c>
      <c r="S334" s="28">
        <f>IFERROR((SUMIF('1.DP 2012-2022 '!E334:O334,"&gt;=0",'1.DP 2012-2022 '!E334:O334))/(SUMIF('1.DP 2012-2022 '!P334:Z334,"&gt;=0",'1.DP 2012-2022 '!P334:Z334)),"NA")</f>
        <v>0.31386241683672117</v>
      </c>
      <c r="T334" s="29">
        <f t="shared" si="3"/>
        <v>3.9232802104590151E-3</v>
      </c>
      <c r="U334" s="29">
        <f t="shared" si="4"/>
        <v>7.8583479428322774E-4</v>
      </c>
    </row>
    <row r="335" spans="1:21" ht="14.25" customHeight="1">
      <c r="A335" s="12" t="s">
        <v>734</v>
      </c>
      <c r="B335" s="12" t="s">
        <v>735</v>
      </c>
      <c r="C335" s="12" t="s">
        <v>58</v>
      </c>
      <c r="D335" s="13" t="s">
        <v>639</v>
      </c>
      <c r="E335" s="25">
        <f t="shared" si="0"/>
        <v>1.8095830512762515E-3</v>
      </c>
      <c r="F335" s="26">
        <f>IFERROR(IF('1.DP 2012-2022 '!P335&lt;0,"Prejuízo",IF('1.DP 2012-2022 '!E335&lt;0,"IRPJ NEGATIVO",'1.DP 2012-2022 '!E335/'1.DP 2012-2022 '!P335)),"NA")</f>
        <v>2.3172672210545545E-2</v>
      </c>
      <c r="G335" s="26">
        <f>IFERROR(IF('1.DP 2012-2022 '!Q335&lt;0,"Prejuízo",IF('1.DP 2012-2022 '!F335&lt;0,"IRPJ NEGATIVO",'1.DP 2012-2022 '!F335/'1.DP 2012-2022 '!Q335)),"NA")</f>
        <v>8.2902118903050888E-3</v>
      </c>
      <c r="H335" s="26">
        <f>IFERROR(IF('1.DP 2012-2022 '!R335&lt;0,"Prejuízo",IF('1.DP 2012-2022 '!G335&lt;0,"IRPJ NEGATIVO",'1.DP 2012-2022 '!G335/'1.DP 2012-2022 '!R335)),"NA")</f>
        <v>1.0186151571035007E-2</v>
      </c>
      <c r="I335" s="26">
        <f>IFERROR(IF('1.DP 2012-2022 '!S335&lt;0,"Prejuízo",IF('1.DP 2012-2022 '!H335&lt;0,"IRPJ NEGATIVO",'1.DP 2012-2022 '!H335/'1.DP 2012-2022 '!S335)),"NA")</f>
        <v>3.5020157980632603E-3</v>
      </c>
      <c r="J335" s="26">
        <f>IFERROR(IF('1.DP 2012-2022 '!T335&lt;0,"Prejuízo",IF('1.DP 2012-2022 '!I335&lt;0,"IRPJ NEGATIVO",'1.DP 2012-2022 '!I335/'1.DP 2012-2022 '!T335)),"NA")</f>
        <v>7.1070217647477077E-2</v>
      </c>
      <c r="K335" s="26">
        <f>IFERROR(IF('1.DP 2012-2022 '!U335&lt;0,"Prejuízo",IF('1.DP 2012-2022 '!J335&lt;0,"IRPJ NEGATIVO",'1.DP 2012-2022 '!J335/'1.DP 2012-2022 '!U335)),"NA")</f>
        <v>0.18127117487668321</v>
      </c>
      <c r="L335" s="26">
        <f>IFERROR(IF('1.DP 2012-2022 '!V335&lt;0,"Prejuízo",IF('1.DP 2012-2022 '!K335&lt;0,"IRPJ NEGATIVO",'1.DP 2012-2022 '!K335/'1.DP 2012-2022 '!V335)),"NA")</f>
        <v>0.13648749198564916</v>
      </c>
      <c r="M335" s="26" t="str">
        <f>IFERROR(IF('1.DP 2012-2022 '!W335&lt;0,"Prejuízo",IF('1.DP 2012-2022 '!L335&lt;0,"IRPJ NEGATIVO",'1.DP 2012-2022 '!L335/'1.DP 2012-2022 '!W335)),"NA")</f>
        <v>IRPJ NEGATIVO</v>
      </c>
      <c r="N335" s="26">
        <f>IFERROR(IF('1.DP 2012-2022 '!X335&lt;0,"Prejuízo",IF('1.DP 2012-2022 '!M335&lt;0,"IRPJ NEGATIVO",'1.DP 2012-2022 '!M335/'1.DP 2012-2022 '!X335)),"NA")</f>
        <v>4.86364630917685E-2</v>
      </c>
      <c r="O335" s="26">
        <f>IFERROR(IF('1.DP 2012-2022 '!Y335&lt;0,"Prejuízo",IF('1.DP 2012-2022 '!N335&lt;0,"IRPJ NEGATIVO",'1.DP 2012-2022 '!N335/'1.DP 2012-2022 '!Y335)),"NA")</f>
        <v>7.7239270568911583E-2</v>
      </c>
      <c r="P335" s="26">
        <f>IFERROR(IF('1.DP 2012-2022 '!Z335&lt;0,"Prejuízo",IF('1.DP 2012-2022 '!O335&lt;0,"IRPJ NEGATIVO",'1.DP 2012-2022 '!O335/'1.DP 2012-2022 '!Z335)),"NA")</f>
        <v>0.16397755087006216</v>
      </c>
      <c r="Q335" s="27">
        <f t="shared" si="1"/>
        <v>10</v>
      </c>
      <c r="R335" s="27">
        <f t="shared" si="2"/>
        <v>400</v>
      </c>
      <c r="S335" s="28">
        <f>IFERROR((SUMIF('1.DP 2012-2022 '!E335:O335,"&gt;=0",'1.DP 2012-2022 '!E335:O335))/(SUMIF('1.DP 2012-2022 '!P335:Z335,"&gt;=0",'1.DP 2012-2022 '!P335:Z335)),"NA")</f>
        <v>5.2386341767830198E-2</v>
      </c>
      <c r="T335" s="29">
        <f t="shared" si="3"/>
        <v>1.3096585441957551E-3</v>
      </c>
      <c r="U335" s="29">
        <f t="shared" si="4"/>
        <v>2.6232519663410217E-4</v>
      </c>
    </row>
    <row r="336" spans="1:21" ht="14.25" customHeight="1">
      <c r="A336" s="12" t="s">
        <v>736</v>
      </c>
      <c r="B336" s="12" t="s">
        <v>737</v>
      </c>
      <c r="C336" s="12" t="s">
        <v>58</v>
      </c>
      <c r="D336" s="13" t="s">
        <v>639</v>
      </c>
      <c r="E336" s="25">
        <f t="shared" si="0"/>
        <v>3.0863276008191638E-3</v>
      </c>
      <c r="F336" s="26">
        <f>IFERROR(IF('1.DP 2012-2022 '!P336&lt;0,"Prejuízo",IF('1.DP 2012-2022 '!E336&lt;0,"IRPJ NEGATIVO",'1.DP 2012-2022 '!E336/'1.DP 2012-2022 '!P336)),"NA")</f>
        <v>4.2754022015415054E-2</v>
      </c>
      <c r="G336" s="26">
        <f>IFERROR(IF('1.DP 2012-2022 '!Q336&lt;0,"Prejuízo",IF('1.DP 2012-2022 '!F336&lt;0,"IRPJ NEGATIVO",'1.DP 2012-2022 '!F336/'1.DP 2012-2022 '!Q336)),"NA")</f>
        <v>8.1161014172226514E-2</v>
      </c>
      <c r="H336" s="26">
        <f>IFERROR(IF('1.DP 2012-2022 '!R336&lt;0,"Prejuízo",IF('1.DP 2012-2022 '!G336&lt;0,"IRPJ NEGATIVO",'1.DP 2012-2022 '!G336/'1.DP 2012-2022 '!R336)),"NA")</f>
        <v>9.8612705773834894E-2</v>
      </c>
      <c r="I336" s="26">
        <f>IFERROR(IF('1.DP 2012-2022 '!S336&lt;0,"Prejuízo",IF('1.DP 2012-2022 '!H336&lt;0,"IRPJ NEGATIVO",'1.DP 2012-2022 '!H336/'1.DP 2012-2022 '!S336)),"NA")</f>
        <v>0.12838922535388503</v>
      </c>
      <c r="J336" s="26">
        <f>IFERROR(IF('1.DP 2012-2022 '!T336&lt;0,"Prejuízo",IF('1.DP 2012-2022 '!I336&lt;0,"IRPJ NEGATIVO",'1.DP 2012-2022 '!I336/'1.DP 2012-2022 '!T336)),"NA")</f>
        <v>0.17586776388485933</v>
      </c>
      <c r="K336" s="26">
        <f>IFERROR(IF('1.DP 2012-2022 '!U336&lt;0,"Prejuízo",IF('1.DP 2012-2022 '!J336&lt;0,"IRPJ NEGATIVO",'1.DP 2012-2022 '!J336/'1.DP 2012-2022 '!U336)),"NA")</f>
        <v>0.17893599783778727</v>
      </c>
      <c r="L336" s="26">
        <f>IFERROR(IF('1.DP 2012-2022 '!V336&lt;0,"Prejuízo",IF('1.DP 2012-2022 '!K336&lt;0,"IRPJ NEGATIVO",'1.DP 2012-2022 '!K336/'1.DP 2012-2022 '!V336)),"NA")</f>
        <v>1.0888139711026036E-2</v>
      </c>
      <c r="M336" s="26">
        <f>IFERROR(IF('1.DP 2012-2022 '!W336&lt;0,"Prejuízo",IF('1.DP 2012-2022 '!L336&lt;0,"IRPJ NEGATIVO",'1.DP 2012-2022 '!L336/'1.DP 2012-2022 '!W336)),"NA")</f>
        <v>0.14075874943325029</v>
      </c>
      <c r="N336" s="26">
        <f>IFERROR(IF('1.DP 2012-2022 '!X336&lt;0,"Prejuízo",IF('1.DP 2012-2022 '!M336&lt;0,"IRPJ NEGATIVO",'1.DP 2012-2022 '!M336/'1.DP 2012-2022 '!X336)),"NA")</f>
        <v>0.10941598020022844</v>
      </c>
      <c r="O336" s="26" t="str">
        <f>IFERROR(IF('1.DP 2012-2022 '!Y336&lt;0,"Prejuízo",IF('1.DP 2012-2022 '!N336&lt;0,"IRPJ NEGATIVO",'1.DP 2012-2022 '!N336/'1.DP 2012-2022 '!Y336)),"NA")</f>
        <v>Prejuízo</v>
      </c>
      <c r="P336" s="26">
        <f>IFERROR(IF('1.DP 2012-2022 '!Z336&lt;0,"Prejuízo",IF('1.DP 2012-2022 '!O336&lt;0,"IRPJ NEGATIVO",'1.DP 2012-2022 '!O336/'1.DP 2012-2022 '!Z336)),"NA")</f>
        <v>0.2677474419451526</v>
      </c>
      <c r="Q336" s="27">
        <f t="shared" si="1"/>
        <v>10</v>
      </c>
      <c r="R336" s="27">
        <f t="shared" si="2"/>
        <v>400</v>
      </c>
      <c r="S336" s="28">
        <f>IFERROR((SUMIF('1.DP 2012-2022 '!E336:O336,"&gt;=0",'1.DP 2012-2022 '!E336:O336))/(SUMIF('1.DP 2012-2022 '!P336:Z336,"&gt;=0",'1.DP 2012-2022 '!P336:Z336)),"NA")</f>
        <v>9.6847700520543728E-2</v>
      </c>
      <c r="T336" s="29">
        <f t="shared" si="3"/>
        <v>2.4211925130135929E-3</v>
      </c>
      <c r="U336" s="29">
        <f t="shared" si="4"/>
        <v>4.8496595153001365E-4</v>
      </c>
    </row>
    <row r="337" spans="1:21" ht="15" customHeight="1">
      <c r="A337" s="12" t="s">
        <v>738</v>
      </c>
      <c r="B337" s="12" t="s">
        <v>739</v>
      </c>
      <c r="C337" s="12" t="s">
        <v>58</v>
      </c>
      <c r="D337" s="13" t="s">
        <v>639</v>
      </c>
      <c r="E337" s="25">
        <f t="shared" si="0"/>
        <v>0</v>
      </c>
      <c r="F337" s="26">
        <f>IFERROR(IF('1.DP 2012-2022 '!P337&lt;0,"Prejuízo",IF('1.DP 2012-2022 '!E337&lt;0,"IRPJ NEGATIVO",'1.DP 2012-2022 '!E337/'1.DP 2012-2022 '!P337)),"NA")</f>
        <v>0</v>
      </c>
      <c r="G337" s="26">
        <f>IFERROR(IF('1.DP 2012-2022 '!Q337&lt;0,"Prejuízo",IF('1.DP 2012-2022 '!F337&lt;0,"IRPJ NEGATIVO",'1.DP 2012-2022 '!F337/'1.DP 2012-2022 '!Q337)),"NA")</f>
        <v>0</v>
      </c>
      <c r="H337" s="26">
        <f>IFERROR(IF('1.DP 2012-2022 '!R337&lt;0,"Prejuízo",IF('1.DP 2012-2022 '!G337&lt;0,"IRPJ NEGATIVO",'1.DP 2012-2022 '!G337/'1.DP 2012-2022 '!R337)),"NA")</f>
        <v>0</v>
      </c>
      <c r="I337" s="26">
        <f>IFERROR(IF('1.DP 2012-2022 '!S337&lt;0,"Prejuízo",IF('1.DP 2012-2022 '!H337&lt;0,"IRPJ NEGATIVO",'1.DP 2012-2022 '!H337/'1.DP 2012-2022 '!S337)),"NA")</f>
        <v>0</v>
      </c>
      <c r="J337" s="26">
        <f>IFERROR(IF('1.DP 2012-2022 '!T337&lt;0,"Prejuízo",IF('1.DP 2012-2022 '!I337&lt;0,"IRPJ NEGATIVO",'1.DP 2012-2022 '!I337/'1.DP 2012-2022 '!T337)),"NA")</f>
        <v>0</v>
      </c>
      <c r="K337" s="26">
        <f>IFERROR(IF('1.DP 2012-2022 '!U337&lt;0,"Prejuízo",IF('1.DP 2012-2022 '!J337&lt;0,"IRPJ NEGATIVO",'1.DP 2012-2022 '!J337/'1.DP 2012-2022 '!U337)),"NA")</f>
        <v>0</v>
      </c>
      <c r="L337" s="26">
        <f>IFERROR(IF('1.DP 2012-2022 '!V337&lt;0,"Prejuízo",IF('1.DP 2012-2022 '!K337&lt;0,"IRPJ NEGATIVO",'1.DP 2012-2022 '!K337/'1.DP 2012-2022 '!V337)),"NA")</f>
        <v>0</v>
      </c>
      <c r="M337" s="26">
        <f>IFERROR(IF('1.DP 2012-2022 '!W337&lt;0,"Prejuízo",IF('1.DP 2012-2022 '!L337&lt;0,"IRPJ NEGATIVO",'1.DP 2012-2022 '!L337/'1.DP 2012-2022 '!W337)),"NA")</f>
        <v>0</v>
      </c>
      <c r="N337" s="26">
        <f>IFERROR(IF('1.DP 2012-2022 '!X337&lt;0,"Prejuízo",IF('1.DP 2012-2022 '!M337&lt;0,"IRPJ NEGATIVO",'1.DP 2012-2022 '!M337/'1.DP 2012-2022 '!X337)),"NA")</f>
        <v>0</v>
      </c>
      <c r="O337" s="26">
        <f>IFERROR(IF('1.DP 2012-2022 '!Y337&lt;0,"Prejuízo",IF('1.DP 2012-2022 '!N337&lt;0,"IRPJ NEGATIVO",'1.DP 2012-2022 '!N337/'1.DP 2012-2022 '!Y337)),"NA")</f>
        <v>0</v>
      </c>
      <c r="P337" s="26">
        <f>IFERROR(IF('1.DP 2012-2022 '!Z337&lt;0,"Prejuízo",IF('1.DP 2012-2022 '!O337&lt;0,"IRPJ NEGATIVO",'1.DP 2012-2022 '!O337/'1.DP 2012-2022 '!Z337)),"NA")</f>
        <v>0</v>
      </c>
      <c r="Q337" s="27">
        <f t="shared" si="1"/>
        <v>11</v>
      </c>
      <c r="R337" s="27">
        <f t="shared" si="2"/>
        <v>400</v>
      </c>
      <c r="S337" s="28">
        <f>IFERROR((SUMIF('1.DP 2012-2022 '!E337:O337,"&gt;=0",'1.DP 2012-2022 '!E337:O337))/(SUMIF('1.DP 2012-2022 '!P337:Z337,"&gt;=0",'1.DP 2012-2022 '!P337:Z337)),"NA")</f>
        <v>0</v>
      </c>
      <c r="T337" s="29">
        <f t="shared" si="3"/>
        <v>0</v>
      </c>
      <c r="U337" s="29">
        <f t="shared" si="4"/>
        <v>0</v>
      </c>
    </row>
    <row r="338" spans="1:21" ht="14.25" customHeight="1"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</row>
    <row r="339" spans="1:21" ht="14.25" customHeight="1">
      <c r="D339" s="117" t="s">
        <v>751</v>
      </c>
      <c r="E339" s="118"/>
      <c r="F339" s="35">
        <f>AVERAGEIFS('2.Cálculo - Medidas 1 e 1A'!F2:F337,'2.Cálculo - Medidas 1 e 1A'!F2:F337, "&gt;=-0,2260",'2.Cálculo - Medidas 1 e 1A'!F2:F337,"&lt;0,6272")</f>
        <v>0.19711969473512447</v>
      </c>
      <c r="G339" s="35">
        <f>AVERAGEIFS('2.Cálculo - Medidas 1 e 1A'!G2:G337,'2.Cálculo - Medidas 1 e 1A'!G2:G337, "&gt;=-0,1964",'2.Cálculo - Medidas 1 e 1A'!G2:G337,"&lt;0,5558")</f>
        <v>0.17158859078191688</v>
      </c>
      <c r="H339" s="35">
        <f>AVERAGEIFS('2.Cálculo - Medidas 1 e 1A'!H2:H337,'2.Cálculo - Medidas 1 e 1A'!H2:H337, "&gt;=-0,2682",'2.Cálculo - Medidas 1 e 1A'!H2:H337,"&lt;0,6886")</f>
        <v>0.20359869378205053</v>
      </c>
      <c r="I339" s="35">
        <f>AVERAGEIFS('2.Cálculo - Medidas 1 e 1A'!I2:I337,'2.Cálculo - Medidas 1 e 1A'!I2:I337, "&gt;=-0,3245",'2.Cálculo - Medidas 1 e 1A'!I2:I337,"&lt;0,7249")</f>
        <v>0.20214858401164448</v>
      </c>
      <c r="J339" s="35">
        <f>AVERAGEIFS('2.Cálculo - Medidas 1 e 1A'!J2:J337,'2.Cálculo - Medidas 1 e 1A'!J2:J337, "&gt;=-0,3292",'2.Cálculo - Medidas 1 e 1A'!J2:J337,"&lt;0,6929")</f>
        <v>0.1807101786338759</v>
      </c>
      <c r="K339" s="35">
        <f>AVERAGEIFS('2.Cálculo - Medidas 1 e 1A'!K2:K337,'2.Cálculo - Medidas 1 e 1A'!K2:K337, "&gt;=-0,2636",'2.Cálculo - Medidas 1 e 1A'!K2:K337,"&lt;0,6333")</f>
        <v>0.17696350964488275</v>
      </c>
      <c r="L339" s="35">
        <f>AVERAGEIFS('2.Cálculo - Medidas 1 e 1A'!L2:L337,'2.Cálculo - Medidas 1 e 1A'!L2:L337, "&gt;=-0,3513",'2.Cálculo - Medidas 1 e 1A'!L2:L337,"&lt;0,7491")</f>
        <v>0.19773048058110995</v>
      </c>
      <c r="M339" s="35">
        <f>AVERAGEIFS('2.Cálculo - Medidas 1 e 1A'!M2:M337,'2.Cálculo - Medidas 1 e 1A'!M2:M337, "&gt;=-0,3167",'2.Cálculo - Medidas 1 e 1A'!M2:M337,"&lt;0,7337")</f>
        <v>0.20641208750399162</v>
      </c>
      <c r="N339" s="35">
        <f>AVERAGEIFS('2.Cálculo - Medidas 1 e 1A'!N2:N337,'2.Cálculo - Medidas 1 e 1A'!N2:N337, "&gt;=-0,2907",'2.Cálculo - Medidas 1 e 1A'!N2:N337,"&lt;0,6921")</f>
        <v>0.19648861403044263</v>
      </c>
      <c r="O339" s="35">
        <f>AVERAGEIFS('2.Cálculo - Medidas 1 e 1A'!O2:O337,'2.Cálculo - Medidas 1 e 1A'!O2:O337, "&gt;=-0,2596",'2.Cálculo - Medidas 1 e 1A'!O2:O337,"&lt;0,6414")</f>
        <v>0.19849441220252853</v>
      </c>
      <c r="P339" s="35">
        <f>AVERAGEIFS('2.Cálculo - Medidas 1 e 1A'!P2:P337,'2.Cálculo - Medidas 1 e 1A'!P2:P337, "&gt;=-0,2167",'2.Cálculo - Medidas 1 e 1A'!P2:P337,"&lt;0,6309")</f>
        <v>0.19749742913974005</v>
      </c>
    </row>
    <row r="340" spans="1:21" ht="14.25" customHeight="1">
      <c r="D340" s="119" t="s">
        <v>752</v>
      </c>
      <c r="E340" s="34" t="s">
        <v>750</v>
      </c>
      <c r="F340" s="36">
        <f t="shared" ref="F340:P340" si="5">(QUARTILE(F2:F337,1)-1.5*(QUARTILE(F2:F337,3)-QUARTILE(F2:F337,1)))</f>
        <v>-0.22598119164805003</v>
      </c>
      <c r="G340" s="36">
        <f t="shared" si="5"/>
        <v>-0.19636524059796251</v>
      </c>
      <c r="H340" s="36">
        <f t="shared" si="5"/>
        <v>-0.2682641996900233</v>
      </c>
      <c r="I340" s="36">
        <f t="shared" si="5"/>
        <v>-0.32452059727820515</v>
      </c>
      <c r="J340" s="36">
        <f t="shared" si="5"/>
        <v>-0.32918919737369579</v>
      </c>
      <c r="K340" s="36">
        <f t="shared" si="5"/>
        <v>-0.26359157858148369</v>
      </c>
      <c r="L340" s="36">
        <f t="shared" si="5"/>
        <v>-0.35130272277645952</v>
      </c>
      <c r="M340" s="36">
        <f t="shared" si="5"/>
        <v>-0.31666337680095408</v>
      </c>
      <c r="N340" s="36">
        <f t="shared" si="5"/>
        <v>-0.29070617020216583</v>
      </c>
      <c r="O340" s="36">
        <f t="shared" si="5"/>
        <v>-0.259605944723104</v>
      </c>
      <c r="P340" s="36">
        <f t="shared" si="5"/>
        <v>-0.21672135977829576</v>
      </c>
    </row>
    <row r="341" spans="1:21" ht="14.25" customHeight="1">
      <c r="D341" s="120"/>
      <c r="E341" s="34" t="s">
        <v>753</v>
      </c>
      <c r="F341" s="36">
        <f t="shared" ref="F341:P341" si="6">(QUARTILE(F2:F337,3)+1.5*(QUARTILE(F2:F337,3)-QUARTILE(F2:F337,1)))</f>
        <v>0.62722211951227058</v>
      </c>
      <c r="G341" s="36">
        <f t="shared" si="6"/>
        <v>0.55581860622284474</v>
      </c>
      <c r="H341" s="36">
        <f t="shared" si="6"/>
        <v>0.68864240158003298</v>
      </c>
      <c r="I341" s="36">
        <f t="shared" si="6"/>
        <v>0.72486852264474821</v>
      </c>
      <c r="J341" s="36">
        <f t="shared" si="6"/>
        <v>0.6928677371596883</v>
      </c>
      <c r="K341" s="36">
        <f t="shared" si="6"/>
        <v>0.63326982832945833</v>
      </c>
      <c r="L341" s="36">
        <f t="shared" si="6"/>
        <v>0.74910497861133551</v>
      </c>
      <c r="M341" s="36">
        <f t="shared" si="6"/>
        <v>0.73365021275123909</v>
      </c>
      <c r="N341" s="36">
        <f t="shared" si="6"/>
        <v>0.69214916857972064</v>
      </c>
      <c r="O341" s="36">
        <f t="shared" si="6"/>
        <v>0.64142549849586361</v>
      </c>
      <c r="P341" s="36">
        <f t="shared" si="6"/>
        <v>0.63092466599965591</v>
      </c>
    </row>
    <row r="342" spans="1:21" ht="14.25" customHeight="1"/>
    <row r="343" spans="1:21" ht="14.25" customHeight="1"/>
    <row r="344" spans="1:21" ht="14.25" customHeight="1"/>
    <row r="345" spans="1:21" ht="14.25" customHeight="1">
      <c r="G345" s="30"/>
      <c r="H345" s="30"/>
      <c r="I345" s="30"/>
      <c r="J345" s="30"/>
      <c r="K345" s="30"/>
      <c r="L345" s="30"/>
      <c r="M345" s="30"/>
      <c r="N345" s="30"/>
      <c r="O345" s="30"/>
      <c r="P345" s="30"/>
    </row>
    <row r="346" spans="1:21" ht="14.25" customHeight="1"/>
    <row r="347" spans="1:21" ht="14.25" customHeight="1"/>
    <row r="348" spans="1:21" ht="14.25" customHeight="1"/>
    <row r="349" spans="1:21" ht="14.25" customHeight="1"/>
    <row r="350" spans="1:21" ht="14.25" customHeight="1"/>
    <row r="351" spans="1:21" ht="14.25" customHeight="1"/>
    <row r="352" spans="1:21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</sheetData>
  <autoFilter ref="A1:U337"/>
  <mergeCells count="2">
    <mergeCell ref="D339:E339"/>
    <mergeCell ref="D340:D341"/>
  </mergeCells>
  <conditionalFormatting sqref="F2:P337">
    <cfRule type="cellIs" dxfId="0" priority="1" operator="lessThan">
      <formula>0</formula>
    </cfRule>
  </conditionalFormatting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8"/>
  <sheetViews>
    <sheetView workbookViewId="0"/>
  </sheetViews>
  <sheetFormatPr defaultColWidth="14.44140625" defaultRowHeight="15" customHeight="1"/>
  <cols>
    <col min="1" max="3" width="12.6640625" customWidth="1"/>
    <col min="4" max="4" width="22" customWidth="1"/>
    <col min="5" max="5" width="17.44140625" customWidth="1"/>
    <col min="6" max="16" width="12.6640625" customWidth="1"/>
    <col min="17" max="17" width="17.88671875" customWidth="1"/>
    <col min="18" max="18" width="16.88671875" customWidth="1"/>
    <col min="19" max="19" width="19" customWidth="1"/>
    <col min="20" max="20" width="20.6640625" customWidth="1"/>
    <col min="21" max="21" width="25.33203125" customWidth="1"/>
    <col min="22" max="22" width="15.88671875" customWidth="1"/>
    <col min="23" max="23" width="20.44140625" customWidth="1"/>
    <col min="24" max="24" width="8.6640625" customWidth="1"/>
    <col min="25" max="25" width="13.33203125" customWidth="1"/>
    <col min="26" max="27" width="8.6640625" customWidth="1"/>
  </cols>
  <sheetData>
    <row r="1" spans="1:27" ht="43.2">
      <c r="A1" s="11" t="s">
        <v>19</v>
      </c>
      <c r="B1" s="11" t="s">
        <v>20</v>
      </c>
      <c r="C1" s="11" t="s">
        <v>21</v>
      </c>
      <c r="D1" s="11" t="s">
        <v>22</v>
      </c>
      <c r="E1" s="11" t="s">
        <v>740</v>
      </c>
      <c r="F1" s="11">
        <v>2022</v>
      </c>
      <c r="G1" s="11">
        <v>2021</v>
      </c>
      <c r="H1" s="11">
        <v>2020</v>
      </c>
      <c r="I1" s="11">
        <v>2019</v>
      </c>
      <c r="J1" s="11">
        <v>2018</v>
      </c>
      <c r="K1" s="11">
        <v>2017</v>
      </c>
      <c r="L1" s="11">
        <v>2016</v>
      </c>
      <c r="M1" s="11">
        <v>2015</v>
      </c>
      <c r="N1" s="11">
        <v>2014</v>
      </c>
      <c r="O1" s="11">
        <v>2013</v>
      </c>
      <c r="P1" s="11">
        <v>2012</v>
      </c>
      <c r="Q1" s="11" t="s">
        <v>741</v>
      </c>
      <c r="R1" s="11" t="s">
        <v>742</v>
      </c>
      <c r="S1" s="11" t="s">
        <v>754</v>
      </c>
      <c r="T1" s="11" t="s">
        <v>755</v>
      </c>
      <c r="U1" s="11" t="s">
        <v>756</v>
      </c>
      <c r="W1" s="23" t="s">
        <v>746</v>
      </c>
      <c r="X1" s="24" t="s">
        <v>757</v>
      </c>
      <c r="Y1" s="24" t="s">
        <v>758</v>
      </c>
    </row>
    <row r="2" spans="1:27" ht="14.25" customHeight="1">
      <c r="A2" s="12" t="s">
        <v>56</v>
      </c>
      <c r="B2" s="12" t="s">
        <v>57</v>
      </c>
      <c r="C2" s="12" t="s">
        <v>58</v>
      </c>
      <c r="D2" s="13" t="s">
        <v>59</v>
      </c>
      <c r="E2" s="25">
        <f t="shared" ref="E2:E337" si="0">IFERROR(AVERAGEIFS(F2:O2,F2:O2,"&gt;=-0,2765",F2:O2,"&lt;0,6639")*(Q2/R2),"NA)")</f>
        <v>1.3600976277669244E-3</v>
      </c>
      <c r="F2" s="26">
        <f>IFERROR(IF(AND('1.DP 2012-2022 '!P2&lt;0),"prejuízo",IF('1.DP 2012-2022 '!E2&lt;0,"IRPJ NEGATIVO",('1.DP 2012-2022 '!E2+'1.DP 2012-2022 '!AA2)/'1.DP 2012-2022 '!P2)),"NA")</f>
        <v>0.14440307995084123</v>
      </c>
      <c r="G2" s="26">
        <f>IFERROR(IF(AND('1.DP 2012-2022 '!Q2&lt;0),"prejuízo",IF('1.DP 2012-2022 '!F2&lt;0,"IRPJ NEGATIVO",('1.DP 2012-2022 '!F2+'1.DP 2012-2022 '!AB2)/'1.DP 2012-2022 '!Q2)),"NA")</f>
        <v>0.11685879669724065</v>
      </c>
      <c r="H2" s="26">
        <f>IFERROR(IF(AND('1.DP 2012-2022 '!R2&lt;0),"prejuízo",IF('1.DP 2012-2022 '!G2&lt;0,"IRPJ NEGATIVO",('1.DP 2012-2022 '!G2+'1.DP 2012-2022 '!AC2)/'1.DP 2012-2022 '!R2)),"NA")</f>
        <v>0.17155141289908163</v>
      </c>
      <c r="I2" s="26">
        <f>IFERROR(IF(AND('1.DP 2012-2022 '!S2&lt;0),"prejuízo",IF('1.DP 2012-2022 '!H2&lt;0,"IRPJ NEGATIVO",('1.DP 2012-2022 '!H2+'1.DP 2012-2022 '!AD2)/'1.DP 2012-2022 '!S2)),"NA")</f>
        <v>0</v>
      </c>
      <c r="J2" s="26">
        <f>IFERROR(IF(AND('1.DP 2012-2022 '!T2&lt;0),"prejuízo",IF('1.DP 2012-2022 '!I2&lt;0,"IRPJ NEGATIVO",('1.DP 2012-2022 '!I2+'1.DP 2012-2022 '!AE2)/'1.DP 2012-2022 '!T2)),"NA")</f>
        <v>0</v>
      </c>
      <c r="K2" s="26">
        <f>IFERROR(IF(AND('1.DP 2012-2022 '!U2&lt;0),"prejuízo",IF('1.DP 2012-2022 '!J2&lt;0,"IRPJ NEGATIVO",('1.DP 2012-2022 '!J2+'1.DP 2012-2022 '!AF2)/'1.DP 2012-2022 '!U2)),"NA")</f>
        <v>0</v>
      </c>
      <c r="L2" s="26" t="str">
        <f>IFERROR(IF(AND('1.DP 2012-2022 '!V2&lt;0),"prejuízo",IF('1.DP 2012-2022 '!K2&lt;0,"IRPJ NEGATIVO",('1.DP 2012-2022 '!K2+'1.DP 2012-2022 '!AG2)/'1.DP 2012-2022 '!V2)),"NA")</f>
        <v>prejuízo</v>
      </c>
      <c r="M2" s="26" t="str">
        <f>IFERROR(IF(AND('1.DP 2012-2022 '!W2&lt;0),"prejuízo",IF('1.DP 2012-2022 '!L2&lt;0,"IRPJ NEGATIVO",('1.DP 2012-2022 '!L2+'1.DP 2012-2022 '!AH2)/'1.DP 2012-2022 '!W2)),"NA")</f>
        <v>prejuízo</v>
      </c>
      <c r="N2" s="26">
        <f>IFERROR(IF(AND('1.DP 2012-2022 '!X2&lt;0),"prejuízo",IF('1.DP 2012-2022 '!M2&lt;0,"IRPJ NEGATIVO",('1.DP 2012-2022 '!M2+'1.DP 2012-2022 '!AI2)/'1.DP 2012-2022 '!X2)),"NA")</f>
        <v>0</v>
      </c>
      <c r="O2" s="26">
        <f>IFERROR(IF(AND('1.DP 2012-2022 '!Y2&lt;0),"prejuízo",IF('1.DP 2012-2022 '!N2&lt;0,"IRPJ NEGATIVO",('1.DP 2012-2022 '!N2+'1.DP 2012-2022 '!AJ2)/'1.DP 2012-2022 '!Y2)),"NA")</f>
        <v>0</v>
      </c>
      <c r="P2" s="26">
        <f>IFERROR(IF(AND('1.DP 2012-2022 '!Z2&lt;0),"prejuízo",IF('1.DP 2012-2022 '!O2&lt;0,"IRPJ NEGATIVO",('1.DP 2012-2022 '!O2+'1.DP 2012-2022 '!AK2)/'1.DP 2012-2022 '!Z2)),"NA")</f>
        <v>0</v>
      </c>
      <c r="Q2" s="27">
        <f t="shared" ref="Q2:Q337" si="1">COUNTIFS(F2:P2,"&gt;=-0,2770",F2:P2,"&lt;0,6090")</f>
        <v>9</v>
      </c>
      <c r="R2" s="27">
        <f t="shared" ref="R2:R337" si="2">SUMIFS(Q$2:Q$337,$D$2:$D$337,D2)</f>
        <v>358</v>
      </c>
      <c r="S2" s="28">
        <f>IFERROR((SUMIF('1.DP 2012-2022 '!E2:O2,"&gt;=0",'1.DP 2012-2022 '!E2:O2)+SUMIF('1.DP 2012-2022 '!E2:O2,"&gt;=0",'1.DP 2012-2022 '!AA2:AK2))/(SUMIF('1.DP 2012-2022 '!P2:Z2,"&gt;=0",'1.DP 2012-2022 '!P2:Z2)),"NA")</f>
        <v>6.3040482159964176E-2</v>
      </c>
      <c r="T2" s="29">
        <f t="shared" ref="T2:T337" si="3">IF(AND(S2&lt;Y$2,S2&gt;=Y$3),S2*Q2/R2,"na")</f>
        <v>1.5848165906136246E-3</v>
      </c>
      <c r="U2" s="29">
        <f t="shared" ref="U2:U337" si="4">IF(AND(S2&lt;Y$2,S2&gt;=Y$3),S2*Q2/SUM($Q$2:$Q$337),"na")</f>
        <v>2.9050913437771511E-4</v>
      </c>
      <c r="V2" s="30"/>
      <c r="W2" s="31" t="s">
        <v>749</v>
      </c>
      <c r="X2" s="30">
        <f>QUARTILE(F2:P337,3)+1.5*(QUARTILE(F2:P337,3)-QUARTILE(F2:P337,1))</f>
        <v>0.66388281228671775</v>
      </c>
      <c r="Y2" s="30">
        <f>QUARTILE(S2:S337,3)+1.5*(QUARTILE(S2:S337,3)-QUARTILE(S2:S337,1))</f>
        <v>0.60899104386452452</v>
      </c>
      <c r="Z2" s="30"/>
      <c r="AA2" s="30"/>
    </row>
    <row r="3" spans="1:27" ht="14.25" customHeight="1">
      <c r="A3" s="12" t="s">
        <v>60</v>
      </c>
      <c r="B3" s="12" t="s">
        <v>61</v>
      </c>
      <c r="C3" s="12" t="s">
        <v>58</v>
      </c>
      <c r="D3" s="13" t="s">
        <v>59</v>
      </c>
      <c r="E3" s="25">
        <f t="shared" si="0"/>
        <v>1.232991105769396E-3</v>
      </c>
      <c r="F3" s="26" t="str">
        <f>IFERROR(IF(AND('1.DP 2012-2022 '!P3&lt;0),"prejuízo",IF('1.DP 2012-2022 '!E3&lt;0,"IRPJ NEGATIVO",('1.DP 2012-2022 '!E3+'1.DP 2012-2022 '!AA3)/'1.DP 2012-2022 '!P3)),"NA")</f>
        <v>prejuízo</v>
      </c>
      <c r="G3" s="26" t="str">
        <f>IFERROR(IF(AND('1.DP 2012-2022 '!Q3&lt;0),"prejuízo",IF('1.DP 2012-2022 '!F3&lt;0,"IRPJ NEGATIVO",('1.DP 2012-2022 '!F3+'1.DP 2012-2022 '!AB3)/'1.DP 2012-2022 '!Q3)),"NA")</f>
        <v>IRPJ NEGATIVO</v>
      </c>
      <c r="H3" s="26">
        <f>IFERROR(IF(AND('1.DP 2012-2022 '!R3&lt;0),"prejuízo",IF('1.DP 2012-2022 '!G3&lt;0,"IRPJ NEGATIVO",('1.DP 2012-2022 '!G3+'1.DP 2012-2022 '!AC3)/'1.DP 2012-2022 '!R3)),"NA")</f>
        <v>5.7389812714241921E-2</v>
      </c>
      <c r="I3" s="26">
        <f>IFERROR(IF(AND('1.DP 2012-2022 '!S3&lt;0),"prejuízo",IF('1.DP 2012-2022 '!H3&lt;0,"IRPJ NEGATIVO",('1.DP 2012-2022 '!H3+'1.DP 2012-2022 '!AD3)/'1.DP 2012-2022 '!S3)),"NA")</f>
        <v>0.14411920722195085</v>
      </c>
      <c r="J3" s="26">
        <f>IFERROR(IF(AND('1.DP 2012-2022 '!T3&lt;0),"prejuízo",IF('1.DP 2012-2022 '!I3&lt;0,"IRPJ NEGATIVO",('1.DP 2012-2022 '!I3+'1.DP 2012-2022 '!AE3)/'1.DP 2012-2022 '!T3)),"NA")</f>
        <v>0.12198830318885744</v>
      </c>
      <c r="K3" s="26">
        <f>IFERROR(IF(AND('1.DP 2012-2022 '!U3&lt;0),"prejuízo",IF('1.DP 2012-2022 '!J3&lt;0,"IRPJ NEGATIVO",('1.DP 2012-2022 '!J3+'1.DP 2012-2022 '!AF3)/'1.DP 2012-2022 '!U3)),"NA")</f>
        <v>0.11791349274039353</v>
      </c>
      <c r="L3" s="26" t="str">
        <f>IFERROR(IF(AND('1.DP 2012-2022 '!V3&lt;0),"prejuízo",IF('1.DP 2012-2022 '!K3&lt;0,"IRPJ NEGATIVO",('1.DP 2012-2022 '!K3+'1.DP 2012-2022 '!AG3)/'1.DP 2012-2022 '!V3)),"NA")</f>
        <v>NA</v>
      </c>
      <c r="M3" s="26" t="str">
        <f>IFERROR(IF(AND('1.DP 2012-2022 '!W3&lt;0),"prejuízo",IF('1.DP 2012-2022 '!L3&lt;0,"IRPJ NEGATIVO",('1.DP 2012-2022 '!L3+'1.DP 2012-2022 '!AH3)/'1.DP 2012-2022 '!W3)),"NA")</f>
        <v>NA</v>
      </c>
      <c r="N3" s="26" t="str">
        <f>IFERROR(IF(AND('1.DP 2012-2022 '!X3&lt;0),"prejuízo",IF('1.DP 2012-2022 '!M3&lt;0,"IRPJ NEGATIVO",('1.DP 2012-2022 '!M3+'1.DP 2012-2022 '!AI3)/'1.DP 2012-2022 '!X3)),"NA")</f>
        <v>NA</v>
      </c>
      <c r="O3" s="26" t="str">
        <f>IFERROR(IF(AND('1.DP 2012-2022 '!Y3&lt;0),"prejuízo",IF('1.DP 2012-2022 '!N3&lt;0,"IRPJ NEGATIVO",('1.DP 2012-2022 '!N3+'1.DP 2012-2022 '!AJ3)/'1.DP 2012-2022 '!Y3)),"NA")</f>
        <v>NA</v>
      </c>
      <c r="P3" s="26" t="str">
        <f>IFERROR(IF(AND('1.DP 2012-2022 '!Z3&lt;0),"prejuízo",IF('1.DP 2012-2022 '!O3&lt;0,"IRPJ NEGATIVO",('1.DP 2012-2022 '!O3+'1.DP 2012-2022 '!AK3)/'1.DP 2012-2022 '!Z3)),"NA")</f>
        <v>NA</v>
      </c>
      <c r="Q3" s="27">
        <f t="shared" si="1"/>
        <v>4</v>
      </c>
      <c r="R3" s="27">
        <f t="shared" si="2"/>
        <v>358</v>
      </c>
      <c r="S3" s="28">
        <f>IFERROR((SUMIF('1.DP 2012-2022 '!E3:O3,"&gt;=0",'1.DP 2012-2022 '!E3:O3)+SUMIF('1.DP 2012-2022 '!E3:O3,"&gt;=0",'1.DP 2012-2022 '!AA3:AK3))/(SUMIF('1.DP 2012-2022 '!P3:Z3,"&gt;=0",'1.DP 2012-2022 '!P3:Z3)),"NA")</f>
        <v>6.6345103966305857E-2</v>
      </c>
      <c r="T3" s="29">
        <f t="shared" si="3"/>
        <v>7.4128607783581968E-4</v>
      </c>
      <c r="U3" s="29">
        <f t="shared" si="4"/>
        <v>1.3588346946504017E-4</v>
      </c>
      <c r="V3" s="30"/>
      <c r="W3" s="31" t="s">
        <v>750</v>
      </c>
      <c r="X3" s="30">
        <f>QUARTILE(F2:P337,1)-(1.5*(QUARTILE(F2:P337,3)-QUARTILE(F2:P337,1)))</f>
        <v>-0.27654905543407998</v>
      </c>
      <c r="Y3" s="30">
        <f>QUARTILE(S2:S337,1)-1.5*(QUARTILE(S2:S337,3)-QUARTILE(S2:S337,1))</f>
        <v>-0.27695618413769563</v>
      </c>
      <c r="Z3" s="30"/>
      <c r="AA3" s="30"/>
    </row>
    <row r="4" spans="1:27" ht="14.25" customHeight="1">
      <c r="A4" s="12" t="s">
        <v>62</v>
      </c>
      <c r="B4" s="12" t="s">
        <v>63</v>
      </c>
      <c r="C4" s="12" t="s">
        <v>58</v>
      </c>
      <c r="D4" s="13" t="s">
        <v>59</v>
      </c>
      <c r="E4" s="25">
        <f t="shared" si="0"/>
        <v>4.7881038233434604E-3</v>
      </c>
      <c r="F4" s="26">
        <f>IFERROR(IF(AND('1.DP 2012-2022 '!P4&lt;0),"prejuízo",IF('1.DP 2012-2022 '!E4&lt;0,"IRPJ NEGATIVO",('1.DP 2012-2022 '!E4+'1.DP 2012-2022 '!AA4)/'1.DP 2012-2022 '!P4)),"NA")</f>
        <v>0.19577584551842112</v>
      </c>
      <c r="G4" s="26">
        <f>IFERROR(IF(AND('1.DP 2012-2022 '!Q4&lt;0),"prejuízo",IF('1.DP 2012-2022 '!F4&lt;0,"IRPJ NEGATIVO",('1.DP 2012-2022 '!F4+'1.DP 2012-2022 '!AB4)/'1.DP 2012-2022 '!Q4)),"NA")</f>
        <v>0.17715370256642582</v>
      </c>
      <c r="H4" s="26">
        <f>IFERROR(IF(AND('1.DP 2012-2022 '!R4&lt;0),"prejuízo",IF('1.DP 2012-2022 '!G4&lt;0,"IRPJ NEGATIVO",('1.DP 2012-2022 '!G4+'1.DP 2012-2022 '!AC4)/'1.DP 2012-2022 '!R4)),"NA")</f>
        <v>0.19382734064204449</v>
      </c>
      <c r="I4" s="26">
        <f>IFERROR(IF(AND('1.DP 2012-2022 '!S4&lt;0),"prejuízo",IF('1.DP 2012-2022 '!H4&lt;0,"IRPJ NEGATIVO",('1.DP 2012-2022 '!H4+'1.DP 2012-2022 '!AD4)/'1.DP 2012-2022 '!S4)),"NA")</f>
        <v>0.14715627811320903</v>
      </c>
      <c r="J4" s="26">
        <f>IFERROR(IF(AND('1.DP 2012-2022 '!T4&lt;0),"prejuízo",IF('1.DP 2012-2022 '!I4&lt;0,"IRPJ NEGATIVO",('1.DP 2012-2022 '!I4+'1.DP 2012-2022 '!AE4)/'1.DP 2012-2022 '!T4)),"NA")</f>
        <v>0.27419017038755428</v>
      </c>
      <c r="K4" s="26">
        <f>IFERROR(IF(AND('1.DP 2012-2022 '!U4&lt;0),"prejuízo",IF('1.DP 2012-2022 '!J4&lt;0,"IRPJ NEGATIVO",('1.DP 2012-2022 '!J4+'1.DP 2012-2022 '!AF4)/'1.DP 2012-2022 '!U4)),"NA")</f>
        <v>0.1911470779349746</v>
      </c>
      <c r="L4" s="26">
        <f>IFERROR(IF(AND('1.DP 2012-2022 '!V4&lt;0),"prejuízo",IF('1.DP 2012-2022 '!K4&lt;0,"IRPJ NEGATIVO",('1.DP 2012-2022 '!K4+'1.DP 2012-2022 '!AG4)/'1.DP 2012-2022 '!V4)),"NA")</f>
        <v>0.14365709312851774</v>
      </c>
      <c r="M4" s="26">
        <f>IFERROR(IF(AND('1.DP 2012-2022 '!W4&lt;0),"prejuízo",IF('1.DP 2012-2022 '!L4&lt;0,"IRPJ NEGATIVO",('1.DP 2012-2022 '!L4+'1.DP 2012-2022 '!AH4)/'1.DP 2012-2022 '!W4)),"NA")</f>
        <v>0.12668236702637856</v>
      </c>
      <c r="N4" s="26">
        <f>IFERROR(IF(AND('1.DP 2012-2022 '!X4&lt;0),"prejuízo",IF('1.DP 2012-2022 '!M4&lt;0,"IRPJ NEGATIVO",('1.DP 2012-2022 '!M4+'1.DP 2012-2022 '!AI4)/'1.DP 2012-2022 '!X4)),"NA")</f>
        <v>-4.4576959912905285E-2</v>
      </c>
      <c r="O4" s="26">
        <f>IFERROR(IF(AND('1.DP 2012-2022 '!Y4&lt;0),"prejuízo",IF('1.DP 2012-2022 '!N4&lt;0,"IRPJ NEGATIVO",('1.DP 2012-2022 '!N4+'1.DP 2012-2022 '!AJ4)/'1.DP 2012-2022 '!Y4)),"NA")</f>
        <v>0.15329723801079698</v>
      </c>
      <c r="P4" s="26">
        <f>IFERROR(IF(AND('1.DP 2012-2022 '!Z4&lt;0),"prejuízo",IF('1.DP 2012-2022 '!O4&lt;0,"IRPJ NEGATIVO",('1.DP 2012-2022 '!O4+'1.DP 2012-2022 '!AK4)/'1.DP 2012-2022 '!Z4)),"NA")</f>
        <v>0.17376347006063497</v>
      </c>
      <c r="Q4" s="27">
        <f t="shared" si="1"/>
        <v>11</v>
      </c>
      <c r="R4" s="27">
        <f t="shared" si="2"/>
        <v>358</v>
      </c>
      <c r="S4" s="28">
        <f>IFERROR((SUMIF('1.DP 2012-2022 '!E4:O4,"&gt;=0",'1.DP 2012-2022 '!E4:O4)+SUMIF('1.DP 2012-2022 '!E4:O4,"&gt;=0",'1.DP 2012-2022 '!AA4:AK4))/(SUMIF('1.DP 2012-2022 '!P4:Z4,"&gt;=0",'1.DP 2012-2022 '!P4:Z4)),"NA")</f>
        <v>0.18255590517076006</v>
      </c>
      <c r="T4" s="29">
        <f t="shared" si="3"/>
        <v>5.6092596560848055E-3</v>
      </c>
      <c r="U4" s="29">
        <f t="shared" si="4"/>
        <v>1.0282206640442194E-3</v>
      </c>
    </row>
    <row r="5" spans="1:27" ht="14.25" customHeight="1">
      <c r="A5" s="12" t="s">
        <v>64</v>
      </c>
      <c r="B5" s="12" t="s">
        <v>65</v>
      </c>
      <c r="C5" s="12" t="s">
        <v>58</v>
      </c>
      <c r="D5" s="13" t="s">
        <v>59</v>
      </c>
      <c r="E5" s="25">
        <f t="shared" si="0"/>
        <v>4.1595791134640091E-3</v>
      </c>
      <c r="F5" s="26">
        <f>IFERROR(IF(AND('1.DP 2012-2022 '!P5&lt;0),"prejuízo",IF('1.DP 2012-2022 '!E5&lt;0,"IRPJ NEGATIVO",('1.DP 2012-2022 '!E5+'1.DP 2012-2022 '!AA5)/'1.DP 2012-2022 '!P5)),"NA")</f>
        <v>0.11547642431539436</v>
      </c>
      <c r="G5" s="26">
        <f>IFERROR(IF(AND('1.DP 2012-2022 '!Q5&lt;0),"prejuízo",IF('1.DP 2012-2022 '!F5&lt;0,"IRPJ NEGATIVO",('1.DP 2012-2022 '!F5+'1.DP 2012-2022 '!AB5)/'1.DP 2012-2022 '!Q5)),"NA")</f>
        <v>0.35188471797004223</v>
      </c>
      <c r="H5" s="26">
        <f>IFERROR(IF(AND('1.DP 2012-2022 '!R5&lt;0),"prejuízo",IF('1.DP 2012-2022 '!G5&lt;0,"IRPJ NEGATIVO",('1.DP 2012-2022 '!G5+'1.DP 2012-2022 '!AC5)/'1.DP 2012-2022 '!R5)),"NA")</f>
        <v>0.28375342122382624</v>
      </c>
      <c r="I5" s="26">
        <f>IFERROR(IF(AND('1.DP 2012-2022 '!S5&lt;0),"prejuízo",IF('1.DP 2012-2022 '!H5&lt;0,"IRPJ NEGATIVO",('1.DP 2012-2022 '!H5+'1.DP 2012-2022 '!AD5)/'1.DP 2012-2022 '!S5)),"NA")</f>
        <v>0.39262990479362286</v>
      </c>
      <c r="J5" s="26">
        <f>IFERROR(IF(AND('1.DP 2012-2022 '!T5&lt;0),"prejuízo",IF('1.DP 2012-2022 '!I5&lt;0,"IRPJ NEGATIVO",('1.DP 2012-2022 '!I5+'1.DP 2012-2022 '!AE5)/'1.DP 2012-2022 '!T5)),"NA")</f>
        <v>0.34538485431722965</v>
      </c>
      <c r="K5" s="26" t="str">
        <f>IFERROR(IF(AND('1.DP 2012-2022 '!U5&lt;0),"prejuízo",IF('1.DP 2012-2022 '!J5&lt;0,"IRPJ NEGATIVO",('1.DP 2012-2022 '!J5+'1.DP 2012-2022 '!AF5)/'1.DP 2012-2022 '!U5)),"NA")</f>
        <v>NA</v>
      </c>
      <c r="L5" s="26" t="str">
        <f>IFERROR(IF(AND('1.DP 2012-2022 '!V5&lt;0),"prejuízo",IF('1.DP 2012-2022 '!K5&lt;0,"IRPJ NEGATIVO",('1.DP 2012-2022 '!K5+'1.DP 2012-2022 '!AG5)/'1.DP 2012-2022 '!V5)),"NA")</f>
        <v>NA</v>
      </c>
      <c r="M5" s="26" t="str">
        <f>IFERROR(IF(AND('1.DP 2012-2022 '!W5&lt;0),"prejuízo",IF('1.DP 2012-2022 '!L5&lt;0,"IRPJ NEGATIVO",('1.DP 2012-2022 '!L5+'1.DP 2012-2022 '!AH5)/'1.DP 2012-2022 '!W5)),"NA")</f>
        <v>NA</v>
      </c>
      <c r="N5" s="26" t="str">
        <f>IFERROR(IF(AND('1.DP 2012-2022 '!X5&lt;0),"prejuízo",IF('1.DP 2012-2022 '!M5&lt;0,"IRPJ NEGATIVO",('1.DP 2012-2022 '!M5+'1.DP 2012-2022 '!AI5)/'1.DP 2012-2022 '!X5)),"NA")</f>
        <v>NA</v>
      </c>
      <c r="O5" s="26" t="str">
        <f>IFERROR(IF(AND('1.DP 2012-2022 '!Y5&lt;0),"prejuízo",IF('1.DP 2012-2022 '!N5&lt;0,"IRPJ NEGATIVO",('1.DP 2012-2022 '!N5+'1.DP 2012-2022 '!AJ5)/'1.DP 2012-2022 '!Y5)),"NA")</f>
        <v>NA</v>
      </c>
      <c r="P5" s="26" t="str">
        <f>IFERROR(IF(AND('1.DP 2012-2022 '!Z5&lt;0),"prejuízo",IF('1.DP 2012-2022 '!O5&lt;0,"IRPJ NEGATIVO",('1.DP 2012-2022 '!O5+'1.DP 2012-2022 '!AK5)/'1.DP 2012-2022 '!Z5)),"NA")</f>
        <v>NA</v>
      </c>
      <c r="Q5" s="27">
        <f t="shared" si="1"/>
        <v>5</v>
      </c>
      <c r="R5" s="27">
        <f t="shared" si="2"/>
        <v>358</v>
      </c>
      <c r="S5" s="28">
        <f>IFERROR((SUMIF('1.DP 2012-2022 '!E5:O5,"&gt;=0",'1.DP 2012-2022 '!E5:O5)+SUMIF('1.DP 2012-2022 '!E5:O5,"&gt;=0",'1.DP 2012-2022 '!AA5:AK5))/(SUMIF('1.DP 2012-2022 '!P5:Z5,"&gt;=0",'1.DP 2012-2022 '!P5:Z5)),"NA")</f>
        <v>0.22454421044050335</v>
      </c>
      <c r="T5" s="29">
        <f t="shared" si="3"/>
        <v>3.1360923245880357E-3</v>
      </c>
      <c r="U5" s="29">
        <f t="shared" si="4"/>
        <v>5.7486997040579455E-4</v>
      </c>
      <c r="V5" s="30"/>
      <c r="W5" s="30"/>
      <c r="Y5" s="30"/>
      <c r="Z5" s="30"/>
      <c r="AA5" s="30"/>
    </row>
    <row r="6" spans="1:27" ht="14.25" customHeight="1">
      <c r="A6" s="12" t="s">
        <v>66</v>
      </c>
      <c r="B6" s="12" t="s">
        <v>67</v>
      </c>
      <c r="C6" s="12" t="s">
        <v>58</v>
      </c>
      <c r="D6" s="13" t="s">
        <v>59</v>
      </c>
      <c r="E6" s="25">
        <f t="shared" si="0"/>
        <v>1.0570221607813994E-3</v>
      </c>
      <c r="F6" s="26" t="str">
        <f>IFERROR(IF(AND('1.DP 2012-2022 '!P6&lt;0),"prejuízo",IF('1.DP 2012-2022 '!E6&lt;0,"IRPJ NEGATIVO",('1.DP 2012-2022 '!E6+'1.DP 2012-2022 '!AA6)/'1.DP 2012-2022 '!P6)),"NA")</f>
        <v>prejuízo</v>
      </c>
      <c r="G6" s="26" t="str">
        <f>IFERROR(IF(AND('1.DP 2012-2022 '!Q6&lt;0),"prejuízo",IF('1.DP 2012-2022 '!F6&lt;0,"IRPJ NEGATIVO",('1.DP 2012-2022 '!F6+'1.DP 2012-2022 '!AB6)/'1.DP 2012-2022 '!Q6)),"NA")</f>
        <v>prejuízo</v>
      </c>
      <c r="H6" s="26" t="str">
        <f>IFERROR(IF(AND('1.DP 2012-2022 '!R6&lt;0),"prejuízo",IF('1.DP 2012-2022 '!G6&lt;0,"IRPJ NEGATIVO",('1.DP 2012-2022 '!G6+'1.DP 2012-2022 '!AC6)/'1.DP 2012-2022 '!R6)),"NA")</f>
        <v>prejuízo</v>
      </c>
      <c r="I6" s="26" t="str">
        <f>IFERROR(IF(AND('1.DP 2012-2022 '!S6&lt;0),"prejuízo",IF('1.DP 2012-2022 '!H6&lt;0,"IRPJ NEGATIVO",('1.DP 2012-2022 '!H6+'1.DP 2012-2022 '!AD6)/'1.DP 2012-2022 '!S6)),"NA")</f>
        <v>prejuízo</v>
      </c>
      <c r="J6" s="26" t="str">
        <f>IFERROR(IF(AND('1.DP 2012-2022 '!T6&lt;0),"prejuízo",IF('1.DP 2012-2022 '!I6&lt;0,"IRPJ NEGATIVO",('1.DP 2012-2022 '!I6+'1.DP 2012-2022 '!AE6)/'1.DP 2012-2022 '!T6)),"NA")</f>
        <v>prejuízo</v>
      </c>
      <c r="K6" s="26" t="str">
        <f>IFERROR(IF(AND('1.DP 2012-2022 '!U6&lt;0),"prejuízo",IF('1.DP 2012-2022 '!J6&lt;0,"IRPJ NEGATIVO",('1.DP 2012-2022 '!J6+'1.DP 2012-2022 '!AF6)/'1.DP 2012-2022 '!U6)),"NA")</f>
        <v>prejuízo</v>
      </c>
      <c r="L6" s="26" t="str">
        <f>IFERROR(IF(AND('1.DP 2012-2022 '!V6&lt;0),"prejuízo",IF('1.DP 2012-2022 '!K6&lt;0,"IRPJ NEGATIVO",('1.DP 2012-2022 '!K6+'1.DP 2012-2022 '!AG6)/'1.DP 2012-2022 '!V6)),"NA")</f>
        <v>prejuízo</v>
      </c>
      <c r="M6" s="26" t="str">
        <f>IFERROR(IF(AND('1.DP 2012-2022 '!W6&lt;0),"prejuízo",IF('1.DP 2012-2022 '!L6&lt;0,"IRPJ NEGATIVO",('1.DP 2012-2022 '!L6+'1.DP 2012-2022 '!AH6)/'1.DP 2012-2022 '!W6)),"NA")</f>
        <v>prejuízo</v>
      </c>
      <c r="N6" s="26">
        <f>IFERROR(IF(AND('1.DP 2012-2022 '!X6&lt;0),"prejuízo",IF('1.DP 2012-2022 '!M6&lt;0,"IRPJ NEGATIVO",('1.DP 2012-2022 '!M6+'1.DP 2012-2022 '!AI6)/'1.DP 2012-2022 '!X6)),"NA")</f>
        <v>0.33544203700888303</v>
      </c>
      <c r="O6" s="26">
        <f>IFERROR(IF(AND('1.DP 2012-2022 '!Y6&lt;0),"prejuízo",IF('1.DP 2012-2022 '!N6&lt;0,"IRPJ NEGATIVO",('1.DP 2012-2022 '!N6+'1.DP 2012-2022 '!AJ6)/'1.DP 2012-2022 '!Y6)),"NA")</f>
        <v>-8.3166081302389089E-2</v>
      </c>
      <c r="P6" s="26">
        <f>IFERROR(IF(AND('1.DP 2012-2022 '!Z6&lt;0),"prejuízo",IF('1.DP 2012-2022 '!O6&lt;0,"IRPJ NEGATIVO",('1.DP 2012-2022 '!O6+'1.DP 2012-2022 '!AK6)/'1.DP 2012-2022 '!Z6)),"NA")</f>
        <v>0.36556048126970758</v>
      </c>
      <c r="Q6" s="27">
        <f t="shared" si="1"/>
        <v>3</v>
      </c>
      <c r="R6" s="27">
        <f t="shared" si="2"/>
        <v>358</v>
      </c>
      <c r="S6" s="28">
        <f>IFERROR((SUMIF('1.DP 2012-2022 '!E6:O6,"&gt;=0",'1.DP 2012-2022 '!E6:O6)+SUMIF('1.DP 2012-2022 '!E6:O6,"&gt;=0",'1.DP 2012-2022 '!AA6:AK6))/(SUMIF('1.DP 2012-2022 '!P6:Z6,"&gt;=0",'1.DP 2012-2022 '!P6:Z6)),"NA")</f>
        <v>0.57487608024613235</v>
      </c>
      <c r="T6" s="29">
        <f t="shared" si="3"/>
        <v>4.8173973204983156E-3</v>
      </c>
      <c r="U6" s="29">
        <f t="shared" si="4"/>
        <v>8.8306617549329086E-4</v>
      </c>
      <c r="Y6" s="30"/>
      <c r="Z6" s="30"/>
      <c r="AA6" s="30"/>
    </row>
    <row r="7" spans="1:27" ht="14.25" customHeight="1">
      <c r="A7" s="12" t="s">
        <v>68</v>
      </c>
      <c r="B7" s="12" t="s">
        <v>69</v>
      </c>
      <c r="C7" s="12" t="s">
        <v>58</v>
      </c>
      <c r="D7" s="13" t="s">
        <v>59</v>
      </c>
      <c r="E7" s="25">
        <f t="shared" si="0"/>
        <v>4.7140437581028488E-4</v>
      </c>
      <c r="F7" s="26" t="str">
        <f>IFERROR(IF(AND('1.DP 2012-2022 '!P7&lt;0),"prejuízo",IF('1.DP 2012-2022 '!E7&lt;0,"IRPJ NEGATIVO",('1.DP 2012-2022 '!E7+'1.DP 2012-2022 '!AA7)/'1.DP 2012-2022 '!P7)),"NA")</f>
        <v>prejuízo</v>
      </c>
      <c r="G7" s="26">
        <f>IFERROR(IF(AND('1.DP 2012-2022 '!Q7&lt;0),"prejuízo",IF('1.DP 2012-2022 '!F7&lt;0,"IRPJ NEGATIVO",('1.DP 2012-2022 '!F7+'1.DP 2012-2022 '!AB7)/'1.DP 2012-2022 '!Q7)),"NA")</f>
        <v>0.13501021323206561</v>
      </c>
      <c r="H7" s="26" t="str">
        <f>IFERROR(IF(AND('1.DP 2012-2022 '!R7&lt;0),"prejuízo",IF('1.DP 2012-2022 '!G7&lt;0,"IRPJ NEGATIVO",('1.DP 2012-2022 '!G7+'1.DP 2012-2022 '!AC7)/'1.DP 2012-2022 '!R7)),"NA")</f>
        <v>prejuízo</v>
      </c>
      <c r="I7" s="26" t="str">
        <f>IFERROR(IF(AND('1.DP 2012-2022 '!S7&lt;0),"prejuízo",IF('1.DP 2012-2022 '!H7&lt;0,"IRPJ NEGATIVO",('1.DP 2012-2022 '!H7+'1.DP 2012-2022 '!AD7)/'1.DP 2012-2022 '!S7)),"NA")</f>
        <v>prejuízo</v>
      </c>
      <c r="J7" s="26" t="str">
        <f>IFERROR(IF(AND('1.DP 2012-2022 '!T7&lt;0),"prejuízo",IF('1.DP 2012-2022 '!I7&lt;0,"IRPJ NEGATIVO",('1.DP 2012-2022 '!I7+'1.DP 2012-2022 '!AE7)/'1.DP 2012-2022 '!T7)),"NA")</f>
        <v>prejuízo</v>
      </c>
      <c r="K7" s="26" t="str">
        <f>IFERROR(IF(AND('1.DP 2012-2022 '!U7&lt;0),"prejuízo",IF('1.DP 2012-2022 '!J7&lt;0,"IRPJ NEGATIVO",('1.DP 2012-2022 '!J7+'1.DP 2012-2022 '!AF7)/'1.DP 2012-2022 '!U7)),"NA")</f>
        <v>prejuízo</v>
      </c>
      <c r="L7" s="26" t="str">
        <f>IFERROR(IF(AND('1.DP 2012-2022 '!V7&lt;0),"prejuízo",IF('1.DP 2012-2022 '!K7&lt;0,"IRPJ NEGATIVO",('1.DP 2012-2022 '!K7+'1.DP 2012-2022 '!AG7)/'1.DP 2012-2022 '!V7)),"NA")</f>
        <v>prejuízo</v>
      </c>
      <c r="M7" s="26">
        <f>IFERROR(IF(AND('1.DP 2012-2022 '!W7&lt;0),"prejuízo",IF('1.DP 2012-2022 '!L7&lt;0,"IRPJ NEGATIVO",('1.DP 2012-2022 '!L7+'1.DP 2012-2022 '!AH7)/'1.DP 2012-2022 '!W7)),"NA")</f>
        <v>0</v>
      </c>
      <c r="N7" s="26">
        <f>IFERROR(IF(AND('1.DP 2012-2022 '!X7&lt;0),"prejuízo",IF('1.DP 2012-2022 '!M7&lt;0,"IRPJ NEGATIVO",('1.DP 2012-2022 '!M7+'1.DP 2012-2022 '!AI7)/'1.DP 2012-2022 '!X7)),"NA")</f>
        <v>0</v>
      </c>
      <c r="O7" s="26">
        <f>IFERROR(IF(AND('1.DP 2012-2022 '!Y7&lt;0),"prejuízo",IF('1.DP 2012-2022 '!N7&lt;0,"IRPJ NEGATIVO",('1.DP 2012-2022 '!N7+'1.DP 2012-2022 '!AJ7)/'1.DP 2012-2022 '!Y7)),"NA")</f>
        <v>0</v>
      </c>
      <c r="P7" s="26">
        <f>IFERROR(IF(AND('1.DP 2012-2022 '!Z7&lt;0),"prejuízo",IF('1.DP 2012-2022 '!O7&lt;0,"IRPJ NEGATIVO",('1.DP 2012-2022 '!O7+'1.DP 2012-2022 '!AK7)/'1.DP 2012-2022 '!Z7)),"NA")</f>
        <v>0</v>
      </c>
      <c r="Q7" s="27">
        <f t="shared" si="1"/>
        <v>5</v>
      </c>
      <c r="R7" s="27">
        <f t="shared" si="2"/>
        <v>358</v>
      </c>
      <c r="S7" s="28">
        <f>IFERROR((SUMIF('1.DP 2012-2022 '!E7:O7,"&gt;=0",'1.DP 2012-2022 '!E7:O7)+SUMIF('1.DP 2012-2022 '!E7:O7,"&gt;=0",'1.DP 2012-2022 '!AA7:AK7))/(SUMIF('1.DP 2012-2022 '!P7:Z7,"&gt;=0",'1.DP 2012-2022 '!P7:Z7)),"NA")</f>
        <v>2.4246188201991179E-2</v>
      </c>
      <c r="T7" s="29">
        <f t="shared" si="3"/>
        <v>3.3863391343563098E-4</v>
      </c>
      <c r="U7" s="29">
        <f t="shared" si="4"/>
        <v>6.2074214546828412E-5</v>
      </c>
    </row>
    <row r="8" spans="1:27" ht="14.25" customHeight="1">
      <c r="A8" s="12" t="s">
        <v>70</v>
      </c>
      <c r="B8" s="12" t="s">
        <v>71</v>
      </c>
      <c r="C8" s="12" t="s">
        <v>58</v>
      </c>
      <c r="D8" s="13" t="s">
        <v>59</v>
      </c>
      <c r="E8" s="25">
        <f t="shared" si="0"/>
        <v>8.4353965060410393E-4</v>
      </c>
      <c r="F8" s="26" t="str">
        <f>IFERROR(IF(AND('1.DP 2012-2022 '!P8&lt;0),"prejuízo",IF('1.DP 2012-2022 '!E8&lt;0,"IRPJ NEGATIVO",('1.DP 2012-2022 '!E8+'1.DP 2012-2022 '!AA8)/'1.DP 2012-2022 '!P8)),"NA")</f>
        <v>prejuízo</v>
      </c>
      <c r="G8" s="26" t="str">
        <f>IFERROR(IF(AND('1.DP 2012-2022 '!Q8&lt;0),"prejuízo",IF('1.DP 2012-2022 '!F8&lt;0,"IRPJ NEGATIVO",('1.DP 2012-2022 '!F8+'1.DP 2012-2022 '!AB8)/'1.DP 2012-2022 '!Q8)),"NA")</f>
        <v>NA</v>
      </c>
      <c r="H8" s="26" t="str">
        <f>IFERROR(IF(AND('1.DP 2012-2022 '!R8&lt;0),"prejuízo",IF('1.DP 2012-2022 '!G8&lt;0,"IRPJ NEGATIVO",('1.DP 2012-2022 '!G8+'1.DP 2012-2022 '!AC8)/'1.DP 2012-2022 '!R8)),"NA")</f>
        <v>prejuízo</v>
      </c>
      <c r="I8" s="26" t="str">
        <f>IFERROR(IF(AND('1.DP 2012-2022 '!S8&lt;0),"prejuízo",IF('1.DP 2012-2022 '!H8&lt;0,"IRPJ NEGATIVO",('1.DP 2012-2022 '!H8+'1.DP 2012-2022 '!AD8)/'1.DP 2012-2022 '!S8)),"NA")</f>
        <v>prejuízo</v>
      </c>
      <c r="J8" s="26">
        <f>IFERROR(IF(AND('1.DP 2012-2022 '!T8&lt;0),"prejuízo",IF('1.DP 2012-2022 '!I8&lt;0,"IRPJ NEGATIVO",('1.DP 2012-2022 '!I8+'1.DP 2012-2022 '!AE8)/'1.DP 2012-2022 '!T8)),"NA")</f>
        <v>0.30198719491626919</v>
      </c>
      <c r="K8" s="26" t="str">
        <f>IFERROR(IF(AND('1.DP 2012-2022 '!U8&lt;0),"prejuízo",IF('1.DP 2012-2022 '!J8&lt;0,"IRPJ NEGATIVO",('1.DP 2012-2022 '!J8+'1.DP 2012-2022 '!AF8)/'1.DP 2012-2022 '!U8)),"NA")</f>
        <v>IRPJ NEGATIVO</v>
      </c>
      <c r="L8" s="26" t="str">
        <f>IFERROR(IF(AND('1.DP 2012-2022 '!V8&lt;0),"prejuízo",IF('1.DP 2012-2022 '!K8&lt;0,"IRPJ NEGATIVO",('1.DP 2012-2022 '!K8+'1.DP 2012-2022 '!AG8)/'1.DP 2012-2022 '!V8)),"NA")</f>
        <v>IRPJ NEGATIVO</v>
      </c>
      <c r="M8" s="26" t="str">
        <f>IFERROR(IF(AND('1.DP 2012-2022 '!W8&lt;0),"prejuízo",IF('1.DP 2012-2022 '!L8&lt;0,"IRPJ NEGATIVO",('1.DP 2012-2022 '!L8+'1.DP 2012-2022 '!AH8)/'1.DP 2012-2022 '!W8)),"NA")</f>
        <v>NA</v>
      </c>
      <c r="N8" s="26" t="str">
        <f>IFERROR(IF(AND('1.DP 2012-2022 '!X8&lt;0),"prejuízo",IF('1.DP 2012-2022 '!M8&lt;0,"IRPJ NEGATIVO",('1.DP 2012-2022 '!M8+'1.DP 2012-2022 '!AI8)/'1.DP 2012-2022 '!X8)),"NA")</f>
        <v>NA</v>
      </c>
      <c r="O8" s="26" t="str">
        <f>IFERROR(IF(AND('1.DP 2012-2022 '!Y8&lt;0),"prejuízo",IF('1.DP 2012-2022 '!N8&lt;0,"IRPJ NEGATIVO",('1.DP 2012-2022 '!N8+'1.DP 2012-2022 '!AJ8)/'1.DP 2012-2022 '!Y8)),"NA")</f>
        <v>NA</v>
      </c>
      <c r="P8" s="26" t="str">
        <f>IFERROR(IF(AND('1.DP 2012-2022 '!Z8&lt;0),"prejuízo",IF('1.DP 2012-2022 '!O8&lt;0,"IRPJ NEGATIVO",('1.DP 2012-2022 '!O8+'1.DP 2012-2022 '!AK8)/'1.DP 2012-2022 '!Z8)),"NA")</f>
        <v>NA</v>
      </c>
      <c r="Q8" s="27">
        <f t="shared" si="1"/>
        <v>1</v>
      </c>
      <c r="R8" s="27">
        <f t="shared" si="2"/>
        <v>358</v>
      </c>
      <c r="S8" s="28">
        <f>IFERROR((SUMIF('1.DP 2012-2022 '!E8:O8,"&gt;=0",'1.DP 2012-2022 '!E8:O8)+SUMIF('1.DP 2012-2022 '!E8:O8,"&gt;=0",'1.DP 2012-2022 '!AA8:AK8))/(SUMIF('1.DP 2012-2022 '!P8:Z8,"&gt;=0",'1.DP 2012-2022 '!P8:Z8)),"NA")</f>
        <v>-0.13559209328660268</v>
      </c>
      <c r="T8" s="29">
        <f t="shared" si="3"/>
        <v>-3.7874886392905778E-4</v>
      </c>
      <c r="U8" s="29">
        <f t="shared" si="4"/>
        <v>-6.9427595128828824E-5</v>
      </c>
    </row>
    <row r="9" spans="1:27" ht="14.25" customHeight="1">
      <c r="A9" s="12" t="s">
        <v>73</v>
      </c>
      <c r="B9" s="12" t="s">
        <v>74</v>
      </c>
      <c r="C9" s="12" t="s">
        <v>58</v>
      </c>
      <c r="D9" s="13" t="s">
        <v>59</v>
      </c>
      <c r="E9" s="25" t="str">
        <f t="shared" si="0"/>
        <v>NA)</v>
      </c>
      <c r="F9" s="26" t="str">
        <f>IFERROR(IF(AND('1.DP 2012-2022 '!P9&lt;0),"prejuízo",IF('1.DP 2012-2022 '!E9&lt;0,"IRPJ NEGATIVO",('1.DP 2012-2022 '!E9+'1.DP 2012-2022 '!AA9)/'1.DP 2012-2022 '!P9)),"NA")</f>
        <v>prejuízo</v>
      </c>
      <c r="G9" s="26" t="str">
        <f>IFERROR(IF(AND('1.DP 2012-2022 '!Q9&lt;0),"prejuízo",IF('1.DP 2012-2022 '!F9&lt;0,"IRPJ NEGATIVO",('1.DP 2012-2022 '!F9+'1.DP 2012-2022 '!AB9)/'1.DP 2012-2022 '!Q9)),"NA")</f>
        <v>prejuízo</v>
      </c>
      <c r="H9" s="26" t="str">
        <f>IFERROR(IF(AND('1.DP 2012-2022 '!R9&lt;0),"prejuízo",IF('1.DP 2012-2022 '!G9&lt;0,"IRPJ NEGATIVO",('1.DP 2012-2022 '!G9+'1.DP 2012-2022 '!AC9)/'1.DP 2012-2022 '!R9)),"NA")</f>
        <v>prejuízo</v>
      </c>
      <c r="I9" s="26" t="str">
        <f>IFERROR(IF(AND('1.DP 2012-2022 '!S9&lt;0),"prejuízo",IF('1.DP 2012-2022 '!H9&lt;0,"IRPJ NEGATIVO",('1.DP 2012-2022 '!H9+'1.DP 2012-2022 '!AD9)/'1.DP 2012-2022 '!S9)),"NA")</f>
        <v>prejuízo</v>
      </c>
      <c r="J9" s="26" t="str">
        <f>IFERROR(IF(AND('1.DP 2012-2022 '!T9&lt;0),"prejuízo",IF('1.DP 2012-2022 '!I9&lt;0,"IRPJ NEGATIVO",('1.DP 2012-2022 '!I9+'1.DP 2012-2022 '!AE9)/'1.DP 2012-2022 '!T9)),"NA")</f>
        <v>prejuízo</v>
      </c>
      <c r="K9" s="26" t="str">
        <f>IFERROR(IF(AND('1.DP 2012-2022 '!U9&lt;0),"prejuízo",IF('1.DP 2012-2022 '!J9&lt;0,"IRPJ NEGATIVO",('1.DP 2012-2022 '!J9+'1.DP 2012-2022 '!AF9)/'1.DP 2012-2022 '!U9)),"NA")</f>
        <v>prejuízo</v>
      </c>
      <c r="L9" s="26" t="str">
        <f>IFERROR(IF(AND('1.DP 2012-2022 '!V9&lt;0),"prejuízo",IF('1.DP 2012-2022 '!K9&lt;0,"IRPJ NEGATIVO",('1.DP 2012-2022 '!K9+'1.DP 2012-2022 '!AG9)/'1.DP 2012-2022 '!V9)),"NA")</f>
        <v>prejuízo</v>
      </c>
      <c r="M9" s="26" t="str">
        <f>IFERROR(IF(AND('1.DP 2012-2022 '!W9&lt;0),"prejuízo",IF('1.DP 2012-2022 '!L9&lt;0,"IRPJ NEGATIVO",('1.DP 2012-2022 '!L9+'1.DP 2012-2022 '!AH9)/'1.DP 2012-2022 '!W9)),"NA")</f>
        <v>prejuízo</v>
      </c>
      <c r="N9" s="26">
        <f>IFERROR(IF(AND('1.DP 2012-2022 '!X9&lt;0),"prejuízo",IF('1.DP 2012-2022 '!M9&lt;0,"IRPJ NEGATIVO",('1.DP 2012-2022 '!M9+'1.DP 2012-2022 '!AI9)/'1.DP 2012-2022 '!X9)),"NA")</f>
        <v>-0.73725029390671226</v>
      </c>
      <c r="O9" s="26" t="str">
        <f>IFERROR(IF(AND('1.DP 2012-2022 '!Y9&lt;0),"prejuízo",IF('1.DP 2012-2022 '!N9&lt;0,"IRPJ NEGATIVO",('1.DP 2012-2022 '!N9+'1.DP 2012-2022 '!AJ9)/'1.DP 2012-2022 '!Y9)),"NA")</f>
        <v>prejuízo</v>
      </c>
      <c r="P9" s="26" t="str">
        <f>IFERROR(IF(AND('1.DP 2012-2022 '!Z9&lt;0),"prejuízo",IF('1.DP 2012-2022 '!O9&lt;0,"IRPJ NEGATIVO",('1.DP 2012-2022 '!O9+'1.DP 2012-2022 '!AK9)/'1.DP 2012-2022 '!Z9)),"NA")</f>
        <v>prejuízo</v>
      </c>
      <c r="Q9" s="27">
        <f t="shared" si="1"/>
        <v>0</v>
      </c>
      <c r="R9" s="27">
        <f t="shared" si="2"/>
        <v>358</v>
      </c>
      <c r="S9" s="28">
        <f>IFERROR((SUMIF('1.DP 2012-2022 '!E9:O9,"&gt;=0",'1.DP 2012-2022 '!E9:O9)+SUMIF('1.DP 2012-2022 '!E9:O9,"&gt;=0",'1.DP 2012-2022 '!AA9:AK9))/(SUMIF('1.DP 2012-2022 '!P9:Z9,"&gt;=0",'1.DP 2012-2022 '!P9:Z9)),"NA")</f>
        <v>-39.521802424303175</v>
      </c>
      <c r="T9" s="29" t="str">
        <f t="shared" si="3"/>
        <v>na</v>
      </c>
      <c r="U9" s="29" t="str">
        <f t="shared" si="4"/>
        <v>na</v>
      </c>
    </row>
    <row r="10" spans="1:27" ht="14.25" customHeight="1">
      <c r="A10" s="12" t="s">
        <v>75</v>
      </c>
      <c r="B10" s="12" t="s">
        <v>76</v>
      </c>
      <c r="C10" s="12" t="s">
        <v>58</v>
      </c>
      <c r="D10" s="13" t="s">
        <v>59</v>
      </c>
      <c r="E10" s="25">
        <f t="shared" si="0"/>
        <v>2.3777612149789092E-3</v>
      </c>
      <c r="F10" s="26" t="str">
        <f>IFERROR(IF(AND('1.DP 2012-2022 '!P10&lt;0),"prejuízo",IF('1.DP 2012-2022 '!E10&lt;0,"IRPJ NEGATIVO",('1.DP 2012-2022 '!E10+'1.DP 2012-2022 '!AA10)/'1.DP 2012-2022 '!P10)),"NA")</f>
        <v>prejuízo</v>
      </c>
      <c r="G10" s="26" t="str">
        <f>IFERROR(IF(AND('1.DP 2012-2022 '!Q10&lt;0),"prejuízo",IF('1.DP 2012-2022 '!F10&lt;0,"IRPJ NEGATIVO",('1.DP 2012-2022 '!F10+'1.DP 2012-2022 '!AB10)/'1.DP 2012-2022 '!Q10)),"NA")</f>
        <v>prejuízo</v>
      </c>
      <c r="H10" s="26">
        <f>IFERROR(IF(AND('1.DP 2012-2022 '!R10&lt;0),"prejuízo",IF('1.DP 2012-2022 '!G10&lt;0,"IRPJ NEGATIVO",('1.DP 2012-2022 '!G10+'1.DP 2012-2022 '!AC10)/'1.DP 2012-2022 '!R10)),"NA")</f>
        <v>-3.224683843357188E-2</v>
      </c>
      <c r="I10" s="26">
        <f>IFERROR(IF(AND('1.DP 2012-2022 '!S10&lt;0),"prejuízo",IF('1.DP 2012-2022 '!H10&lt;0,"IRPJ NEGATIVO",('1.DP 2012-2022 '!H10+'1.DP 2012-2022 '!AD10)/'1.DP 2012-2022 '!S10)),"NA")</f>
        <v>-2.4390793111577036</v>
      </c>
      <c r="J10" s="26">
        <f>IFERROR(IF(AND('1.DP 2012-2022 '!T10&lt;0),"prejuízo",IF('1.DP 2012-2022 '!I10&lt;0,"IRPJ NEGATIVO",('1.DP 2012-2022 '!I10+'1.DP 2012-2022 '!AE10)/'1.DP 2012-2022 '!T10)),"NA")</f>
        <v>0.49474507091093756</v>
      </c>
      <c r="K10" s="26" t="str">
        <f>IFERROR(IF(AND('1.DP 2012-2022 '!U10&lt;0),"prejuízo",IF('1.DP 2012-2022 '!J10&lt;0,"IRPJ NEGATIVO",('1.DP 2012-2022 '!J10+'1.DP 2012-2022 '!AF10)/'1.DP 2012-2022 '!U10)),"NA")</f>
        <v>prejuízo</v>
      </c>
      <c r="L10" s="26">
        <f>IFERROR(IF(AND('1.DP 2012-2022 '!V10&lt;0),"prejuízo",IF('1.DP 2012-2022 '!K10&lt;0,"IRPJ NEGATIVO",('1.DP 2012-2022 '!K10+'1.DP 2012-2022 '!AG10)/'1.DP 2012-2022 '!V10)),"NA")</f>
        <v>3.2161633175062987E-2</v>
      </c>
      <c r="M10" s="26">
        <f>IFERROR(IF(AND('1.DP 2012-2022 '!W10&lt;0),"prejuízo",IF('1.DP 2012-2022 '!L10&lt;0,"IRPJ NEGATIVO",('1.DP 2012-2022 '!L10+'1.DP 2012-2022 '!AH10)/'1.DP 2012-2022 '!W10)),"NA")</f>
        <v>0.35657864931002092</v>
      </c>
      <c r="N10" s="26" t="str">
        <f>IFERROR(IF(AND('1.DP 2012-2022 '!X10&lt;0),"prejuízo",IF('1.DP 2012-2022 '!M10&lt;0,"IRPJ NEGATIVO",('1.DP 2012-2022 '!M10+'1.DP 2012-2022 '!AI10)/'1.DP 2012-2022 '!X10)),"NA")</f>
        <v>NA</v>
      </c>
      <c r="O10" s="26" t="str">
        <f>IFERROR(IF(AND('1.DP 2012-2022 '!Y10&lt;0),"prejuízo",IF('1.DP 2012-2022 '!N10&lt;0,"IRPJ NEGATIVO",('1.DP 2012-2022 '!N10+'1.DP 2012-2022 '!AJ10)/'1.DP 2012-2022 '!Y10)),"NA")</f>
        <v>NA</v>
      </c>
      <c r="P10" s="26" t="str">
        <f>IFERROR(IF(AND('1.DP 2012-2022 '!Z10&lt;0),"prejuízo",IF('1.DP 2012-2022 '!O10&lt;0,"IRPJ NEGATIVO",('1.DP 2012-2022 '!O10+'1.DP 2012-2022 '!AK10)/'1.DP 2012-2022 '!Z10)),"NA")</f>
        <v>NA</v>
      </c>
      <c r="Q10" s="27">
        <f t="shared" si="1"/>
        <v>4</v>
      </c>
      <c r="R10" s="27">
        <f t="shared" si="2"/>
        <v>358</v>
      </c>
      <c r="S10" s="28">
        <f>IFERROR((SUMIF('1.DP 2012-2022 '!E10:O10,"&gt;=0",'1.DP 2012-2022 '!E10:O10)+SUMIF('1.DP 2012-2022 '!E10:O10,"&gt;=0",'1.DP 2012-2022 '!AA10:AK10))/(SUMIF('1.DP 2012-2022 '!P10:Z10,"&gt;=0",'1.DP 2012-2022 '!P10:Z10)),"NA")</f>
        <v>-0.20252730089379645</v>
      </c>
      <c r="T10" s="29">
        <f t="shared" si="3"/>
        <v>-2.2628748703217481E-3</v>
      </c>
      <c r="U10" s="29">
        <f t="shared" si="4"/>
        <v>-4.1480245958790878E-4</v>
      </c>
    </row>
    <row r="11" spans="1:27" ht="14.25" customHeight="1">
      <c r="A11" s="12" t="s">
        <v>77</v>
      </c>
      <c r="B11" s="12" t="s">
        <v>78</v>
      </c>
      <c r="C11" s="12" t="s">
        <v>58</v>
      </c>
      <c r="D11" s="13" t="s">
        <v>59</v>
      </c>
      <c r="E11" s="25">
        <f t="shared" si="0"/>
        <v>1.1110029312945247E-2</v>
      </c>
      <c r="F11" s="26">
        <f>IFERROR(IF(AND('1.DP 2012-2022 '!P11&lt;0),"prejuízo",IF('1.DP 2012-2022 '!E11&lt;0,"IRPJ NEGATIVO",('1.DP 2012-2022 '!E11+'1.DP 2012-2022 '!AA11)/'1.DP 2012-2022 '!P11)),"NA")</f>
        <v>0.39868985086167574</v>
      </c>
      <c r="G11" s="26">
        <f>IFERROR(IF(AND('1.DP 2012-2022 '!Q11&lt;0),"prejuízo",IF('1.DP 2012-2022 '!F11&lt;0,"IRPJ NEGATIVO",('1.DP 2012-2022 '!F11+'1.DP 2012-2022 '!AB11)/'1.DP 2012-2022 '!Q11)),"NA")</f>
        <v>0.57154641347630386</v>
      </c>
      <c r="H11" s="26">
        <f>IFERROR(IF(AND('1.DP 2012-2022 '!R11&lt;0),"prejuízo",IF('1.DP 2012-2022 '!G11&lt;0,"IRPJ NEGATIVO",('1.DP 2012-2022 '!G11+'1.DP 2012-2022 '!AC11)/'1.DP 2012-2022 '!R11)),"NA")</f>
        <v>0.87361526132647371</v>
      </c>
      <c r="I11" s="26">
        <f>IFERROR(IF(AND('1.DP 2012-2022 '!S11&lt;0),"prejuízo",IF('1.DP 2012-2022 '!H11&lt;0,"IRPJ NEGATIVO",('1.DP 2012-2022 '!H11+'1.DP 2012-2022 '!AD11)/'1.DP 2012-2022 '!S11)),"NA")</f>
        <v>0.38185062771227074</v>
      </c>
      <c r="J11" s="26">
        <f>IFERROR(IF(AND('1.DP 2012-2022 '!T11&lt;0),"prejuízo",IF('1.DP 2012-2022 '!I11&lt;0,"IRPJ NEGATIVO",('1.DP 2012-2022 '!I11+'1.DP 2012-2022 '!AE11)/'1.DP 2012-2022 '!T11)),"NA")</f>
        <v>0.53561086560697146</v>
      </c>
      <c r="K11" s="26">
        <f>IFERROR(IF(AND('1.DP 2012-2022 '!U11&lt;0),"prejuízo",IF('1.DP 2012-2022 '!J11&lt;0,"IRPJ NEGATIVO",('1.DP 2012-2022 '!J11+'1.DP 2012-2022 '!AF11)/'1.DP 2012-2022 '!U11)),"NA")</f>
        <v>0.34241309717835994</v>
      </c>
      <c r="L11" s="26">
        <f>IFERROR(IF(AND('1.DP 2012-2022 '!V11&lt;0),"prejuízo",IF('1.DP 2012-2022 '!K11&lt;0,"IRPJ NEGATIVO",('1.DP 2012-2022 '!K11+'1.DP 2012-2022 '!AG11)/'1.DP 2012-2022 '!V11)),"NA")</f>
        <v>0.33623588365456442</v>
      </c>
      <c r="M11" s="26">
        <f>IFERROR(IF(AND('1.DP 2012-2022 '!W11&lt;0),"prejuízo",IF('1.DP 2012-2022 '!L11&lt;0,"IRPJ NEGATIVO",('1.DP 2012-2022 '!L11+'1.DP 2012-2022 '!AH11)/'1.DP 2012-2022 '!W11)),"NA")</f>
        <v>0.35308461511213207</v>
      </c>
      <c r="N11" s="26">
        <f>IFERROR(IF(AND('1.DP 2012-2022 '!X11&lt;0),"prejuízo",IF('1.DP 2012-2022 '!M11&lt;0,"IRPJ NEGATIVO",('1.DP 2012-2022 '!M11+'1.DP 2012-2022 '!AI11)/'1.DP 2012-2022 '!X11)),"NA")</f>
        <v>0.31406745826082716</v>
      </c>
      <c r="O11" s="26">
        <f>IFERROR(IF(AND('1.DP 2012-2022 '!Y11&lt;0),"prejuízo",IF('1.DP 2012-2022 '!N11&lt;0,"IRPJ NEGATIVO",('1.DP 2012-2022 '!N11+'1.DP 2012-2022 '!AJ11)/'1.DP 2012-2022 '!Y11)),"NA")</f>
        <v>0.34615263276785319</v>
      </c>
      <c r="P11" s="26">
        <f>IFERROR(IF(AND('1.DP 2012-2022 '!Z11&lt;0),"prejuízo",IF('1.DP 2012-2022 '!O11&lt;0,"IRPJ NEGATIVO",('1.DP 2012-2022 '!O11+'1.DP 2012-2022 '!AK11)/'1.DP 2012-2022 '!Z11)),"NA")</f>
        <v>0.3471200134912088</v>
      </c>
      <c r="Q11" s="27">
        <f t="shared" si="1"/>
        <v>10</v>
      </c>
      <c r="R11" s="27">
        <f t="shared" si="2"/>
        <v>358</v>
      </c>
      <c r="S11" s="28">
        <f>IFERROR((SUMIF('1.DP 2012-2022 '!E11:O11,"&gt;=0",'1.DP 2012-2022 '!E11:O11)+SUMIF('1.DP 2012-2022 '!E11:O11,"&gt;=0",'1.DP 2012-2022 '!AA11:AK11))/(SUMIF('1.DP 2012-2022 '!P11:Z11,"&gt;=0",'1.DP 2012-2022 '!P11:Z11)),"NA")</f>
        <v>0.39263500286909553</v>
      </c>
      <c r="T11" s="29">
        <f t="shared" si="3"/>
        <v>1.0967458180700992E-2</v>
      </c>
      <c r="U11" s="29">
        <f t="shared" si="4"/>
        <v>2.010419881562189E-3</v>
      </c>
    </row>
    <row r="12" spans="1:27" ht="14.25" customHeight="1">
      <c r="A12" s="12" t="s">
        <v>79</v>
      </c>
      <c r="B12" s="12" t="s">
        <v>80</v>
      </c>
      <c r="C12" s="12" t="s">
        <v>58</v>
      </c>
      <c r="D12" s="13" t="s">
        <v>59</v>
      </c>
      <c r="E12" s="25">
        <f t="shared" si="0"/>
        <v>1.0628934825276687E-2</v>
      </c>
      <c r="F12" s="26">
        <f>IFERROR(IF(AND('1.DP 2012-2022 '!P12&lt;0),"prejuízo",IF('1.DP 2012-2022 '!E12&lt;0,"IRPJ NEGATIVO",('1.DP 2012-2022 '!E12+'1.DP 2012-2022 '!AA12)/'1.DP 2012-2022 '!P12)),"NA")</f>
        <v>0.36797825272072804</v>
      </c>
      <c r="G12" s="26">
        <f>IFERROR(IF(AND('1.DP 2012-2022 '!Q12&lt;0),"prejuízo",IF('1.DP 2012-2022 '!F12&lt;0,"IRPJ NEGATIVO",('1.DP 2012-2022 '!F12+'1.DP 2012-2022 '!AB12)/'1.DP 2012-2022 '!Q12)),"NA")</f>
        <v>0.32696609694480017</v>
      </c>
      <c r="H12" s="26">
        <f>IFERROR(IF(AND('1.DP 2012-2022 '!R12&lt;0),"prejuízo",IF('1.DP 2012-2022 '!G12&lt;0,"IRPJ NEGATIVO",('1.DP 2012-2022 '!G12+'1.DP 2012-2022 '!AC12)/'1.DP 2012-2022 '!R12)),"NA")</f>
        <v>0.37783869435876477</v>
      </c>
      <c r="I12" s="26">
        <f>IFERROR(IF(AND('1.DP 2012-2022 '!S12&lt;0),"prejuízo",IF('1.DP 2012-2022 '!H12&lt;0,"IRPJ NEGATIVO",('1.DP 2012-2022 '!H12+'1.DP 2012-2022 '!AD12)/'1.DP 2012-2022 '!S12)),"NA")</f>
        <v>0.33405786132532972</v>
      </c>
      <c r="J12" s="26">
        <f>IFERROR(IF(AND('1.DP 2012-2022 '!T12&lt;0),"prejuízo",IF('1.DP 2012-2022 '!I12&lt;0,"IRPJ NEGATIVO",('1.DP 2012-2022 '!I12+'1.DP 2012-2022 '!AE12)/'1.DP 2012-2022 '!T12)),"NA")</f>
        <v>0.34210745518359392</v>
      </c>
      <c r="K12" s="26">
        <f>IFERROR(IF(AND('1.DP 2012-2022 '!U12&lt;0),"prejuízo",IF('1.DP 2012-2022 '!J12&lt;0,"IRPJ NEGATIVO",('1.DP 2012-2022 '!J12+'1.DP 2012-2022 '!AF12)/'1.DP 2012-2022 '!U12)),"NA")</f>
        <v>0.33689165993249265</v>
      </c>
      <c r="L12" s="26">
        <f>IFERROR(IF(AND('1.DP 2012-2022 '!V12&lt;0),"prejuízo",IF('1.DP 2012-2022 '!K12&lt;0,"IRPJ NEGATIVO",('1.DP 2012-2022 '!K12+'1.DP 2012-2022 '!AG12)/'1.DP 2012-2022 '!V12)),"NA")</f>
        <v>0.33884465463895425</v>
      </c>
      <c r="M12" s="26">
        <f>IFERROR(IF(AND('1.DP 2012-2022 '!W12&lt;0),"prejuízo",IF('1.DP 2012-2022 '!L12&lt;0,"IRPJ NEGATIVO",('1.DP 2012-2022 '!L12+'1.DP 2012-2022 '!AH12)/'1.DP 2012-2022 '!W12)),"NA")</f>
        <v>0.3582922343493794</v>
      </c>
      <c r="N12" s="26">
        <f>IFERROR(IF(AND('1.DP 2012-2022 '!X12&lt;0),"prejuízo",IF('1.DP 2012-2022 '!M12&lt;0,"IRPJ NEGATIVO",('1.DP 2012-2022 '!M12+'1.DP 2012-2022 '!AI12)/'1.DP 2012-2022 '!X12)),"NA")</f>
        <v>0.33223389532507569</v>
      </c>
      <c r="O12" s="26">
        <f>IFERROR(IF(AND('1.DP 2012-2022 '!Y12&lt;0),"prejuízo",IF('1.DP 2012-2022 '!N12&lt;0,"IRPJ NEGATIVO",('1.DP 2012-2022 '!N12+'1.DP 2012-2022 '!AJ12)/'1.DP 2012-2022 '!Y12)),"NA")</f>
        <v>0.34402434744729393</v>
      </c>
      <c r="P12" s="26">
        <f>IFERROR(IF(AND('1.DP 2012-2022 '!Z12&lt;0),"prejuízo",IF('1.DP 2012-2022 '!O12&lt;0,"IRPJ NEGATIVO",('1.DP 2012-2022 '!O12+'1.DP 2012-2022 '!AK12)/'1.DP 2012-2022 '!Z12)),"NA")</f>
        <v>0.35382663285049659</v>
      </c>
      <c r="Q12" s="27">
        <f t="shared" si="1"/>
        <v>11</v>
      </c>
      <c r="R12" s="27">
        <f t="shared" si="2"/>
        <v>358</v>
      </c>
      <c r="S12" s="28">
        <f>IFERROR((SUMIF('1.DP 2012-2022 '!E12:O12,"&gt;=0",'1.DP 2012-2022 '!E12:O12)+SUMIF('1.DP 2012-2022 '!E12:O12,"&gt;=0",'1.DP 2012-2022 '!AA12:AK12))/(SUMIF('1.DP 2012-2022 '!P12:Z12,"&gt;=0",'1.DP 2012-2022 '!P12:Z12)),"NA")</f>
        <v>0.34404930714666193</v>
      </c>
      <c r="T12" s="29">
        <f t="shared" si="3"/>
        <v>1.0571347426294082E-2</v>
      </c>
      <c r="U12" s="29">
        <f t="shared" si="4"/>
        <v>1.937809717671931E-3</v>
      </c>
    </row>
    <row r="13" spans="1:27" ht="14.25" customHeight="1">
      <c r="A13" s="12" t="s">
        <v>81</v>
      </c>
      <c r="B13" s="12" t="s">
        <v>82</v>
      </c>
      <c r="C13" s="12" t="s">
        <v>58</v>
      </c>
      <c r="D13" s="13" t="s">
        <v>59</v>
      </c>
      <c r="E13" s="25">
        <f t="shared" si="0"/>
        <v>0</v>
      </c>
      <c r="F13" s="26" t="str">
        <f>IFERROR(IF(AND('1.DP 2012-2022 '!P13&lt;0),"prejuízo",IF('1.DP 2012-2022 '!E13&lt;0,"IRPJ NEGATIVO",('1.DP 2012-2022 '!E13+'1.DP 2012-2022 '!AA13)/'1.DP 2012-2022 '!P13)),"NA")</f>
        <v>prejuízo</v>
      </c>
      <c r="G13" s="26" t="str">
        <f>IFERROR(IF(AND('1.DP 2012-2022 '!Q13&lt;0),"prejuízo",IF('1.DP 2012-2022 '!F13&lt;0,"IRPJ NEGATIVO",('1.DP 2012-2022 '!F13+'1.DP 2012-2022 '!AB13)/'1.DP 2012-2022 '!Q13)),"NA")</f>
        <v>prejuízo</v>
      </c>
      <c r="H13" s="26">
        <f>IFERROR(IF(AND('1.DP 2012-2022 '!R13&lt;0),"prejuízo",IF('1.DP 2012-2022 '!G13&lt;0,"IRPJ NEGATIVO",('1.DP 2012-2022 '!G13+'1.DP 2012-2022 '!AC13)/'1.DP 2012-2022 '!R13)),"NA")</f>
        <v>0</v>
      </c>
      <c r="I13" s="26" t="str">
        <f>IFERROR(IF(AND('1.DP 2012-2022 '!S13&lt;0),"prejuízo",IF('1.DP 2012-2022 '!H13&lt;0,"IRPJ NEGATIVO",('1.DP 2012-2022 '!H13+'1.DP 2012-2022 '!AD13)/'1.DP 2012-2022 '!S13)),"NA")</f>
        <v>prejuízo</v>
      </c>
      <c r="J13" s="26">
        <f>IFERROR(IF(AND('1.DP 2012-2022 '!T13&lt;0),"prejuízo",IF('1.DP 2012-2022 '!I13&lt;0,"IRPJ NEGATIVO",('1.DP 2012-2022 '!I13+'1.DP 2012-2022 '!AE13)/'1.DP 2012-2022 '!T13)),"NA")</f>
        <v>0</v>
      </c>
      <c r="K13" s="26">
        <f>IFERROR(IF(AND('1.DP 2012-2022 '!U13&lt;0),"prejuízo",IF('1.DP 2012-2022 '!J13&lt;0,"IRPJ NEGATIVO",('1.DP 2012-2022 '!J13+'1.DP 2012-2022 '!AF13)/'1.DP 2012-2022 '!U13)),"NA")</f>
        <v>0</v>
      </c>
      <c r="L13" s="26">
        <f>IFERROR(IF(AND('1.DP 2012-2022 '!V13&lt;0),"prejuízo",IF('1.DP 2012-2022 '!K13&lt;0,"IRPJ NEGATIVO",('1.DP 2012-2022 '!K13+'1.DP 2012-2022 '!AG13)/'1.DP 2012-2022 '!V13)),"NA")</f>
        <v>0</v>
      </c>
      <c r="M13" s="26" t="str">
        <f>IFERROR(IF(AND('1.DP 2012-2022 '!W13&lt;0),"prejuízo",IF('1.DP 2012-2022 '!L13&lt;0,"IRPJ NEGATIVO",('1.DP 2012-2022 '!L13+'1.DP 2012-2022 '!AH13)/'1.DP 2012-2022 '!W13)),"NA")</f>
        <v>prejuízo</v>
      </c>
      <c r="N13" s="26" t="str">
        <f>IFERROR(IF(AND('1.DP 2012-2022 '!X13&lt;0),"prejuízo",IF('1.DP 2012-2022 '!M13&lt;0,"IRPJ NEGATIVO",('1.DP 2012-2022 '!M13+'1.DP 2012-2022 '!AI13)/'1.DP 2012-2022 '!X13)),"NA")</f>
        <v>prejuízo</v>
      </c>
      <c r="O13" s="26" t="str">
        <f>IFERROR(IF(AND('1.DP 2012-2022 '!Y13&lt;0),"prejuízo",IF('1.DP 2012-2022 '!N13&lt;0,"IRPJ NEGATIVO",('1.DP 2012-2022 '!N13+'1.DP 2012-2022 '!AJ13)/'1.DP 2012-2022 '!Y13)),"NA")</f>
        <v>prejuízo</v>
      </c>
      <c r="P13" s="26">
        <f>IFERROR(IF(AND('1.DP 2012-2022 '!Z13&lt;0),"prejuízo",IF('1.DP 2012-2022 '!O13&lt;0,"IRPJ NEGATIVO",('1.DP 2012-2022 '!O13+'1.DP 2012-2022 '!AK13)/'1.DP 2012-2022 '!Z13)),"NA")</f>
        <v>0.97835499325615372</v>
      </c>
      <c r="Q13" s="27">
        <f t="shared" si="1"/>
        <v>4</v>
      </c>
      <c r="R13" s="27">
        <f t="shared" si="2"/>
        <v>358</v>
      </c>
      <c r="S13" s="28">
        <f>IFERROR((SUMIF('1.DP 2012-2022 '!E13:O13,"&gt;=0",'1.DP 2012-2022 '!E13:O13)+SUMIF('1.DP 2012-2022 '!E13:O13,"&gt;=0",'1.DP 2012-2022 '!AA13:AK13))/(SUMIF('1.DP 2012-2022 '!P13:Z13,"&gt;=0",'1.DP 2012-2022 '!P13:Z13)),"NA")</f>
        <v>4.1520103533325158E-2</v>
      </c>
      <c r="T13" s="29">
        <f t="shared" si="3"/>
        <v>4.6391177132206878E-4</v>
      </c>
      <c r="U13" s="29">
        <f t="shared" si="4"/>
        <v>8.5038614507578403E-5</v>
      </c>
    </row>
    <row r="14" spans="1:27" ht="14.25" customHeight="1">
      <c r="A14" s="12" t="s">
        <v>83</v>
      </c>
      <c r="B14" s="12" t="s">
        <v>84</v>
      </c>
      <c r="C14" s="12" t="s">
        <v>58</v>
      </c>
      <c r="D14" s="13" t="s">
        <v>59</v>
      </c>
      <c r="E14" s="25">
        <f t="shared" si="0"/>
        <v>9.9419575269725953E-3</v>
      </c>
      <c r="F14" s="26">
        <f>IFERROR(IF(AND('1.DP 2012-2022 '!P14&lt;0),"prejuízo",IF('1.DP 2012-2022 '!E14&lt;0,"IRPJ NEGATIVO",('1.DP 2012-2022 '!E14+'1.DP 2012-2022 '!AA14)/'1.DP 2012-2022 '!P14)),"NA")</f>
        <v>0.5269346314176272</v>
      </c>
      <c r="G14" s="26">
        <f>IFERROR(IF(AND('1.DP 2012-2022 '!Q14&lt;0),"prejuízo",IF('1.DP 2012-2022 '!F14&lt;0,"IRPJ NEGATIVO",('1.DP 2012-2022 '!F14+'1.DP 2012-2022 '!AB14)/'1.DP 2012-2022 '!Q14)),"NA")</f>
        <v>0.43712393137953381</v>
      </c>
      <c r="H14" s="26">
        <f>IFERROR(IF(AND('1.DP 2012-2022 '!R14&lt;0),"prejuízo",IF('1.DP 2012-2022 '!G14&lt;0,"IRPJ NEGATIVO",('1.DP 2012-2022 '!G14+'1.DP 2012-2022 '!AC14)/'1.DP 2012-2022 '!R14)),"NA")</f>
        <v>6.2861695673075939</v>
      </c>
      <c r="I14" s="26">
        <f>IFERROR(IF(AND('1.DP 2012-2022 '!S14&lt;0),"prejuízo",IF('1.DP 2012-2022 '!H14&lt;0,"IRPJ NEGATIVO",('1.DP 2012-2022 '!H14+'1.DP 2012-2022 '!AD14)/'1.DP 2012-2022 '!S14)),"NA")</f>
        <v>2.9375888899633105</v>
      </c>
      <c r="J14" s="26">
        <f>IFERROR(IF(AND('1.DP 2012-2022 '!T14&lt;0),"prejuízo",IF('1.DP 2012-2022 '!I14&lt;0,"IRPJ NEGATIVO",('1.DP 2012-2022 '!I14+'1.DP 2012-2022 '!AE14)/'1.DP 2012-2022 '!T14)),"NA")</f>
        <v>0.44629332743502304</v>
      </c>
      <c r="K14" s="26">
        <f>IFERROR(IF(AND('1.DP 2012-2022 '!U14&lt;0),"prejuízo",IF('1.DP 2012-2022 '!J14&lt;0,"IRPJ NEGATIVO",('1.DP 2012-2022 '!J14+'1.DP 2012-2022 '!AF14)/'1.DP 2012-2022 '!U14)),"NA")</f>
        <v>0.44464852188675091</v>
      </c>
      <c r="L14" s="26">
        <f>IFERROR(IF(AND('1.DP 2012-2022 '!V14&lt;0),"prejuízo",IF('1.DP 2012-2022 '!K14&lt;0,"IRPJ NEGATIVO",('1.DP 2012-2022 '!K14+'1.DP 2012-2022 '!AG14)/'1.DP 2012-2022 '!V14)),"NA")</f>
        <v>2.1804581303972013</v>
      </c>
      <c r="M14" s="26">
        <f>IFERROR(IF(AND('1.DP 2012-2022 '!W14&lt;0),"prejuízo",IF('1.DP 2012-2022 '!L14&lt;0,"IRPJ NEGATIVO",('1.DP 2012-2022 '!L14+'1.DP 2012-2022 '!AH14)/'1.DP 2012-2022 '!W14)),"NA")</f>
        <v>0.55080645474633072</v>
      </c>
      <c r="N14" s="26">
        <f>IFERROR(IF(AND('1.DP 2012-2022 '!X14&lt;0),"prejuízo",IF('1.DP 2012-2022 '!M14&lt;0,"IRPJ NEGATIVO",('1.DP 2012-2022 '!M14+'1.DP 2012-2022 '!AI14)/'1.DP 2012-2022 '!X14)),"NA")</f>
        <v>0.3384785774474186</v>
      </c>
      <c r="O14" s="26">
        <f>IFERROR(IF(AND('1.DP 2012-2022 '!Y14&lt;0),"prejuízo",IF('1.DP 2012-2022 '!N14&lt;0,"IRPJ NEGATIVO",('1.DP 2012-2022 '!N14+'1.DP 2012-2022 '!AJ14)/'1.DP 2012-2022 '!Y14)),"NA")</f>
        <v>0.37003275101148153</v>
      </c>
      <c r="P14" s="26">
        <f>IFERROR(IF(AND('1.DP 2012-2022 '!Z14&lt;0),"prejuízo",IF('1.DP 2012-2022 '!O14&lt;0,"IRPJ NEGATIVO",('1.DP 2012-2022 '!O14+'1.DP 2012-2022 '!AK14)/'1.DP 2012-2022 '!Z14)),"NA")</f>
        <v>0.37938616568542594</v>
      </c>
      <c r="Q14" s="27">
        <f t="shared" si="1"/>
        <v>8</v>
      </c>
      <c r="R14" s="27">
        <f t="shared" si="2"/>
        <v>358</v>
      </c>
      <c r="S14" s="28">
        <f>IFERROR((SUMIF('1.DP 2012-2022 '!E14:O14,"&gt;=0",'1.DP 2012-2022 '!E14:O14)+SUMIF('1.DP 2012-2022 '!E14:O14,"&gt;=0",'1.DP 2012-2022 '!AA14:AK14))/(SUMIF('1.DP 2012-2022 '!P14:Z14,"&gt;=0",'1.DP 2012-2022 '!P14:Z14)),"NA")</f>
        <v>0.59784918701953005</v>
      </c>
      <c r="T14" s="29">
        <f t="shared" si="3"/>
        <v>1.3359758369151509E-2</v>
      </c>
      <c r="U14" s="29">
        <f t="shared" si="4"/>
        <v>2.4489470026401641E-3</v>
      </c>
    </row>
    <row r="15" spans="1:27" ht="14.25" customHeight="1">
      <c r="A15" s="12" t="s">
        <v>85</v>
      </c>
      <c r="B15" s="12" t="s">
        <v>86</v>
      </c>
      <c r="C15" s="12" t="s">
        <v>58</v>
      </c>
      <c r="D15" s="13" t="s">
        <v>59</v>
      </c>
      <c r="E15" s="25">
        <f t="shared" si="0"/>
        <v>2.582561690157414E-3</v>
      </c>
      <c r="F15" s="26">
        <f>IFERROR(IF(AND('1.DP 2012-2022 '!P15&lt;0),"prejuízo",IF('1.DP 2012-2022 '!E15&lt;0,"IRPJ NEGATIVO",('1.DP 2012-2022 '!E15+'1.DP 2012-2022 '!AA15)/'1.DP 2012-2022 '!P15)),"NA")</f>
        <v>0.28332617972905583</v>
      </c>
      <c r="G15" s="26">
        <f>IFERROR(IF(AND('1.DP 2012-2022 '!Q15&lt;0),"prejuízo",IF('1.DP 2012-2022 '!F15&lt;0,"IRPJ NEGATIVO",('1.DP 2012-2022 '!F15+'1.DP 2012-2022 '!AB15)/'1.DP 2012-2022 '!Q15)),"NA")</f>
        <v>-7.719706946376372E-4</v>
      </c>
      <c r="H15" s="26">
        <f>IFERROR(IF(AND('1.DP 2012-2022 '!R15&lt;0),"prejuízo",IF('1.DP 2012-2022 '!G15&lt;0,"IRPJ NEGATIVO",('1.DP 2012-2022 '!G15+'1.DP 2012-2022 '!AC15)/'1.DP 2012-2022 '!R15)),"NA")</f>
        <v>0.21832128623723893</v>
      </c>
      <c r="I15" s="26">
        <f>IFERROR(IF(AND('1.DP 2012-2022 '!S15&lt;0),"prejuízo",IF('1.DP 2012-2022 '!H15&lt;0,"IRPJ NEGATIVO",('1.DP 2012-2022 '!H15+'1.DP 2012-2022 '!AD15)/'1.DP 2012-2022 '!S15)),"NA")</f>
        <v>0.1660341552865548</v>
      </c>
      <c r="J15" s="26" t="str">
        <f>IFERROR(IF(AND('1.DP 2012-2022 '!T15&lt;0),"prejuízo",IF('1.DP 2012-2022 '!I15&lt;0,"IRPJ NEGATIVO",('1.DP 2012-2022 '!I15+'1.DP 2012-2022 '!AE15)/'1.DP 2012-2022 '!T15)),"NA")</f>
        <v>prejuízo</v>
      </c>
      <c r="K15" s="26" t="str">
        <f>IFERROR(IF(AND('1.DP 2012-2022 '!U15&lt;0),"prejuízo",IF('1.DP 2012-2022 '!J15&lt;0,"IRPJ NEGATIVO",('1.DP 2012-2022 '!J15+'1.DP 2012-2022 '!AF15)/'1.DP 2012-2022 '!U15)),"NA")</f>
        <v>prejuízo</v>
      </c>
      <c r="L15" s="26" t="str">
        <f>IFERROR(IF(AND('1.DP 2012-2022 '!V15&lt;0),"prejuízo",IF('1.DP 2012-2022 '!K15&lt;0,"IRPJ NEGATIVO",('1.DP 2012-2022 '!K15+'1.DP 2012-2022 '!AG15)/'1.DP 2012-2022 '!V15)),"NA")</f>
        <v>prejuízo</v>
      </c>
      <c r="M15" s="26">
        <f>IFERROR(IF(AND('1.DP 2012-2022 '!W15&lt;0),"prejuízo",IF('1.DP 2012-2022 '!L15&lt;0,"IRPJ NEGATIVO",('1.DP 2012-2022 '!L15+'1.DP 2012-2022 '!AH15)/'1.DP 2012-2022 '!W15)),"NA")</f>
        <v>0.25764743451814237</v>
      </c>
      <c r="N15" s="26" t="str">
        <f>IFERROR(IF(AND('1.DP 2012-2022 '!X15&lt;0),"prejuízo",IF('1.DP 2012-2022 '!M15&lt;0,"IRPJ NEGATIVO",('1.DP 2012-2022 '!M15+'1.DP 2012-2022 '!AI15)/'1.DP 2012-2022 '!X15)),"NA")</f>
        <v>prejuízo</v>
      </c>
      <c r="O15" s="26" t="str">
        <f>IFERROR(IF(AND('1.DP 2012-2022 '!Y15&lt;0),"prejuízo",IF('1.DP 2012-2022 '!N15&lt;0,"IRPJ NEGATIVO",('1.DP 2012-2022 '!N15+'1.DP 2012-2022 '!AJ15)/'1.DP 2012-2022 '!Y15)),"NA")</f>
        <v>prejuízo</v>
      </c>
      <c r="P15" s="26" t="str">
        <f>IFERROR(IF(AND('1.DP 2012-2022 '!Z15&lt;0),"prejuízo",IF('1.DP 2012-2022 '!O15&lt;0,"IRPJ NEGATIVO",('1.DP 2012-2022 '!O15+'1.DP 2012-2022 '!AK15)/'1.DP 2012-2022 '!Z15)),"NA")</f>
        <v>prejuízo</v>
      </c>
      <c r="Q15" s="27">
        <f t="shared" si="1"/>
        <v>5</v>
      </c>
      <c r="R15" s="27">
        <f t="shared" si="2"/>
        <v>358</v>
      </c>
      <c r="S15" s="28">
        <f>IFERROR((SUMIF('1.DP 2012-2022 '!E15:O15,"&gt;=0",'1.DP 2012-2022 '!E15:O15)+SUMIF('1.DP 2012-2022 '!E15:O15,"&gt;=0",'1.DP 2012-2022 '!AA15:AK15))/(SUMIF('1.DP 2012-2022 '!P15:Z15,"&gt;=0",'1.DP 2012-2022 '!P15:Z15)),"NA")</f>
        <v>-0.12290505491439652</v>
      </c>
      <c r="T15" s="29">
        <f t="shared" si="3"/>
        <v>-1.7165510462904541E-3</v>
      </c>
      <c r="U15" s="29">
        <f t="shared" si="4"/>
        <v>-3.1465707863388763E-4</v>
      </c>
    </row>
    <row r="16" spans="1:27" ht="14.25" customHeight="1">
      <c r="A16" s="12" t="s">
        <v>87</v>
      </c>
      <c r="B16" s="12" t="s">
        <v>88</v>
      </c>
      <c r="C16" s="12" t="s">
        <v>58</v>
      </c>
      <c r="D16" s="13" t="s">
        <v>59</v>
      </c>
      <c r="E16" s="25">
        <f t="shared" si="0"/>
        <v>2.62117862755732E-3</v>
      </c>
      <c r="F16" s="26" t="str">
        <f>IFERROR(IF(AND('1.DP 2012-2022 '!P16&lt;0),"prejuízo",IF('1.DP 2012-2022 '!E16&lt;0,"IRPJ NEGATIVO",('1.DP 2012-2022 '!E16+'1.DP 2012-2022 '!AA16)/'1.DP 2012-2022 '!P16)),"NA")</f>
        <v>prejuízo</v>
      </c>
      <c r="G16" s="26">
        <f>IFERROR(IF(AND('1.DP 2012-2022 '!Q16&lt;0),"prejuízo",IF('1.DP 2012-2022 '!F16&lt;0,"IRPJ NEGATIVO",('1.DP 2012-2022 '!F16+'1.DP 2012-2022 '!AB16)/'1.DP 2012-2022 '!Q16)),"NA")</f>
        <v>3.2034696550239405</v>
      </c>
      <c r="H16" s="26" t="str">
        <f>IFERROR(IF(AND('1.DP 2012-2022 '!R16&lt;0),"prejuízo",IF('1.DP 2012-2022 '!G16&lt;0,"IRPJ NEGATIVO",('1.DP 2012-2022 '!G16+'1.DP 2012-2022 '!AC16)/'1.DP 2012-2022 '!R16)),"NA")</f>
        <v>prejuízo</v>
      </c>
      <c r="I16" s="26" t="str">
        <f>IFERROR(IF(AND('1.DP 2012-2022 '!S16&lt;0),"prejuízo",IF('1.DP 2012-2022 '!H16&lt;0,"IRPJ NEGATIVO",('1.DP 2012-2022 '!H16+'1.DP 2012-2022 '!AD16)/'1.DP 2012-2022 '!S16)),"NA")</f>
        <v>prejuízo</v>
      </c>
      <c r="J16" s="26" t="str">
        <f>IFERROR(IF(AND('1.DP 2012-2022 '!T16&lt;0),"prejuízo",IF('1.DP 2012-2022 '!I16&lt;0,"IRPJ NEGATIVO",('1.DP 2012-2022 '!I16+'1.DP 2012-2022 '!AE16)/'1.DP 2012-2022 '!T16)),"NA")</f>
        <v>prejuízo</v>
      </c>
      <c r="K16" s="26">
        <f>IFERROR(IF(AND('1.DP 2012-2022 '!U16&lt;0),"prejuízo",IF('1.DP 2012-2022 '!J16&lt;0,"IRPJ NEGATIVO",('1.DP 2012-2022 '!J16+'1.DP 2012-2022 '!AF16)/'1.DP 2012-2022 '!U16)),"NA")</f>
        <v>8.5226211588568163E-2</v>
      </c>
      <c r="L16" s="26">
        <f>IFERROR(IF(AND('1.DP 2012-2022 '!V16&lt;0),"prejuízo",IF('1.DP 2012-2022 '!K16&lt;0,"IRPJ NEGATIVO",('1.DP 2012-2022 '!K16+'1.DP 2012-2022 '!AG16)/'1.DP 2012-2022 '!V16)),"NA")</f>
        <v>-6.4751061941019164E-2</v>
      </c>
      <c r="M16" s="26">
        <f>IFERROR(IF(AND('1.DP 2012-2022 '!W16&lt;0),"prejuízo",IF('1.DP 2012-2022 '!L16&lt;0,"IRPJ NEGATIVO",('1.DP 2012-2022 '!L16+'1.DP 2012-2022 '!AH16)/'1.DP 2012-2022 '!W16)),"NA")</f>
        <v>0.74443230372779445</v>
      </c>
      <c r="N16" s="26">
        <f>IFERROR(IF(AND('1.DP 2012-2022 '!X16&lt;0),"prejuízo",IF('1.DP 2012-2022 '!M16&lt;0,"IRPJ NEGATIVO",('1.DP 2012-2022 '!M16+'1.DP 2012-2022 '!AI16)/'1.DP 2012-2022 '!X16)),"NA")</f>
        <v>0.31176944192747913</v>
      </c>
      <c r="O16" s="26">
        <f>IFERROR(IF(AND('1.DP 2012-2022 '!Y16&lt;0),"prejuízo",IF('1.DP 2012-2022 '!N16&lt;0,"IRPJ NEGATIVO",('1.DP 2012-2022 '!N16+'1.DP 2012-2022 '!AJ16)/'1.DP 2012-2022 '!Y16)),"NA")</f>
        <v>0.41846096735738836</v>
      </c>
      <c r="P16" s="26">
        <f>IFERROR(IF(AND('1.DP 2012-2022 '!Z16&lt;0),"prejuízo",IF('1.DP 2012-2022 '!O16&lt;0,"IRPJ NEGATIVO",('1.DP 2012-2022 '!O16+'1.DP 2012-2022 '!AK16)/'1.DP 2012-2022 '!Z16)),"NA")</f>
        <v>0.42838124163983782</v>
      </c>
      <c r="Q16" s="27">
        <f t="shared" si="1"/>
        <v>5</v>
      </c>
      <c r="R16" s="27">
        <f t="shared" si="2"/>
        <v>358</v>
      </c>
      <c r="S16" s="28">
        <f>IFERROR((SUMIF('1.DP 2012-2022 '!E16:O16,"&gt;=0",'1.DP 2012-2022 '!E16:O16)+SUMIF('1.DP 2012-2022 '!E16:O16,"&gt;=0",'1.DP 2012-2022 '!AA16:AK16))/(SUMIF('1.DP 2012-2022 '!P16:Z16,"&gt;=0",'1.DP 2012-2022 '!P16:Z16)),"NA")</f>
        <v>0.47768739134501953</v>
      </c>
      <c r="T16" s="29">
        <f t="shared" si="3"/>
        <v>6.67161161096396E-3</v>
      </c>
      <c r="U16" s="29">
        <f t="shared" si="4"/>
        <v>1.2229579911546839E-3</v>
      </c>
    </row>
    <row r="17" spans="1:21" ht="14.25" customHeight="1">
      <c r="A17" s="12" t="s">
        <v>89</v>
      </c>
      <c r="B17" s="12" t="s">
        <v>90</v>
      </c>
      <c r="C17" s="12" t="s">
        <v>58</v>
      </c>
      <c r="D17" s="13" t="s">
        <v>59</v>
      </c>
      <c r="E17" s="25" t="str">
        <f t="shared" si="0"/>
        <v>NA)</v>
      </c>
      <c r="F17" s="26" t="str">
        <f>IFERROR(IF(AND('1.DP 2012-2022 '!P17&lt;0),"prejuízo",IF('1.DP 2012-2022 '!E17&lt;0,"IRPJ NEGATIVO",('1.DP 2012-2022 '!E17+'1.DP 2012-2022 '!AA17)/'1.DP 2012-2022 '!P17)),"NA")</f>
        <v>prejuízo</v>
      </c>
      <c r="G17" s="26" t="str">
        <f>IFERROR(IF(AND('1.DP 2012-2022 '!Q17&lt;0),"prejuízo",IF('1.DP 2012-2022 '!F17&lt;0,"IRPJ NEGATIVO",('1.DP 2012-2022 '!F17+'1.DP 2012-2022 '!AB17)/'1.DP 2012-2022 '!Q17)),"NA")</f>
        <v>prejuízo</v>
      </c>
      <c r="H17" s="26" t="str">
        <f>IFERROR(IF(AND('1.DP 2012-2022 '!R17&lt;0),"prejuízo",IF('1.DP 2012-2022 '!G17&lt;0,"IRPJ NEGATIVO",('1.DP 2012-2022 '!G17+'1.DP 2012-2022 '!AC17)/'1.DP 2012-2022 '!R17)),"NA")</f>
        <v>prejuízo</v>
      </c>
      <c r="I17" s="26" t="str">
        <f>IFERROR(IF(AND('1.DP 2012-2022 '!S17&lt;0),"prejuízo",IF('1.DP 2012-2022 '!H17&lt;0,"IRPJ NEGATIVO",('1.DP 2012-2022 '!H17+'1.DP 2012-2022 '!AD17)/'1.DP 2012-2022 '!S17)),"NA")</f>
        <v>prejuízo</v>
      </c>
      <c r="J17" s="26" t="str">
        <f>IFERROR(IF(AND('1.DP 2012-2022 '!T17&lt;0),"prejuízo",IF('1.DP 2012-2022 '!I17&lt;0,"IRPJ NEGATIVO",('1.DP 2012-2022 '!I17+'1.DP 2012-2022 '!AE17)/'1.DP 2012-2022 '!T17)),"NA")</f>
        <v>prejuízo</v>
      </c>
      <c r="K17" s="26" t="str">
        <f>IFERROR(IF(AND('1.DP 2012-2022 '!U17&lt;0),"prejuízo",IF('1.DP 2012-2022 '!J17&lt;0,"IRPJ NEGATIVO",('1.DP 2012-2022 '!J17+'1.DP 2012-2022 '!AF17)/'1.DP 2012-2022 '!U17)),"NA")</f>
        <v>prejuízo</v>
      </c>
      <c r="L17" s="26" t="str">
        <f>IFERROR(IF(AND('1.DP 2012-2022 '!V17&lt;0),"prejuízo",IF('1.DP 2012-2022 '!K17&lt;0,"IRPJ NEGATIVO",('1.DP 2012-2022 '!K17+'1.DP 2012-2022 '!AG17)/'1.DP 2012-2022 '!V17)),"NA")</f>
        <v>NA</v>
      </c>
      <c r="M17" s="26" t="str">
        <f>IFERROR(IF(AND('1.DP 2012-2022 '!W17&lt;0),"prejuízo",IF('1.DP 2012-2022 '!L17&lt;0,"IRPJ NEGATIVO",('1.DP 2012-2022 '!L17+'1.DP 2012-2022 '!AH17)/'1.DP 2012-2022 '!W17)),"NA")</f>
        <v>NA</v>
      </c>
      <c r="N17" s="26" t="str">
        <f>IFERROR(IF(AND('1.DP 2012-2022 '!X17&lt;0),"prejuízo",IF('1.DP 2012-2022 '!M17&lt;0,"IRPJ NEGATIVO",('1.DP 2012-2022 '!M17+'1.DP 2012-2022 '!AI17)/'1.DP 2012-2022 '!X17)),"NA")</f>
        <v>NA</v>
      </c>
      <c r="O17" s="26" t="str">
        <f>IFERROR(IF(AND('1.DP 2012-2022 '!Y17&lt;0),"prejuízo",IF('1.DP 2012-2022 '!N17&lt;0,"IRPJ NEGATIVO",('1.DP 2012-2022 '!N17+'1.DP 2012-2022 '!AJ17)/'1.DP 2012-2022 '!Y17)),"NA")</f>
        <v>NA</v>
      </c>
      <c r="P17" s="26" t="str">
        <f>IFERROR(IF(AND('1.DP 2012-2022 '!Z17&lt;0),"prejuízo",IF('1.DP 2012-2022 '!O17&lt;0,"IRPJ NEGATIVO",('1.DP 2012-2022 '!O17+'1.DP 2012-2022 '!AK17)/'1.DP 2012-2022 '!Z17)),"NA")</f>
        <v>NA</v>
      </c>
      <c r="Q17" s="27">
        <f t="shared" si="1"/>
        <v>0</v>
      </c>
      <c r="R17" s="27">
        <f t="shared" si="2"/>
        <v>358</v>
      </c>
      <c r="S17" s="28" t="str">
        <f>IFERROR((SUMIF('1.DP 2012-2022 '!E17:O17,"&gt;=0",'1.DP 2012-2022 '!E17:O17)+SUMIF('1.DP 2012-2022 '!E17:O17,"&gt;=0",'1.DP 2012-2022 '!AA17:AK17))/(SUMIF('1.DP 2012-2022 '!P17:Z17,"&gt;=0",'1.DP 2012-2022 '!P17:Z17)),"NA")</f>
        <v>NA</v>
      </c>
      <c r="T17" s="29" t="str">
        <f t="shared" si="3"/>
        <v>na</v>
      </c>
      <c r="U17" s="29" t="str">
        <f t="shared" si="4"/>
        <v>na</v>
      </c>
    </row>
    <row r="18" spans="1:21" ht="14.25" customHeight="1">
      <c r="A18" s="12" t="s">
        <v>91</v>
      </c>
      <c r="B18" s="12" t="s">
        <v>92</v>
      </c>
      <c r="C18" s="12" t="s">
        <v>58</v>
      </c>
      <c r="D18" s="13" t="s">
        <v>59</v>
      </c>
      <c r="E18" s="25">
        <f t="shared" si="0"/>
        <v>5.7580014483028614E-3</v>
      </c>
      <c r="F18" s="26">
        <f>IFERROR(IF(AND('1.DP 2012-2022 '!P18&lt;0),"prejuízo",IF('1.DP 2012-2022 '!E18&lt;0,"IRPJ NEGATIVO",('1.DP 2012-2022 '!E18+'1.DP 2012-2022 '!AA18)/'1.DP 2012-2022 '!P18)),"NA")</f>
        <v>0.16539599038722214</v>
      </c>
      <c r="G18" s="26">
        <f>IFERROR(IF(AND('1.DP 2012-2022 '!Q18&lt;0),"prejuízo",IF('1.DP 2012-2022 '!F18&lt;0,"IRPJ NEGATIVO",('1.DP 2012-2022 '!F18+'1.DP 2012-2022 '!AB18)/'1.DP 2012-2022 '!Q18)),"NA")</f>
        <v>0.2235522615238173</v>
      </c>
      <c r="H18" s="26">
        <f>IFERROR(IF(AND('1.DP 2012-2022 '!R18&lt;0),"prejuízo",IF('1.DP 2012-2022 '!G18&lt;0,"IRPJ NEGATIVO",('1.DP 2012-2022 '!G18+'1.DP 2012-2022 '!AC18)/'1.DP 2012-2022 '!R18)),"NA")</f>
        <v>0.18031407014772027</v>
      </c>
      <c r="I18" s="26">
        <f>IFERROR(IF(AND('1.DP 2012-2022 '!S18&lt;0),"prejuízo",IF('1.DP 2012-2022 '!H18&lt;0,"IRPJ NEGATIVO",('1.DP 2012-2022 '!H18+'1.DP 2012-2022 '!AD18)/'1.DP 2012-2022 '!S18)),"NA")</f>
        <v>1.2841198048134175</v>
      </c>
      <c r="J18" s="26" t="str">
        <f>IFERROR(IF(AND('1.DP 2012-2022 '!T18&lt;0),"prejuízo",IF('1.DP 2012-2022 '!I18&lt;0,"IRPJ NEGATIVO",('1.DP 2012-2022 '!I18+'1.DP 2012-2022 '!AE18)/'1.DP 2012-2022 '!T18)),"NA")</f>
        <v>prejuízo</v>
      </c>
      <c r="K18" s="26" t="str">
        <f>IFERROR(IF(AND('1.DP 2012-2022 '!U18&lt;0),"prejuízo",IF('1.DP 2012-2022 '!J18&lt;0,"IRPJ NEGATIVO",('1.DP 2012-2022 '!J18+'1.DP 2012-2022 '!AF18)/'1.DP 2012-2022 '!U18)),"NA")</f>
        <v>prejuízo</v>
      </c>
      <c r="L18" s="26" t="str">
        <f>IFERROR(IF(AND('1.DP 2012-2022 '!V18&lt;0),"prejuízo",IF('1.DP 2012-2022 '!K18&lt;0,"IRPJ NEGATIVO",('1.DP 2012-2022 '!K18+'1.DP 2012-2022 '!AG18)/'1.DP 2012-2022 '!V18)),"NA")</f>
        <v>prejuízo</v>
      </c>
      <c r="M18" s="26">
        <f>IFERROR(IF(AND('1.DP 2012-2022 '!W18&lt;0),"prejuízo",IF('1.DP 2012-2022 '!L18&lt;0,"IRPJ NEGATIVO",('1.DP 2012-2022 '!L18+'1.DP 2012-2022 '!AH18)/'1.DP 2012-2022 '!W18)),"NA")</f>
        <v>0.57122870426675509</v>
      </c>
      <c r="N18" s="26">
        <f>IFERROR(IF(AND('1.DP 2012-2022 '!X18&lt;0),"prejuízo",IF('1.DP 2012-2022 '!M18&lt;0,"IRPJ NEGATIVO",('1.DP 2012-2022 '!M18+'1.DP 2012-2022 '!AI18)/'1.DP 2012-2022 '!X18)),"NA")</f>
        <v>0.34534608406067463</v>
      </c>
      <c r="O18" s="26">
        <f>IFERROR(IF(AND('1.DP 2012-2022 '!Y18&lt;0),"prejuízo",IF('1.DP 2012-2022 '!N18&lt;0,"IRPJ NEGATIVO",('1.DP 2012-2022 '!N18+'1.DP 2012-2022 '!AJ18)/'1.DP 2012-2022 '!Y18)),"NA")</f>
        <v>0.28104676260731731</v>
      </c>
      <c r="P18" s="26">
        <f>IFERROR(IF(AND('1.DP 2012-2022 '!Z18&lt;0),"prejuízo",IF('1.DP 2012-2022 '!O18&lt;0,"IRPJ NEGATIVO",('1.DP 2012-2022 '!O18+'1.DP 2012-2022 '!AK18)/'1.DP 2012-2022 '!Z18)),"NA")</f>
        <v>0.28388740319419647</v>
      </c>
      <c r="Q18" s="27">
        <f t="shared" si="1"/>
        <v>7</v>
      </c>
      <c r="R18" s="27">
        <f t="shared" si="2"/>
        <v>358</v>
      </c>
      <c r="S18" s="28">
        <f>IFERROR((SUMIF('1.DP 2012-2022 '!E18:O18,"&gt;=0",'1.DP 2012-2022 '!E18:O18)+SUMIF('1.DP 2012-2022 '!E18:O18,"&gt;=0",'1.DP 2012-2022 '!AA18:AK18))/(SUMIF('1.DP 2012-2022 '!P18:Z18,"&gt;=0",'1.DP 2012-2022 '!P18:Z18)),"NA")</f>
        <v>0.34766204307832271</v>
      </c>
      <c r="T18" s="29">
        <f t="shared" si="3"/>
        <v>6.7978611775091034E-3</v>
      </c>
      <c r="U18" s="29">
        <f t="shared" si="4"/>
        <v>1.2461005128255294E-3</v>
      </c>
    </row>
    <row r="19" spans="1:21" ht="14.25" customHeight="1">
      <c r="A19" s="12" t="s">
        <v>93</v>
      </c>
      <c r="B19" s="12" t="s">
        <v>94</v>
      </c>
      <c r="C19" s="12" t="s">
        <v>58</v>
      </c>
      <c r="D19" s="13" t="s">
        <v>59</v>
      </c>
      <c r="E19" s="25">
        <f t="shared" si="0"/>
        <v>2.7174431703543777E-3</v>
      </c>
      <c r="F19" s="26" t="str">
        <f>IFERROR(IF(AND('1.DP 2012-2022 '!P19&lt;0),"prejuízo",IF('1.DP 2012-2022 '!E19&lt;0,"IRPJ NEGATIVO",('1.DP 2012-2022 '!E19+'1.DP 2012-2022 '!AA19)/'1.DP 2012-2022 '!P19)),"NA")</f>
        <v>prejuízo</v>
      </c>
      <c r="G19" s="26" t="str">
        <f>IFERROR(IF(AND('1.DP 2012-2022 '!Q19&lt;0),"prejuízo",IF('1.DP 2012-2022 '!F19&lt;0,"IRPJ NEGATIVO",('1.DP 2012-2022 '!F19+'1.DP 2012-2022 '!AB19)/'1.DP 2012-2022 '!Q19)),"NA")</f>
        <v>prejuízo</v>
      </c>
      <c r="H19" s="26" t="str">
        <f>IFERROR(IF(AND('1.DP 2012-2022 '!R19&lt;0),"prejuízo",IF('1.DP 2012-2022 '!G19&lt;0,"IRPJ NEGATIVO",('1.DP 2012-2022 '!G19+'1.DP 2012-2022 '!AC19)/'1.DP 2012-2022 '!R19)),"NA")</f>
        <v>prejuízo</v>
      </c>
      <c r="I19" s="26" t="str">
        <f>IFERROR(IF(AND('1.DP 2012-2022 '!S19&lt;0),"prejuízo",IF('1.DP 2012-2022 '!H19&lt;0,"IRPJ NEGATIVO",('1.DP 2012-2022 '!H19+'1.DP 2012-2022 '!AD19)/'1.DP 2012-2022 '!S19)),"NA")</f>
        <v>prejuízo</v>
      </c>
      <c r="J19" s="26" t="str">
        <f>IFERROR(IF(AND('1.DP 2012-2022 '!T19&lt;0),"prejuízo",IF('1.DP 2012-2022 '!I19&lt;0,"IRPJ NEGATIVO",('1.DP 2012-2022 '!I19+'1.DP 2012-2022 '!AE19)/'1.DP 2012-2022 '!T19)),"NA")</f>
        <v>prejuízo</v>
      </c>
      <c r="K19" s="26">
        <f>IFERROR(IF(AND('1.DP 2012-2022 '!U19&lt;0),"prejuízo",IF('1.DP 2012-2022 '!J19&lt;0,"IRPJ NEGATIVO",('1.DP 2012-2022 '!J19+'1.DP 2012-2022 '!AF19)/'1.DP 2012-2022 '!U19)),"NA")</f>
        <v>-2.7322893397316421</v>
      </c>
      <c r="L19" s="26">
        <f>IFERROR(IF(AND('1.DP 2012-2022 '!V19&lt;0),"prejuízo",IF('1.DP 2012-2022 '!K19&lt;0,"IRPJ NEGATIVO",('1.DP 2012-2022 '!K19+'1.DP 2012-2022 '!AG19)/'1.DP 2012-2022 '!V19)),"NA")</f>
        <v>0.33371630598671237</v>
      </c>
      <c r="M19" s="26">
        <f>IFERROR(IF(AND('1.DP 2012-2022 '!W19&lt;0),"prejuízo",IF('1.DP 2012-2022 '!L19&lt;0,"IRPJ NEGATIVO",('1.DP 2012-2022 '!L19+'1.DP 2012-2022 '!AH19)/'1.DP 2012-2022 '!W19)),"NA")</f>
        <v>0.28927100193344518</v>
      </c>
      <c r="N19" s="26">
        <f>IFERROR(IF(AND('1.DP 2012-2022 '!X19&lt;0),"prejuízo",IF('1.DP 2012-2022 '!M19&lt;0,"IRPJ NEGATIVO",('1.DP 2012-2022 '!M19+'1.DP 2012-2022 '!AI19)/'1.DP 2012-2022 '!X19)),"NA")</f>
        <v>0.34985734706670973</v>
      </c>
      <c r="O19" s="26" t="str">
        <f>IFERROR(IF(AND('1.DP 2012-2022 '!Y19&lt;0),"prejuízo",IF('1.DP 2012-2022 '!N19&lt;0,"IRPJ NEGATIVO",('1.DP 2012-2022 '!N19+'1.DP 2012-2022 '!AJ19)/'1.DP 2012-2022 '!Y19)),"NA")</f>
        <v>NA</v>
      </c>
      <c r="P19" s="26" t="str">
        <f>IFERROR(IF(AND('1.DP 2012-2022 '!Z19&lt;0),"prejuízo",IF('1.DP 2012-2022 '!O19&lt;0,"IRPJ NEGATIVO",('1.DP 2012-2022 '!O19+'1.DP 2012-2022 '!AK19)/'1.DP 2012-2022 '!Z19)),"NA")</f>
        <v>NA</v>
      </c>
      <c r="Q19" s="27">
        <f t="shared" si="1"/>
        <v>3</v>
      </c>
      <c r="R19" s="27">
        <f t="shared" si="2"/>
        <v>358</v>
      </c>
      <c r="S19" s="28">
        <f>IFERROR((SUMIF('1.DP 2012-2022 '!E19:O19,"&gt;=0",'1.DP 2012-2022 '!E19:O19)+SUMIF('1.DP 2012-2022 '!E19:O19,"&gt;=0",'1.DP 2012-2022 '!AA19:AK19))/(SUMIF('1.DP 2012-2022 '!P19:Z19,"&gt;=0",'1.DP 2012-2022 '!P19:Z19)),"NA")</f>
        <v>0.31019976333995453</v>
      </c>
      <c r="T19" s="29">
        <f t="shared" si="3"/>
        <v>2.5994393575973843E-3</v>
      </c>
      <c r="U19" s="29">
        <f t="shared" si="4"/>
        <v>4.7649733231943861E-4</v>
      </c>
    </row>
    <row r="20" spans="1:21" ht="14.25" customHeight="1">
      <c r="A20" s="12" t="s">
        <v>95</v>
      </c>
      <c r="B20" s="12" t="s">
        <v>96</v>
      </c>
      <c r="C20" s="12" t="s">
        <v>58</v>
      </c>
      <c r="D20" s="13" t="s">
        <v>59</v>
      </c>
      <c r="E20" s="25">
        <f t="shared" si="0"/>
        <v>4.726545669979966E-3</v>
      </c>
      <c r="F20" s="26">
        <f>IFERROR(IF(AND('1.DP 2012-2022 '!P20&lt;0),"prejuízo",IF('1.DP 2012-2022 '!E20&lt;0,"IRPJ NEGATIVO",('1.DP 2012-2022 '!E20+'1.DP 2012-2022 '!AA20)/'1.DP 2012-2022 '!P20)),"NA")</f>
        <v>0.18289590543279921</v>
      </c>
      <c r="G20" s="26">
        <f>IFERROR(IF(AND('1.DP 2012-2022 '!Q20&lt;0),"prejuízo",IF('1.DP 2012-2022 '!F20&lt;0,"IRPJ NEGATIVO",('1.DP 2012-2022 '!F20+'1.DP 2012-2022 '!AB20)/'1.DP 2012-2022 '!Q20)),"NA")</f>
        <v>6.8205044264779219E-2</v>
      </c>
      <c r="H20" s="26">
        <f>IFERROR(IF(AND('1.DP 2012-2022 '!R20&lt;0),"prejuízo",IF('1.DP 2012-2022 '!G20&lt;0,"IRPJ NEGATIVO",('1.DP 2012-2022 '!G20+'1.DP 2012-2022 '!AC20)/'1.DP 2012-2022 '!R20)),"NA")</f>
        <v>0.28484048508511195</v>
      </c>
      <c r="I20" s="26">
        <f>IFERROR(IF(AND('1.DP 2012-2022 '!S20&lt;0),"prejuízo",IF('1.DP 2012-2022 '!H20&lt;0,"IRPJ NEGATIVO",('1.DP 2012-2022 '!H20+'1.DP 2012-2022 '!AD20)/'1.DP 2012-2022 '!S20)),"NA")</f>
        <v>0.53356935671945283</v>
      </c>
      <c r="J20" s="26" t="str">
        <f>IFERROR(IF(AND('1.DP 2012-2022 '!T20&lt;0),"prejuízo",IF('1.DP 2012-2022 '!I20&lt;0,"IRPJ NEGATIVO",('1.DP 2012-2022 '!I20+'1.DP 2012-2022 '!AE20)/'1.DP 2012-2022 '!T20)),"NA")</f>
        <v>IRPJ NEGATIVO</v>
      </c>
      <c r="K20" s="26">
        <f>IFERROR(IF(AND('1.DP 2012-2022 '!U20&lt;0),"prejuízo",IF('1.DP 2012-2022 '!J20&lt;0,"IRPJ NEGATIVO",('1.DP 2012-2022 '!J20+'1.DP 2012-2022 '!AF20)/'1.DP 2012-2022 '!U20)),"NA")</f>
        <v>0.2324899814741673</v>
      </c>
      <c r="L20" s="26">
        <f>IFERROR(IF(AND('1.DP 2012-2022 '!V20&lt;0),"prejuízo",IF('1.DP 2012-2022 '!K20&lt;0,"IRPJ NEGATIVO",('1.DP 2012-2022 '!K20+'1.DP 2012-2022 '!AG20)/'1.DP 2012-2022 '!V20)),"NA")</f>
        <v>0</v>
      </c>
      <c r="M20" s="26">
        <f>IFERROR(IF(AND('1.DP 2012-2022 '!W20&lt;0),"prejuízo",IF('1.DP 2012-2022 '!L20&lt;0,"IRPJ NEGATIVO",('1.DP 2012-2022 '!L20+'1.DP 2012-2022 '!AH20)/'1.DP 2012-2022 '!W20)),"NA")</f>
        <v>0.22089224189123463</v>
      </c>
      <c r="N20" s="26">
        <f>IFERROR(IF(AND('1.DP 2012-2022 '!X20&lt;0),"prejuízo",IF('1.DP 2012-2022 '!M20&lt;0,"IRPJ NEGATIVO",('1.DP 2012-2022 '!M20+'1.DP 2012-2022 '!AI20)/'1.DP 2012-2022 '!X20)),"NA")</f>
        <v>0</v>
      </c>
      <c r="O20" s="26">
        <f>IFERROR(IF(AND('1.DP 2012-2022 '!Y20&lt;0),"prejuízo",IF('1.DP 2012-2022 '!N20&lt;0,"IRPJ NEGATIVO",('1.DP 2012-2022 '!N20+'1.DP 2012-2022 '!AJ20)/'1.DP 2012-2022 '!Y20)),"NA")</f>
        <v>0</v>
      </c>
      <c r="P20" s="26">
        <f>IFERROR(IF(AND('1.DP 2012-2022 '!Z20&lt;0),"prejuízo",IF('1.DP 2012-2022 '!O20&lt;0,"IRPJ NEGATIVO",('1.DP 2012-2022 '!O20+'1.DP 2012-2022 '!AK20)/'1.DP 2012-2022 '!Z20)),"NA")</f>
        <v>0</v>
      </c>
      <c r="Q20" s="27">
        <f t="shared" si="1"/>
        <v>10</v>
      </c>
      <c r="R20" s="27">
        <f t="shared" si="2"/>
        <v>358</v>
      </c>
      <c r="S20" s="28">
        <f>IFERROR((SUMIF('1.DP 2012-2022 '!E20:O20,"&gt;=0",'1.DP 2012-2022 '!E20:O20)+SUMIF('1.DP 2012-2022 '!E20:O20,"&gt;=0",'1.DP 2012-2022 '!AA20:AK20))/(SUMIF('1.DP 2012-2022 '!P20:Z20,"&gt;=0",'1.DP 2012-2022 '!P20:Z20)),"NA")</f>
        <v>0.15342637087181524</v>
      </c>
      <c r="T20" s="29">
        <f t="shared" si="3"/>
        <v>4.2856528176484698E-3</v>
      </c>
      <c r="U20" s="29">
        <f t="shared" si="4"/>
        <v>7.8559329683469139E-4</v>
      </c>
    </row>
    <row r="21" spans="1:21" ht="14.25" customHeight="1">
      <c r="A21" s="12" t="s">
        <v>97</v>
      </c>
      <c r="B21" s="12" t="s">
        <v>98</v>
      </c>
      <c r="C21" s="12" t="s">
        <v>58</v>
      </c>
      <c r="D21" s="13" t="s">
        <v>59</v>
      </c>
      <c r="E21" s="25">
        <f t="shared" si="0"/>
        <v>2.0368618302402941E-3</v>
      </c>
      <c r="F21" s="26" t="str">
        <f>IFERROR(IF(AND('1.DP 2012-2022 '!P21&lt;0),"prejuízo",IF('1.DP 2012-2022 '!E21&lt;0,"IRPJ NEGATIVO",('1.DP 2012-2022 '!E21+'1.DP 2012-2022 '!AA21)/'1.DP 2012-2022 '!P21)),"NA")</f>
        <v>prejuízo</v>
      </c>
      <c r="G21" s="26" t="str">
        <f>IFERROR(IF(AND('1.DP 2012-2022 '!Q21&lt;0),"prejuízo",IF('1.DP 2012-2022 '!F21&lt;0,"IRPJ NEGATIVO",('1.DP 2012-2022 '!F21+'1.DP 2012-2022 '!AB21)/'1.DP 2012-2022 '!Q21)),"NA")</f>
        <v>NA</v>
      </c>
      <c r="H21" s="26" t="str">
        <f>IFERROR(IF(AND('1.DP 2012-2022 '!R21&lt;0),"prejuízo",IF('1.DP 2012-2022 '!G21&lt;0,"IRPJ NEGATIVO",('1.DP 2012-2022 '!G21+'1.DP 2012-2022 '!AC21)/'1.DP 2012-2022 '!R21)),"NA")</f>
        <v>prejuízo</v>
      </c>
      <c r="I21" s="26">
        <f>IFERROR(IF(AND('1.DP 2012-2022 '!S21&lt;0),"prejuízo",IF('1.DP 2012-2022 '!H21&lt;0,"IRPJ NEGATIVO",('1.DP 2012-2022 '!H21+'1.DP 2012-2022 '!AD21)/'1.DP 2012-2022 '!S21)),"NA")</f>
        <v>0.538911671311462</v>
      </c>
      <c r="J21" s="26" t="str">
        <f>IFERROR(IF(AND('1.DP 2012-2022 '!T21&lt;0),"prejuízo",IF('1.DP 2012-2022 '!I21&lt;0,"IRPJ NEGATIVO",('1.DP 2012-2022 '!I21+'1.DP 2012-2022 '!AE21)/'1.DP 2012-2022 '!T21)),"NA")</f>
        <v>prejuízo</v>
      </c>
      <c r="K21" s="26">
        <f>IFERROR(IF(AND('1.DP 2012-2022 '!U21&lt;0),"prejuízo",IF('1.DP 2012-2022 '!J21&lt;0,"IRPJ NEGATIVO",('1.DP 2012-2022 '!J21+'1.DP 2012-2022 '!AF21)/'1.DP 2012-2022 '!U21)),"NA")</f>
        <v>-4.3271874471476437</v>
      </c>
      <c r="L21" s="26">
        <f>IFERROR(IF(AND('1.DP 2012-2022 '!V21&lt;0),"prejuízo",IF('1.DP 2012-2022 '!K21&lt;0,"IRPJ NEGATIVO",('1.DP 2012-2022 '!K21+'1.DP 2012-2022 '!AG21)/'1.DP 2012-2022 '!V21)),"NA")</f>
        <v>0.1902848639145632</v>
      </c>
      <c r="M21" s="26" t="str">
        <f>IFERROR(IF(AND('1.DP 2012-2022 '!W21&lt;0),"prejuízo",IF('1.DP 2012-2022 '!L21&lt;0,"IRPJ NEGATIVO",('1.DP 2012-2022 '!L21+'1.DP 2012-2022 '!AH21)/'1.DP 2012-2022 '!W21)),"NA")</f>
        <v>prejuízo</v>
      </c>
      <c r="N21" s="26" t="str">
        <f>IFERROR(IF(AND('1.DP 2012-2022 '!X21&lt;0),"prejuízo",IF('1.DP 2012-2022 '!M21&lt;0,"IRPJ NEGATIVO",('1.DP 2012-2022 '!M21+'1.DP 2012-2022 '!AI21)/'1.DP 2012-2022 '!X21)),"NA")</f>
        <v>prejuízo</v>
      </c>
      <c r="O21" s="26" t="str">
        <f>IFERROR(IF(AND('1.DP 2012-2022 '!Y21&lt;0),"prejuízo",IF('1.DP 2012-2022 '!N21&lt;0,"IRPJ NEGATIVO",('1.DP 2012-2022 '!N21+'1.DP 2012-2022 '!AJ21)/'1.DP 2012-2022 '!Y21)),"NA")</f>
        <v>prejuízo</v>
      </c>
      <c r="P21" s="26" t="str">
        <f>IFERROR(IF(AND('1.DP 2012-2022 '!Z21&lt;0),"prejuízo",IF('1.DP 2012-2022 '!O21&lt;0,"IRPJ NEGATIVO",('1.DP 2012-2022 '!O21+'1.DP 2012-2022 '!AK21)/'1.DP 2012-2022 '!Z21)),"NA")</f>
        <v>prejuízo</v>
      </c>
      <c r="Q21" s="27">
        <f t="shared" si="1"/>
        <v>2</v>
      </c>
      <c r="R21" s="27">
        <f t="shared" si="2"/>
        <v>358</v>
      </c>
      <c r="S21" s="28">
        <f>IFERROR((SUMIF('1.DP 2012-2022 '!E21:O21,"&gt;=0",'1.DP 2012-2022 '!E21:O21)+SUMIF('1.DP 2012-2022 '!E21:O21,"&gt;=0",'1.DP 2012-2022 '!AA21:AK21))/(SUMIF('1.DP 2012-2022 '!P21:Z21,"&gt;=0",'1.DP 2012-2022 '!P21:Z21)),"NA")</f>
        <v>0.82097695238137247</v>
      </c>
      <c r="T21" s="29" t="str">
        <f t="shared" si="3"/>
        <v>na</v>
      </c>
      <c r="U21" s="29" t="str">
        <f t="shared" si="4"/>
        <v>na</v>
      </c>
    </row>
    <row r="22" spans="1:21" ht="14.25" customHeight="1">
      <c r="A22" s="12" t="s">
        <v>99</v>
      </c>
      <c r="B22" s="12" t="s">
        <v>100</v>
      </c>
      <c r="C22" s="12" t="s">
        <v>58</v>
      </c>
      <c r="D22" s="13" t="s">
        <v>59</v>
      </c>
      <c r="E22" s="25">
        <f t="shared" si="0"/>
        <v>4.6065760589770743E-3</v>
      </c>
      <c r="F22" s="26">
        <f>IFERROR(IF(AND('1.DP 2012-2022 '!P22&lt;0),"prejuízo",IF('1.DP 2012-2022 '!E22&lt;0,"IRPJ NEGATIVO",('1.DP 2012-2022 '!E22+'1.DP 2012-2022 '!AA22)/'1.DP 2012-2022 '!P22)),"NA")</f>
        <v>0.33171766366872996</v>
      </c>
      <c r="G22" s="26">
        <f>IFERROR(IF(AND('1.DP 2012-2022 '!Q22&lt;0),"prejuízo",IF('1.DP 2012-2022 '!F22&lt;0,"IRPJ NEGATIVO",('1.DP 2012-2022 '!F22+'1.DP 2012-2022 '!AB22)/'1.DP 2012-2022 '!Q22)),"NA")</f>
        <v>0.29803254967527915</v>
      </c>
      <c r="H22" s="26">
        <f>IFERROR(IF(AND('1.DP 2012-2022 '!R22&lt;0),"prejuízo",IF('1.DP 2012-2022 '!G22&lt;0,"IRPJ NEGATIVO",('1.DP 2012-2022 '!G22+'1.DP 2012-2022 '!AC22)/'1.DP 2012-2022 '!R22)),"NA")</f>
        <v>0.32090694381917084</v>
      </c>
      <c r="I22" s="26">
        <f>IFERROR(IF(AND('1.DP 2012-2022 '!S22&lt;0),"prejuízo",IF('1.DP 2012-2022 '!H22&lt;0,"IRPJ NEGATIVO",('1.DP 2012-2022 '!H22+'1.DP 2012-2022 '!AD22)/'1.DP 2012-2022 '!S22)),"NA")</f>
        <v>0.34249180694996706</v>
      </c>
      <c r="J22" s="26">
        <f>IFERROR(IF(AND('1.DP 2012-2022 '!T22&lt;0),"prejuízo",IF('1.DP 2012-2022 '!I22&lt;0,"IRPJ NEGATIVO",('1.DP 2012-2022 '!I22+'1.DP 2012-2022 '!AE22)/'1.DP 2012-2022 '!T22)),"NA")</f>
        <v>0.35600526500064583</v>
      </c>
      <c r="K22" s="26" t="str">
        <f>IFERROR(IF(AND('1.DP 2012-2022 '!U22&lt;0),"prejuízo",IF('1.DP 2012-2022 '!J22&lt;0,"IRPJ NEGATIVO",('1.DP 2012-2022 '!J22+'1.DP 2012-2022 '!AF22)/'1.DP 2012-2022 '!U22)),"NA")</f>
        <v>NA</v>
      </c>
      <c r="L22" s="26" t="str">
        <f>IFERROR(IF(AND('1.DP 2012-2022 '!V22&lt;0),"prejuízo",IF('1.DP 2012-2022 '!K22&lt;0,"IRPJ NEGATIVO",('1.DP 2012-2022 '!K22+'1.DP 2012-2022 '!AG22)/'1.DP 2012-2022 '!V22)),"NA")</f>
        <v>NA</v>
      </c>
      <c r="M22" s="26" t="str">
        <f>IFERROR(IF(AND('1.DP 2012-2022 '!W22&lt;0),"prejuízo",IF('1.DP 2012-2022 '!L22&lt;0,"IRPJ NEGATIVO",('1.DP 2012-2022 '!L22+'1.DP 2012-2022 '!AH22)/'1.DP 2012-2022 '!W22)),"NA")</f>
        <v>NA</v>
      </c>
      <c r="N22" s="26" t="str">
        <f>IFERROR(IF(AND('1.DP 2012-2022 '!X22&lt;0),"prejuízo",IF('1.DP 2012-2022 '!M22&lt;0,"IRPJ NEGATIVO",('1.DP 2012-2022 '!M22+'1.DP 2012-2022 '!AI22)/'1.DP 2012-2022 '!X22)),"NA")</f>
        <v>NA</v>
      </c>
      <c r="O22" s="26" t="str">
        <f>IFERROR(IF(AND('1.DP 2012-2022 '!Y22&lt;0),"prejuízo",IF('1.DP 2012-2022 '!N22&lt;0,"IRPJ NEGATIVO",('1.DP 2012-2022 '!N22+'1.DP 2012-2022 '!AJ22)/'1.DP 2012-2022 '!Y22)),"NA")</f>
        <v>NA</v>
      </c>
      <c r="P22" s="26" t="str">
        <f>IFERROR(IF(AND('1.DP 2012-2022 '!Z22&lt;0),"prejuízo",IF('1.DP 2012-2022 '!O22&lt;0,"IRPJ NEGATIVO",('1.DP 2012-2022 '!O22+'1.DP 2012-2022 '!AK22)/'1.DP 2012-2022 '!Z22)),"NA")</f>
        <v>NA</v>
      </c>
      <c r="Q22" s="27">
        <f t="shared" si="1"/>
        <v>5</v>
      </c>
      <c r="R22" s="27">
        <f t="shared" si="2"/>
        <v>358</v>
      </c>
      <c r="S22" s="28">
        <f>IFERROR((SUMIF('1.DP 2012-2022 '!E22:O22,"&gt;=0",'1.DP 2012-2022 '!E22:O22)+SUMIF('1.DP 2012-2022 '!E22:O22,"&gt;=0",'1.DP 2012-2022 '!AA22:AK22))/(SUMIF('1.DP 2012-2022 '!P22:Z22,"&gt;=0",'1.DP 2012-2022 '!P22:Z22)),"NA")</f>
        <v>0.32731271502918197</v>
      </c>
      <c r="T22" s="29">
        <f t="shared" si="3"/>
        <v>4.5714066344857817E-3</v>
      </c>
      <c r="U22" s="29">
        <f t="shared" si="4"/>
        <v>8.3797418082227839E-4</v>
      </c>
    </row>
    <row r="23" spans="1:21" ht="14.25" customHeight="1">
      <c r="A23" s="12" t="s">
        <v>101</v>
      </c>
      <c r="B23" s="12" t="s">
        <v>102</v>
      </c>
      <c r="C23" s="12" t="s">
        <v>58</v>
      </c>
      <c r="D23" s="13" t="s">
        <v>59</v>
      </c>
      <c r="E23" s="25">
        <f t="shared" si="0"/>
        <v>4.4414988602287401E-3</v>
      </c>
      <c r="F23" s="26">
        <f>IFERROR(IF(AND('1.DP 2012-2022 '!P23&lt;0),"prejuízo",IF('1.DP 2012-2022 '!E23&lt;0,"IRPJ NEGATIVO",('1.DP 2012-2022 '!E23+'1.DP 2012-2022 '!AA23)/'1.DP 2012-2022 '!P23)),"NA")</f>
        <v>7.1296793099282801E-2</v>
      </c>
      <c r="G23" s="26">
        <f>IFERROR(IF(AND('1.DP 2012-2022 '!Q23&lt;0),"prejuízo",IF('1.DP 2012-2022 '!F23&lt;0,"IRPJ NEGATIVO",('1.DP 2012-2022 '!F23+'1.DP 2012-2022 '!AB23)/'1.DP 2012-2022 '!Q23)),"NA")</f>
        <v>0.12729151598837771</v>
      </c>
      <c r="H23" s="26">
        <f>IFERROR(IF(AND('1.DP 2012-2022 '!R23&lt;0),"prejuízo",IF('1.DP 2012-2022 '!G23&lt;0,"IRPJ NEGATIVO",('1.DP 2012-2022 '!G23+'1.DP 2012-2022 '!AC23)/'1.DP 2012-2022 '!R23)),"NA")</f>
        <v>0.15182265044142509</v>
      </c>
      <c r="I23" s="26">
        <f>IFERROR(IF(AND('1.DP 2012-2022 '!S23&lt;0),"prejuízo",IF('1.DP 2012-2022 '!H23&lt;0,"IRPJ NEGATIVO",('1.DP 2012-2022 '!H23+'1.DP 2012-2022 '!AD23)/'1.DP 2012-2022 '!S23)),"NA")</f>
        <v>0.13517447533965699</v>
      </c>
      <c r="J23" s="26">
        <f>IFERROR(IF(AND('1.DP 2012-2022 '!T23&lt;0),"prejuízo",IF('1.DP 2012-2022 '!I23&lt;0,"IRPJ NEGATIVO",('1.DP 2012-2022 '!I23+'1.DP 2012-2022 '!AE23)/'1.DP 2012-2022 '!T23)),"NA")</f>
        <v>8.5193027246523861E-2</v>
      </c>
      <c r="K23" s="26" t="str">
        <f>IFERROR(IF(AND('1.DP 2012-2022 '!U23&lt;0),"prejuízo",IF('1.DP 2012-2022 '!J23&lt;0,"IRPJ NEGATIVO",('1.DP 2012-2022 '!J23+'1.DP 2012-2022 '!AF23)/'1.DP 2012-2022 '!U23)),"NA")</f>
        <v>prejuízo</v>
      </c>
      <c r="L23" s="26">
        <f>IFERROR(IF(AND('1.DP 2012-2022 '!V23&lt;0),"prejuízo",IF('1.DP 2012-2022 '!K23&lt;0,"IRPJ NEGATIVO",('1.DP 2012-2022 '!K23+'1.DP 2012-2022 '!AG23)/'1.DP 2012-2022 '!V23)),"NA")</f>
        <v>0.12104773304692315</v>
      </c>
      <c r="M23" s="26">
        <f>IFERROR(IF(AND('1.DP 2012-2022 '!W23&lt;0),"prejuízo",IF('1.DP 2012-2022 '!L23&lt;0,"IRPJ NEGATIVO",('1.DP 2012-2022 '!L23+'1.DP 2012-2022 '!AH23)/'1.DP 2012-2022 '!W23)),"NA")</f>
        <v>0.14191230050391015</v>
      </c>
      <c r="N23" s="26">
        <f>IFERROR(IF(AND('1.DP 2012-2022 '!X23&lt;0),"prejuízo",IF('1.DP 2012-2022 '!M23&lt;0,"IRPJ NEGATIVO",('1.DP 2012-2022 '!M23+'1.DP 2012-2022 '!AI23)/'1.DP 2012-2022 '!X23)),"NA")</f>
        <v>0.10236910083501949</v>
      </c>
      <c r="O23" s="26">
        <f>IFERROR(IF(AND('1.DP 2012-2022 '!Y23&lt;0),"prejuízo",IF('1.DP 2012-2022 '!N23&lt;0,"IRPJ NEGATIVO",('1.DP 2012-2022 '!N23+'1.DP 2012-2022 '!AJ23)/'1.DP 2012-2022 '!Y23)),"NA")</f>
        <v>0.49494333626458104</v>
      </c>
      <c r="P23" s="26">
        <f>IFERROR(IF(AND('1.DP 2012-2022 '!Z23&lt;0),"prejuízo",IF('1.DP 2012-2022 '!O23&lt;0,"IRPJ NEGATIVO",('1.DP 2012-2022 '!O23+'1.DP 2012-2022 '!AK23)/'1.DP 2012-2022 '!Z23)),"NA")</f>
        <v>0.23511297498476874</v>
      </c>
      <c r="Q23" s="27">
        <f t="shared" si="1"/>
        <v>10</v>
      </c>
      <c r="R23" s="27">
        <f t="shared" si="2"/>
        <v>358</v>
      </c>
      <c r="S23" s="28">
        <f>IFERROR((SUMIF('1.DP 2012-2022 '!E23:O23,"&gt;=0",'1.DP 2012-2022 '!E23:O23)+SUMIF('1.DP 2012-2022 '!E23:O23,"&gt;=0",'1.DP 2012-2022 '!AA23:AK23))/(SUMIF('1.DP 2012-2022 '!P23:Z23,"&gt;=0",'1.DP 2012-2022 '!P23:Z23)),"NA")</f>
        <v>0.19677080956182116</v>
      </c>
      <c r="T23" s="29">
        <f t="shared" si="3"/>
        <v>5.4963913285424907E-3</v>
      </c>
      <c r="U23" s="29">
        <f t="shared" si="4"/>
        <v>1.0075310269422487E-3</v>
      </c>
    </row>
    <row r="24" spans="1:21" ht="14.25" customHeight="1">
      <c r="A24" s="12" t="s">
        <v>103</v>
      </c>
      <c r="B24" s="12" t="s">
        <v>104</v>
      </c>
      <c r="C24" s="12" t="s">
        <v>58</v>
      </c>
      <c r="D24" s="13" t="s">
        <v>59</v>
      </c>
      <c r="E24" s="25">
        <f t="shared" si="0"/>
        <v>2.1430185887700748E-3</v>
      </c>
      <c r="F24" s="26">
        <f>IFERROR(IF(AND('1.DP 2012-2022 '!P24&lt;0),"prejuízo",IF('1.DP 2012-2022 '!E24&lt;0,"IRPJ NEGATIVO",('1.DP 2012-2022 '!E24+'1.DP 2012-2022 '!AA24)/'1.DP 2012-2022 '!P24)),"NA")</f>
        <v>1.097474475946324</v>
      </c>
      <c r="G24" s="26" t="str">
        <f>IFERROR(IF(AND('1.DP 2012-2022 '!Q24&lt;0),"prejuízo",IF('1.DP 2012-2022 '!F24&lt;0,"IRPJ NEGATIVO",('1.DP 2012-2022 '!F24+'1.DP 2012-2022 '!AB24)/'1.DP 2012-2022 '!Q24)),"NA")</f>
        <v>prejuízo</v>
      </c>
      <c r="H24" s="26" t="str">
        <f>IFERROR(IF(AND('1.DP 2012-2022 '!R24&lt;0),"prejuízo",IF('1.DP 2012-2022 '!G24&lt;0,"IRPJ NEGATIVO",('1.DP 2012-2022 '!G24+'1.DP 2012-2022 '!AC24)/'1.DP 2012-2022 '!R24)),"NA")</f>
        <v>prejuízo</v>
      </c>
      <c r="I24" s="26">
        <f>IFERROR(IF(AND('1.DP 2012-2022 '!S24&lt;0),"prejuízo",IF('1.DP 2012-2022 '!H24&lt;0,"IRPJ NEGATIVO",('1.DP 2012-2022 '!H24+'1.DP 2012-2022 '!AD24)/'1.DP 2012-2022 '!S24)),"NA")</f>
        <v>0.37964139045950485</v>
      </c>
      <c r="J24" s="26">
        <f>IFERROR(IF(AND('1.DP 2012-2022 '!T24&lt;0),"prejuízo",IF('1.DP 2012-2022 '!I24&lt;0,"IRPJ NEGATIVO",('1.DP 2012-2022 '!I24+'1.DP 2012-2022 '!AE24)/'1.DP 2012-2022 '!T24)),"NA")</f>
        <v>0.11284038174993337</v>
      </c>
      <c r="K24" s="26">
        <f>IFERROR(IF(AND('1.DP 2012-2022 '!U24&lt;0),"prejuízo",IF('1.DP 2012-2022 '!J24&lt;0,"IRPJ NEGATIVO",('1.DP 2012-2022 '!J24+'1.DP 2012-2022 '!AF24)/'1.DP 2012-2022 '!U24)),"NA")</f>
        <v>0.65831920996009163</v>
      </c>
      <c r="L24" s="26" t="str">
        <f>IFERROR(IF(AND('1.DP 2012-2022 '!V24&lt;0),"prejuízo",IF('1.DP 2012-2022 '!K24&lt;0,"IRPJ NEGATIVO",('1.DP 2012-2022 '!K24+'1.DP 2012-2022 '!AG24)/'1.DP 2012-2022 '!V24)),"NA")</f>
        <v>prejuízo</v>
      </c>
      <c r="M24" s="26" t="str">
        <f>IFERROR(IF(AND('1.DP 2012-2022 '!W24&lt;0),"prejuízo",IF('1.DP 2012-2022 '!L24&lt;0,"IRPJ NEGATIVO",('1.DP 2012-2022 '!L24+'1.DP 2012-2022 '!AH24)/'1.DP 2012-2022 '!W24)),"NA")</f>
        <v>prejuízo</v>
      </c>
      <c r="N24" s="26" t="str">
        <f>IFERROR(IF(AND('1.DP 2012-2022 '!X24&lt;0),"prejuízo",IF('1.DP 2012-2022 '!M24&lt;0,"IRPJ NEGATIVO",('1.DP 2012-2022 '!M24+'1.DP 2012-2022 '!AI24)/'1.DP 2012-2022 '!X24)),"NA")</f>
        <v>prejuízo</v>
      </c>
      <c r="O24" s="26" t="str">
        <f>IFERROR(IF(AND('1.DP 2012-2022 '!Y24&lt;0),"prejuízo",IF('1.DP 2012-2022 '!N24&lt;0,"IRPJ NEGATIVO",('1.DP 2012-2022 '!N24+'1.DP 2012-2022 '!AJ24)/'1.DP 2012-2022 '!Y24)),"NA")</f>
        <v>prejuízo</v>
      </c>
      <c r="P24" s="26" t="str">
        <f>IFERROR(IF(AND('1.DP 2012-2022 '!Z24&lt;0),"prejuízo",IF('1.DP 2012-2022 '!O24&lt;0,"IRPJ NEGATIVO",('1.DP 2012-2022 '!O24+'1.DP 2012-2022 '!AK24)/'1.DP 2012-2022 '!Z24)),"NA")</f>
        <v>prejuízo</v>
      </c>
      <c r="Q24" s="27">
        <f t="shared" si="1"/>
        <v>2</v>
      </c>
      <c r="R24" s="27">
        <f t="shared" si="2"/>
        <v>358</v>
      </c>
      <c r="S24" s="28">
        <f>IFERROR((SUMIF('1.DP 2012-2022 '!E24:O24,"&gt;=0",'1.DP 2012-2022 '!E24:O24)+SUMIF('1.DP 2012-2022 '!E24:O24,"&gt;=0",'1.DP 2012-2022 '!AA24:AK24))/(SUMIF('1.DP 2012-2022 '!P24:Z24,"&gt;=0",'1.DP 2012-2022 '!P24:Z24)),"NA")</f>
        <v>0.67222321455640766</v>
      </c>
      <c r="T24" s="29" t="str">
        <f t="shared" si="3"/>
        <v>na</v>
      </c>
      <c r="U24" s="29" t="str">
        <f t="shared" si="4"/>
        <v>na</v>
      </c>
    </row>
    <row r="25" spans="1:21" ht="14.25" customHeight="1">
      <c r="A25" s="12" t="s">
        <v>105</v>
      </c>
      <c r="B25" s="12" t="s">
        <v>106</v>
      </c>
      <c r="C25" s="12" t="s">
        <v>58</v>
      </c>
      <c r="D25" s="13" t="s">
        <v>59</v>
      </c>
      <c r="E25" s="25">
        <f t="shared" si="0"/>
        <v>2.742644314387768E-5</v>
      </c>
      <c r="F25" s="26">
        <f>IFERROR(IF(AND('1.DP 2012-2022 '!P25&lt;0),"prejuízo",IF('1.DP 2012-2022 '!E25&lt;0,"IRPJ NEGATIVO",('1.DP 2012-2022 '!E25+'1.DP 2012-2022 '!AA25)/'1.DP 2012-2022 '!P25)),"NA")</f>
        <v>9.8186666455082096E-3</v>
      </c>
      <c r="G25" s="26" t="str">
        <f>IFERROR(IF(AND('1.DP 2012-2022 '!Q25&lt;0),"prejuízo",IF('1.DP 2012-2022 '!F25&lt;0,"IRPJ NEGATIVO",('1.DP 2012-2022 '!F25+'1.DP 2012-2022 '!AB25)/'1.DP 2012-2022 '!Q25)),"NA")</f>
        <v>prejuízo</v>
      </c>
      <c r="H25" s="26" t="str">
        <f>IFERROR(IF(AND('1.DP 2012-2022 '!R25&lt;0),"prejuízo",IF('1.DP 2012-2022 '!G25&lt;0,"IRPJ NEGATIVO",('1.DP 2012-2022 '!G25+'1.DP 2012-2022 '!AC25)/'1.DP 2012-2022 '!R25)),"NA")</f>
        <v>prejuízo</v>
      </c>
      <c r="I25" s="26" t="str">
        <f>IFERROR(IF(AND('1.DP 2012-2022 '!S25&lt;0),"prejuízo",IF('1.DP 2012-2022 '!H25&lt;0,"IRPJ NEGATIVO",('1.DP 2012-2022 '!H25+'1.DP 2012-2022 '!AD25)/'1.DP 2012-2022 '!S25)),"NA")</f>
        <v>NA</v>
      </c>
      <c r="J25" s="26" t="str">
        <f>IFERROR(IF(AND('1.DP 2012-2022 '!T25&lt;0),"prejuízo",IF('1.DP 2012-2022 '!I25&lt;0,"IRPJ NEGATIVO",('1.DP 2012-2022 '!I25+'1.DP 2012-2022 '!AE25)/'1.DP 2012-2022 '!T25)),"NA")</f>
        <v>NA</v>
      </c>
      <c r="K25" s="26" t="str">
        <f>IFERROR(IF(AND('1.DP 2012-2022 '!U25&lt;0),"prejuízo",IF('1.DP 2012-2022 '!J25&lt;0,"IRPJ NEGATIVO",('1.DP 2012-2022 '!J25+'1.DP 2012-2022 '!AF25)/'1.DP 2012-2022 '!U25)),"NA")</f>
        <v>NA</v>
      </c>
      <c r="L25" s="26" t="str">
        <f>IFERROR(IF(AND('1.DP 2012-2022 '!V25&lt;0),"prejuízo",IF('1.DP 2012-2022 '!K25&lt;0,"IRPJ NEGATIVO",('1.DP 2012-2022 '!K25+'1.DP 2012-2022 '!AG25)/'1.DP 2012-2022 '!V25)),"NA")</f>
        <v>NA</v>
      </c>
      <c r="M25" s="26" t="str">
        <f>IFERROR(IF(AND('1.DP 2012-2022 '!W25&lt;0),"prejuízo",IF('1.DP 2012-2022 '!L25&lt;0,"IRPJ NEGATIVO",('1.DP 2012-2022 '!L25+'1.DP 2012-2022 '!AH25)/'1.DP 2012-2022 '!W25)),"NA")</f>
        <v>NA</v>
      </c>
      <c r="N25" s="26" t="str">
        <f>IFERROR(IF(AND('1.DP 2012-2022 '!X25&lt;0),"prejuízo",IF('1.DP 2012-2022 '!M25&lt;0,"IRPJ NEGATIVO",('1.DP 2012-2022 '!M25+'1.DP 2012-2022 '!AI25)/'1.DP 2012-2022 '!X25)),"NA")</f>
        <v>NA</v>
      </c>
      <c r="O25" s="26" t="str">
        <f>IFERROR(IF(AND('1.DP 2012-2022 '!Y25&lt;0),"prejuízo",IF('1.DP 2012-2022 '!N25&lt;0,"IRPJ NEGATIVO",('1.DP 2012-2022 '!N25+'1.DP 2012-2022 '!AJ25)/'1.DP 2012-2022 '!Y25)),"NA")</f>
        <v>NA</v>
      </c>
      <c r="P25" s="26" t="str">
        <f>IFERROR(IF(AND('1.DP 2012-2022 '!Z25&lt;0),"prejuízo",IF('1.DP 2012-2022 '!O25&lt;0,"IRPJ NEGATIVO",('1.DP 2012-2022 '!O25+'1.DP 2012-2022 '!AK25)/'1.DP 2012-2022 '!Z25)),"NA")</f>
        <v>NA</v>
      </c>
      <c r="Q25" s="27">
        <f t="shared" si="1"/>
        <v>1</v>
      </c>
      <c r="R25" s="27">
        <f t="shared" si="2"/>
        <v>358</v>
      </c>
      <c r="S25" s="28">
        <f>IFERROR((SUMIF('1.DP 2012-2022 '!E25:O25,"&gt;=0",'1.DP 2012-2022 '!E25:O25)+SUMIF('1.DP 2012-2022 '!E25:O25,"&gt;=0",'1.DP 2012-2022 '!AA25:AK25))/(SUMIF('1.DP 2012-2022 '!P25:Z25,"&gt;=0",'1.DP 2012-2022 '!P25:Z25)),"NA")</f>
        <v>-0.37089480270143832</v>
      </c>
      <c r="T25" s="29" t="str">
        <f t="shared" si="3"/>
        <v>na</v>
      </c>
      <c r="U25" s="29" t="str">
        <f t="shared" si="4"/>
        <v>na</v>
      </c>
    </row>
    <row r="26" spans="1:21" ht="14.25" customHeight="1">
      <c r="A26" s="12" t="s">
        <v>107</v>
      </c>
      <c r="B26" s="12" t="s">
        <v>108</v>
      </c>
      <c r="C26" s="12" t="s">
        <v>58</v>
      </c>
      <c r="D26" s="13" t="s">
        <v>59</v>
      </c>
      <c r="E26" s="25">
        <f t="shared" si="0"/>
        <v>-2.8481016185247509E-5</v>
      </c>
      <c r="F26" s="26" t="str">
        <f>IFERROR(IF(AND('1.DP 2012-2022 '!P26&lt;0),"prejuízo",IF('1.DP 2012-2022 '!E26&lt;0,"IRPJ NEGATIVO",('1.DP 2012-2022 '!E26+'1.DP 2012-2022 '!AA26)/'1.DP 2012-2022 '!P26)),"NA")</f>
        <v>prejuízo</v>
      </c>
      <c r="G26" s="26">
        <f>IFERROR(IF(AND('1.DP 2012-2022 '!Q26&lt;0),"prejuízo",IF('1.DP 2012-2022 '!F26&lt;0,"IRPJ NEGATIVO",('1.DP 2012-2022 '!F26+'1.DP 2012-2022 '!AB26)/'1.DP 2012-2022 '!Q26)),"NA")</f>
        <v>-1.0196203794318608E-2</v>
      </c>
      <c r="H26" s="26" t="str">
        <f>IFERROR(IF(AND('1.DP 2012-2022 '!R26&lt;0),"prejuízo",IF('1.DP 2012-2022 '!G26&lt;0,"IRPJ NEGATIVO",('1.DP 2012-2022 '!G26+'1.DP 2012-2022 '!AC26)/'1.DP 2012-2022 '!R26)),"NA")</f>
        <v>prejuízo</v>
      </c>
      <c r="I26" s="26" t="str">
        <f>IFERROR(IF(AND('1.DP 2012-2022 '!S26&lt;0),"prejuízo",IF('1.DP 2012-2022 '!H26&lt;0,"IRPJ NEGATIVO",('1.DP 2012-2022 '!H26+'1.DP 2012-2022 '!AD26)/'1.DP 2012-2022 '!S26)),"NA")</f>
        <v>prejuízo</v>
      </c>
      <c r="J26" s="26" t="str">
        <f>IFERROR(IF(AND('1.DP 2012-2022 '!T26&lt;0),"prejuízo",IF('1.DP 2012-2022 '!I26&lt;0,"IRPJ NEGATIVO",('1.DP 2012-2022 '!I26+'1.DP 2012-2022 '!AE26)/'1.DP 2012-2022 '!T26)),"NA")</f>
        <v>prejuízo</v>
      </c>
      <c r="K26" s="26" t="str">
        <f>IFERROR(IF(AND('1.DP 2012-2022 '!U26&lt;0),"prejuízo",IF('1.DP 2012-2022 '!J26&lt;0,"IRPJ NEGATIVO",('1.DP 2012-2022 '!J26+'1.DP 2012-2022 '!AF26)/'1.DP 2012-2022 '!U26)),"NA")</f>
        <v>prejuízo</v>
      </c>
      <c r="L26" s="26" t="str">
        <f>IFERROR(IF(AND('1.DP 2012-2022 '!V26&lt;0),"prejuízo",IF('1.DP 2012-2022 '!K26&lt;0,"IRPJ NEGATIVO",('1.DP 2012-2022 '!K26+'1.DP 2012-2022 '!AG26)/'1.DP 2012-2022 '!V26)),"NA")</f>
        <v>prejuízo</v>
      </c>
      <c r="M26" s="26" t="str">
        <f>IFERROR(IF(AND('1.DP 2012-2022 '!W26&lt;0),"prejuízo",IF('1.DP 2012-2022 '!L26&lt;0,"IRPJ NEGATIVO",('1.DP 2012-2022 '!L26+'1.DP 2012-2022 '!AH26)/'1.DP 2012-2022 '!W26)),"NA")</f>
        <v>prejuízo</v>
      </c>
      <c r="N26" s="26" t="str">
        <f>IFERROR(IF(AND('1.DP 2012-2022 '!X26&lt;0),"prejuízo",IF('1.DP 2012-2022 '!M26&lt;0,"IRPJ NEGATIVO",('1.DP 2012-2022 '!M26+'1.DP 2012-2022 '!AI26)/'1.DP 2012-2022 '!X26)),"NA")</f>
        <v>prejuízo</v>
      </c>
      <c r="O26" s="26" t="str">
        <f>IFERROR(IF(AND('1.DP 2012-2022 '!Y26&lt;0),"prejuízo",IF('1.DP 2012-2022 '!N26&lt;0,"IRPJ NEGATIVO",('1.DP 2012-2022 '!N26+'1.DP 2012-2022 '!AJ26)/'1.DP 2012-2022 '!Y26)),"NA")</f>
        <v>prejuízo</v>
      </c>
      <c r="P26" s="26" t="str">
        <f>IFERROR(IF(AND('1.DP 2012-2022 '!Z26&lt;0),"prejuízo",IF('1.DP 2012-2022 '!O26&lt;0,"IRPJ NEGATIVO",('1.DP 2012-2022 '!O26+'1.DP 2012-2022 '!AK26)/'1.DP 2012-2022 '!Z26)),"NA")</f>
        <v>prejuízo</v>
      </c>
      <c r="Q26" s="27">
        <f t="shared" si="1"/>
        <v>1</v>
      </c>
      <c r="R26" s="27">
        <f t="shared" si="2"/>
        <v>358</v>
      </c>
      <c r="S26" s="28">
        <f>IFERROR((SUMIF('1.DP 2012-2022 '!E26:O26,"&gt;=0",'1.DP 2012-2022 '!E26:O26)+SUMIF('1.DP 2012-2022 '!E26:O26,"&gt;=0",'1.DP 2012-2022 '!AA26:AK26))/(SUMIF('1.DP 2012-2022 '!P26:Z26,"&gt;=0",'1.DP 2012-2022 '!P26:Z26)),"NA")</f>
        <v>1.219261009981259E-2</v>
      </c>
      <c r="T26" s="29">
        <f t="shared" si="3"/>
        <v>3.4057570111208354E-5</v>
      </c>
      <c r="U26" s="29">
        <f t="shared" si="4"/>
        <v>6.2430159241231899E-6</v>
      </c>
    </row>
    <row r="27" spans="1:21" ht="14.25" customHeight="1">
      <c r="A27" s="12" t="s">
        <v>109</v>
      </c>
      <c r="B27" s="12" t="s">
        <v>110</v>
      </c>
      <c r="C27" s="12" t="s">
        <v>58</v>
      </c>
      <c r="D27" s="13" t="s">
        <v>59</v>
      </c>
      <c r="E27" s="25">
        <f t="shared" si="0"/>
        <v>1.2053381112227368E-3</v>
      </c>
      <c r="F27" s="26" t="str">
        <f>IFERROR(IF(AND('1.DP 2012-2022 '!P27&lt;0),"prejuízo",IF('1.DP 2012-2022 '!E27&lt;0,"IRPJ NEGATIVO",('1.DP 2012-2022 '!E27+'1.DP 2012-2022 '!AA27)/'1.DP 2012-2022 '!P27)),"NA")</f>
        <v>prejuízo</v>
      </c>
      <c r="G27" s="26" t="str">
        <f>IFERROR(IF(AND('1.DP 2012-2022 '!Q27&lt;0),"prejuízo",IF('1.DP 2012-2022 '!F27&lt;0,"IRPJ NEGATIVO",('1.DP 2012-2022 '!F27+'1.DP 2012-2022 '!AB27)/'1.DP 2012-2022 '!Q27)),"NA")</f>
        <v>prejuízo</v>
      </c>
      <c r="H27" s="26" t="str">
        <f>IFERROR(IF(AND('1.DP 2012-2022 '!R27&lt;0),"prejuízo",IF('1.DP 2012-2022 '!G27&lt;0,"IRPJ NEGATIVO",('1.DP 2012-2022 '!G27+'1.DP 2012-2022 '!AC27)/'1.DP 2012-2022 '!R27)),"NA")</f>
        <v>prejuízo</v>
      </c>
      <c r="I27" s="26" t="str">
        <f>IFERROR(IF(AND('1.DP 2012-2022 '!S27&lt;0),"prejuízo",IF('1.DP 2012-2022 '!H27&lt;0,"IRPJ NEGATIVO",('1.DP 2012-2022 '!H27+'1.DP 2012-2022 '!AD27)/'1.DP 2012-2022 '!S27)),"NA")</f>
        <v>prejuízo</v>
      </c>
      <c r="J27" s="26" t="str">
        <f>IFERROR(IF(AND('1.DP 2012-2022 '!T27&lt;0),"prejuízo",IF('1.DP 2012-2022 '!I27&lt;0,"IRPJ NEGATIVO",('1.DP 2012-2022 '!I27+'1.DP 2012-2022 '!AE27)/'1.DP 2012-2022 '!T27)),"NA")</f>
        <v>prejuízo</v>
      </c>
      <c r="K27" s="26" t="str">
        <f>IFERROR(IF(AND('1.DP 2012-2022 '!U27&lt;0),"prejuízo",IF('1.DP 2012-2022 '!J27&lt;0,"IRPJ NEGATIVO",('1.DP 2012-2022 '!J27+'1.DP 2012-2022 '!AF27)/'1.DP 2012-2022 '!U27)),"NA")</f>
        <v>prejuízo</v>
      </c>
      <c r="L27" s="26">
        <f>IFERROR(IF(AND('1.DP 2012-2022 '!V27&lt;0),"prejuízo",IF('1.DP 2012-2022 '!K27&lt;0,"IRPJ NEGATIVO",('1.DP 2012-2022 '!K27+'1.DP 2012-2022 '!AG27)/'1.DP 2012-2022 '!V27)),"NA")</f>
        <v>1.3645882391565718</v>
      </c>
      <c r="M27" s="26" t="str">
        <f>IFERROR(IF(AND('1.DP 2012-2022 '!W27&lt;0),"prejuízo",IF('1.DP 2012-2022 '!L27&lt;0,"IRPJ NEGATIVO",('1.DP 2012-2022 '!L27+'1.DP 2012-2022 '!AH27)/'1.DP 2012-2022 '!W27)),"NA")</f>
        <v>prejuízo</v>
      </c>
      <c r="N27" s="26" t="str">
        <f>IFERROR(IF(AND('1.DP 2012-2022 '!X27&lt;0),"prejuízo",IF('1.DP 2012-2022 '!M27&lt;0,"IRPJ NEGATIVO",('1.DP 2012-2022 '!M27+'1.DP 2012-2022 '!AI27)/'1.DP 2012-2022 '!X27)),"NA")</f>
        <v>prejuízo</v>
      </c>
      <c r="O27" s="26">
        <f>IFERROR(IF(AND('1.DP 2012-2022 '!Y27&lt;0),"prejuízo",IF('1.DP 2012-2022 '!N27&lt;0,"IRPJ NEGATIVO",('1.DP 2012-2022 '!N27+'1.DP 2012-2022 '!AJ27)/'1.DP 2012-2022 '!Y27)),"NA")</f>
        <v>0.43151104381773975</v>
      </c>
      <c r="P27" s="26">
        <f>IFERROR(IF(AND('1.DP 2012-2022 '!Z27&lt;0),"prejuízo",IF('1.DP 2012-2022 '!O27&lt;0,"IRPJ NEGATIVO",('1.DP 2012-2022 '!O27+'1.DP 2012-2022 '!AK27)/'1.DP 2012-2022 '!Z27)),"NA")</f>
        <v>0.67660040185109804</v>
      </c>
      <c r="Q27" s="27">
        <f t="shared" si="1"/>
        <v>1</v>
      </c>
      <c r="R27" s="27">
        <f t="shared" si="2"/>
        <v>358</v>
      </c>
      <c r="S27" s="28">
        <f>IFERROR((SUMIF('1.DP 2012-2022 '!E27:O27,"&gt;=0",'1.DP 2012-2022 '!E27:O27)+SUMIF('1.DP 2012-2022 '!E27:O27,"&gt;=0",'1.DP 2012-2022 '!AA27:AK27))/(SUMIF('1.DP 2012-2022 '!P27:Z27,"&gt;=0",'1.DP 2012-2022 '!P27:Z27)),"NA")</f>
        <v>0.88616263825046238</v>
      </c>
      <c r="T27" s="29" t="str">
        <f t="shared" si="3"/>
        <v>na</v>
      </c>
      <c r="U27" s="29" t="str">
        <f t="shared" si="4"/>
        <v>na</v>
      </c>
    </row>
    <row r="28" spans="1:21" ht="14.25" customHeight="1">
      <c r="A28" s="12" t="s">
        <v>111</v>
      </c>
      <c r="B28" s="12" t="s">
        <v>112</v>
      </c>
      <c r="C28" s="12" t="s">
        <v>58</v>
      </c>
      <c r="D28" s="13" t="s">
        <v>59</v>
      </c>
      <c r="E28" s="25">
        <f t="shared" si="0"/>
        <v>6.435988720313853E-3</v>
      </c>
      <c r="F28" s="26">
        <f>IFERROR(IF(AND('1.DP 2012-2022 '!P28&lt;0),"prejuízo",IF('1.DP 2012-2022 '!E28&lt;0,"IRPJ NEGATIVO",('1.DP 2012-2022 '!E28+'1.DP 2012-2022 '!AA28)/'1.DP 2012-2022 '!P28)),"NA")</f>
        <v>-0.16698017393250064</v>
      </c>
      <c r="G28" s="26">
        <f>IFERROR(IF(AND('1.DP 2012-2022 '!Q28&lt;0),"prejuízo",IF('1.DP 2012-2022 '!F28&lt;0,"IRPJ NEGATIVO",('1.DP 2012-2022 '!F28+'1.DP 2012-2022 '!AB28)/'1.DP 2012-2022 '!Q28)),"NA")</f>
        <v>0.15495804989826331</v>
      </c>
      <c r="H28" s="26">
        <f>IFERROR(IF(AND('1.DP 2012-2022 '!R28&lt;0),"prejuízo",IF('1.DP 2012-2022 '!G28&lt;0,"IRPJ NEGATIVO",('1.DP 2012-2022 '!G28+'1.DP 2012-2022 '!AC28)/'1.DP 2012-2022 '!R28)),"NA")</f>
        <v>-2.8470422545277034</v>
      </c>
      <c r="I28" s="26">
        <f>IFERROR(IF(AND('1.DP 2012-2022 '!S28&lt;0),"prejuízo",IF('1.DP 2012-2022 '!H28&lt;0,"IRPJ NEGATIVO",('1.DP 2012-2022 '!H28+'1.DP 2012-2022 '!AD28)/'1.DP 2012-2022 '!S28)),"NA")</f>
        <v>0.26094691573794215</v>
      </c>
      <c r="J28" s="26">
        <f>IFERROR(IF(AND('1.DP 2012-2022 '!T28&lt;0),"prejuízo",IF('1.DP 2012-2022 '!I28&lt;0,"IRPJ NEGATIVO",('1.DP 2012-2022 '!I28+'1.DP 2012-2022 '!AE28)/'1.DP 2012-2022 '!T28)),"NA")</f>
        <v>0.32317941452716981</v>
      </c>
      <c r="K28" s="26">
        <f>IFERROR(IF(AND('1.DP 2012-2022 '!U28&lt;0),"prejuízo",IF('1.DP 2012-2022 '!J28&lt;0,"IRPJ NEGATIVO",('1.DP 2012-2022 '!J28+'1.DP 2012-2022 '!AF28)/'1.DP 2012-2022 '!U28)),"NA")</f>
        <v>0.50726517120748371</v>
      </c>
      <c r="L28" s="26" t="str">
        <f>IFERROR(IF(AND('1.DP 2012-2022 '!V28&lt;0),"prejuízo",IF('1.DP 2012-2022 '!K28&lt;0,"IRPJ NEGATIVO",('1.DP 2012-2022 '!K28+'1.DP 2012-2022 '!AG28)/'1.DP 2012-2022 '!V28)),"NA")</f>
        <v>prejuízo</v>
      </c>
      <c r="M28" s="26">
        <f>IFERROR(IF(AND('1.DP 2012-2022 '!W28&lt;0),"prejuízo",IF('1.DP 2012-2022 '!L28&lt;0,"IRPJ NEGATIVO",('1.DP 2012-2022 '!L28+'1.DP 2012-2022 '!AH28)/'1.DP 2012-2022 '!W28)),"NA")</f>
        <v>0.30436464255364748</v>
      </c>
      <c r="N28" s="26">
        <f>IFERROR(IF(AND('1.DP 2012-2022 '!X28&lt;0),"prejuízo",IF('1.DP 2012-2022 '!M28&lt;0,"IRPJ NEGATIVO",('1.DP 2012-2022 '!M28+'1.DP 2012-2022 '!AI28)/'1.DP 2012-2022 '!X28)),"NA")</f>
        <v>0.34819187129676021</v>
      </c>
      <c r="O28" s="26">
        <f>IFERROR(IF(AND('1.DP 2012-2022 '!Y28&lt;0),"prejuízo",IF('1.DP 2012-2022 '!N28&lt;0,"IRPJ NEGATIVO",('1.DP 2012-2022 '!N28+'1.DP 2012-2022 '!AJ28)/'1.DP 2012-2022 '!Y28)),"NA")</f>
        <v>0.3161487414866645</v>
      </c>
      <c r="P28" s="26">
        <f>IFERROR(IF(AND('1.DP 2012-2022 '!Z28&lt;0),"prejuízo",IF('1.DP 2012-2022 '!O28&lt;0,"IRPJ NEGATIVO",('1.DP 2012-2022 '!O28+'1.DP 2012-2022 '!AK28)/'1.DP 2012-2022 '!Z28)),"NA")</f>
        <v>0.33537674952288954</v>
      </c>
      <c r="Q28" s="27">
        <f t="shared" si="1"/>
        <v>9</v>
      </c>
      <c r="R28" s="27">
        <f t="shared" si="2"/>
        <v>358</v>
      </c>
      <c r="S28" s="28">
        <f>IFERROR((SUMIF('1.DP 2012-2022 '!E28:O28,"&gt;=0",'1.DP 2012-2022 '!E28:O28)+SUMIF('1.DP 2012-2022 '!E28:O28,"&gt;=0",'1.DP 2012-2022 '!AA28:AK28))/(SUMIF('1.DP 2012-2022 '!P28:Z28,"&gt;=0",'1.DP 2012-2022 '!P28:Z28)),"NA")</f>
        <v>0.18940480385274519</v>
      </c>
      <c r="T28" s="29">
        <f t="shared" si="3"/>
        <v>4.7615732812142644E-3</v>
      </c>
      <c r="U28" s="29">
        <f t="shared" si="4"/>
        <v>8.728331974780884E-4</v>
      </c>
    </row>
    <row r="29" spans="1:21" ht="14.25" customHeight="1">
      <c r="A29" s="12" t="s">
        <v>113</v>
      </c>
      <c r="B29" s="12" t="s">
        <v>114</v>
      </c>
      <c r="C29" s="12" t="s">
        <v>58</v>
      </c>
      <c r="D29" s="13" t="s">
        <v>59</v>
      </c>
      <c r="E29" s="25">
        <f t="shared" si="0"/>
        <v>5.2900468485142472E-3</v>
      </c>
      <c r="F29" s="26">
        <f>IFERROR(IF(AND('1.DP 2012-2022 '!P29&lt;0),"prejuízo",IF('1.DP 2012-2022 '!E29&lt;0,"IRPJ NEGATIVO",('1.DP 2012-2022 '!E29+'1.DP 2012-2022 '!AA29)/'1.DP 2012-2022 '!P29)),"NA")</f>
        <v>0.26410534659462792</v>
      </c>
      <c r="G29" s="26">
        <f>IFERROR(IF(AND('1.DP 2012-2022 '!Q29&lt;0),"prejuízo",IF('1.DP 2012-2022 '!F29&lt;0,"IRPJ NEGATIVO",('1.DP 2012-2022 '!F29+'1.DP 2012-2022 '!AB29)/'1.DP 2012-2022 '!Q29)),"NA")</f>
        <v>0.25283024334678827</v>
      </c>
      <c r="H29" s="26">
        <f>IFERROR(IF(AND('1.DP 2012-2022 '!R29&lt;0),"prejuízo",IF('1.DP 2012-2022 '!G29&lt;0,"IRPJ NEGATIVO",('1.DP 2012-2022 '!G29+'1.DP 2012-2022 '!AC29)/'1.DP 2012-2022 '!R29)),"NA")</f>
        <v>0.24127721141222719</v>
      </c>
      <c r="I29" s="26">
        <f>IFERROR(IF(AND('1.DP 2012-2022 '!S29&lt;0),"prejuízo",IF('1.DP 2012-2022 '!H29&lt;0,"IRPJ NEGATIVO",('1.DP 2012-2022 '!H29+'1.DP 2012-2022 '!AD29)/'1.DP 2012-2022 '!S29)),"NA")</f>
        <v>0.20944325212214396</v>
      </c>
      <c r="J29" s="26">
        <f>IFERROR(IF(AND('1.DP 2012-2022 '!T29&lt;0),"prejuízo",IF('1.DP 2012-2022 '!I29&lt;0,"IRPJ NEGATIVO",('1.DP 2012-2022 '!I29+'1.DP 2012-2022 '!AE29)/'1.DP 2012-2022 '!T29)),"NA")</f>
        <v>0.4584998360119098</v>
      </c>
      <c r="K29" s="26" t="str">
        <f>IFERROR(IF(AND('1.DP 2012-2022 '!U29&lt;0),"prejuízo",IF('1.DP 2012-2022 '!J29&lt;0,"IRPJ NEGATIVO",('1.DP 2012-2022 '!J29+'1.DP 2012-2022 '!AF29)/'1.DP 2012-2022 '!U29)),"NA")</f>
        <v>prejuízo</v>
      </c>
      <c r="L29" s="26" t="str">
        <f>IFERROR(IF(AND('1.DP 2012-2022 '!V29&lt;0),"prejuízo",IF('1.DP 2012-2022 '!K29&lt;0,"IRPJ NEGATIVO",('1.DP 2012-2022 '!K29+'1.DP 2012-2022 '!AG29)/'1.DP 2012-2022 '!V29)),"NA")</f>
        <v>prejuízo</v>
      </c>
      <c r="M29" s="26" t="str">
        <f>IFERROR(IF(AND('1.DP 2012-2022 '!W29&lt;0),"prejuízo",IF('1.DP 2012-2022 '!L29&lt;0,"IRPJ NEGATIVO",('1.DP 2012-2022 '!L29+'1.DP 2012-2022 '!AH29)/'1.DP 2012-2022 '!W29)),"NA")</f>
        <v>prejuízo</v>
      </c>
      <c r="N29" s="26">
        <f>IFERROR(IF(AND('1.DP 2012-2022 '!X29&lt;0),"prejuízo",IF('1.DP 2012-2022 '!M29&lt;0,"IRPJ NEGATIVO",('1.DP 2012-2022 '!M29+'1.DP 2012-2022 '!AI29)/'1.DP 2012-2022 '!X29)),"NA")</f>
        <v>2.0138688856196598E-2</v>
      </c>
      <c r="O29" s="26">
        <f>IFERROR(IF(AND('1.DP 2012-2022 '!Y29&lt;0),"prejuízo",IF('1.DP 2012-2022 '!N29&lt;0,"IRPJ NEGATIVO",('1.DP 2012-2022 '!N29+'1.DP 2012-2022 '!AJ29)/'1.DP 2012-2022 '!Y29)),"NA")</f>
        <v>0.21081259695319413</v>
      </c>
      <c r="P29" s="26">
        <f>IFERROR(IF(AND('1.DP 2012-2022 '!Z29&lt;0),"prejuízo",IF('1.DP 2012-2022 '!O29&lt;0,"IRPJ NEGATIVO",('1.DP 2012-2022 '!O29+'1.DP 2012-2022 '!AK29)/'1.DP 2012-2022 '!Z29)),"NA")</f>
        <v>8.8017492725687457E-2</v>
      </c>
      <c r="Q29" s="27">
        <f t="shared" si="1"/>
        <v>8</v>
      </c>
      <c r="R29" s="27">
        <f t="shared" si="2"/>
        <v>358</v>
      </c>
      <c r="S29" s="28">
        <f>IFERROR((SUMIF('1.DP 2012-2022 '!E29:O29,"&gt;=0",'1.DP 2012-2022 '!E29:O29)+SUMIF('1.DP 2012-2022 '!E29:O29,"&gt;=0",'1.DP 2012-2022 '!AA29:AK29))/(SUMIF('1.DP 2012-2022 '!P29:Z29,"&gt;=0",'1.DP 2012-2022 '!P29:Z29)),"NA")</f>
        <v>0.17543086577500111</v>
      </c>
      <c r="T29" s="29">
        <f t="shared" si="3"/>
        <v>3.9202428106145503E-3</v>
      </c>
      <c r="U29" s="29">
        <f t="shared" si="4"/>
        <v>7.1861081730671217E-4</v>
      </c>
    </row>
    <row r="30" spans="1:21" ht="14.25" customHeight="1">
      <c r="A30" s="12" t="s">
        <v>115</v>
      </c>
      <c r="B30" s="12" t="s">
        <v>116</v>
      </c>
      <c r="C30" s="12" t="s">
        <v>58</v>
      </c>
      <c r="D30" s="13" t="s">
        <v>59</v>
      </c>
      <c r="E30" s="25">
        <f t="shared" si="0"/>
        <v>2.5195884250544904E-3</v>
      </c>
      <c r="F30" s="26">
        <f>IFERROR(IF(AND('1.DP 2012-2022 '!P30&lt;0),"prejuízo",IF('1.DP 2012-2022 '!E30&lt;0,"IRPJ NEGATIVO",('1.DP 2012-2022 '!E30+'1.DP 2012-2022 '!AA30)/'1.DP 2012-2022 '!P30)),"NA")</f>
        <v>-0.63653188496457414</v>
      </c>
      <c r="G30" s="26">
        <f>IFERROR(IF(AND('1.DP 2012-2022 '!Q30&lt;0),"prejuízo",IF('1.DP 2012-2022 '!F30&lt;0,"IRPJ NEGATIVO",('1.DP 2012-2022 '!F30+'1.DP 2012-2022 '!AB30)/'1.DP 2012-2022 '!Q30)),"NA")</f>
        <v>-1.7838328374843657E-2</v>
      </c>
      <c r="H30" s="26" t="str">
        <f>IFERROR(IF(AND('1.DP 2012-2022 '!R30&lt;0),"prejuízo",IF('1.DP 2012-2022 '!G30&lt;0,"IRPJ NEGATIVO",('1.DP 2012-2022 '!G30+'1.DP 2012-2022 '!AC30)/'1.DP 2012-2022 '!R30)),"NA")</f>
        <v>prejuízo</v>
      </c>
      <c r="I30" s="26">
        <f>IFERROR(IF(AND('1.DP 2012-2022 '!S30&lt;0),"prejuízo",IF('1.DP 2012-2022 '!H30&lt;0,"IRPJ NEGATIVO",('1.DP 2012-2022 '!H30+'1.DP 2012-2022 '!AD30)/'1.DP 2012-2022 '!S30)),"NA")</f>
        <v>0.56584169959819286</v>
      </c>
      <c r="J30" s="26">
        <f>IFERROR(IF(AND('1.DP 2012-2022 '!T30&lt;0),"prejuízo",IF('1.DP 2012-2022 '!I30&lt;0,"IRPJ NEGATIVO",('1.DP 2012-2022 '!I30+'1.DP 2012-2022 '!AE30)/'1.DP 2012-2022 '!T30)),"NA")</f>
        <v>-1.2817430514383239</v>
      </c>
      <c r="K30" s="26" t="str">
        <f>IFERROR(IF(AND('1.DP 2012-2022 '!U30&lt;0),"prejuízo",IF('1.DP 2012-2022 '!J30&lt;0,"IRPJ NEGATIVO",('1.DP 2012-2022 '!J30+'1.DP 2012-2022 '!AF30)/'1.DP 2012-2022 '!U30)),"NA")</f>
        <v>prejuízo</v>
      </c>
      <c r="L30" s="26">
        <f>IFERROR(IF(AND('1.DP 2012-2022 '!V30&lt;0),"prejuízo",IF('1.DP 2012-2022 '!K30&lt;0,"IRPJ NEGATIVO",('1.DP 2012-2022 '!K30+'1.DP 2012-2022 '!AG30)/'1.DP 2012-2022 '!V30)),"NA")</f>
        <v>0.35400928494615846</v>
      </c>
      <c r="M30" s="26" t="str">
        <f>IFERROR(IF(AND('1.DP 2012-2022 '!W30&lt;0),"prejuízo",IF('1.DP 2012-2022 '!L30&lt;0,"IRPJ NEGATIVO",('1.DP 2012-2022 '!L30+'1.DP 2012-2022 '!AH30)/'1.DP 2012-2022 '!W30)),"NA")</f>
        <v>prejuízo</v>
      </c>
      <c r="N30" s="26" t="str">
        <f>IFERROR(IF(AND('1.DP 2012-2022 '!X30&lt;0),"prejuízo",IF('1.DP 2012-2022 '!M30&lt;0,"IRPJ NEGATIVO",('1.DP 2012-2022 '!M30+'1.DP 2012-2022 '!AI30)/'1.DP 2012-2022 '!X30)),"NA")</f>
        <v>prejuízo</v>
      </c>
      <c r="O30" s="26" t="str">
        <f>IFERROR(IF(AND('1.DP 2012-2022 '!Y30&lt;0),"prejuízo",IF('1.DP 2012-2022 '!N30&lt;0,"IRPJ NEGATIVO",('1.DP 2012-2022 '!N30+'1.DP 2012-2022 '!AJ30)/'1.DP 2012-2022 '!Y30)),"NA")</f>
        <v>prejuízo</v>
      </c>
      <c r="P30" s="26" t="str">
        <f>IFERROR(IF(AND('1.DP 2012-2022 '!Z30&lt;0),"prejuízo",IF('1.DP 2012-2022 '!O30&lt;0,"IRPJ NEGATIVO",('1.DP 2012-2022 '!O30+'1.DP 2012-2022 '!AK30)/'1.DP 2012-2022 '!Z30)),"NA")</f>
        <v>prejuízo</v>
      </c>
      <c r="Q30" s="27">
        <f t="shared" si="1"/>
        <v>3</v>
      </c>
      <c r="R30" s="27">
        <f t="shared" si="2"/>
        <v>358</v>
      </c>
      <c r="S30" s="28">
        <f>IFERROR((SUMIF('1.DP 2012-2022 '!E30:O30,"&gt;=0",'1.DP 2012-2022 '!E30:O30)+SUMIF('1.DP 2012-2022 '!E30:O30,"&gt;=0",'1.DP 2012-2022 '!AA30:AK30))/(SUMIF('1.DP 2012-2022 '!P30:Z30,"&gt;=0",'1.DP 2012-2022 '!P30:Z30)),"NA")</f>
        <v>-0.2175470161554422</v>
      </c>
      <c r="T30" s="29">
        <f t="shared" si="3"/>
        <v>-1.8230196884534262E-3</v>
      </c>
      <c r="U30" s="29">
        <f t="shared" si="4"/>
        <v>-3.3417360392541039E-4</v>
      </c>
    </row>
    <row r="31" spans="1:21" ht="14.25" customHeight="1">
      <c r="A31" s="12" t="s">
        <v>117</v>
      </c>
      <c r="B31" s="12" t="s">
        <v>118</v>
      </c>
      <c r="C31" s="12" t="s">
        <v>58</v>
      </c>
      <c r="D31" s="13" t="s">
        <v>59</v>
      </c>
      <c r="E31" s="25">
        <f t="shared" si="0"/>
        <v>4.6214623005390041E-3</v>
      </c>
      <c r="F31" s="26">
        <f>IFERROR(IF(AND('1.DP 2012-2022 '!P31&lt;0),"prejuízo",IF('1.DP 2012-2022 '!E31&lt;0,"IRPJ NEGATIVO",('1.DP 2012-2022 '!E31+'1.DP 2012-2022 '!AA31)/'1.DP 2012-2022 '!P31)),"NA")</f>
        <v>-5.6905179003297543E-2</v>
      </c>
      <c r="G31" s="26">
        <f>IFERROR(IF(AND('1.DP 2012-2022 '!Q31&lt;0),"prejuízo",IF('1.DP 2012-2022 '!F31&lt;0,"IRPJ NEGATIVO",('1.DP 2012-2022 '!F31+'1.DP 2012-2022 '!AB31)/'1.DP 2012-2022 '!Q31)),"NA")</f>
        <v>6.4051167801470438E-2</v>
      </c>
      <c r="H31" s="26">
        <f>IFERROR(IF(AND('1.DP 2012-2022 '!R31&lt;0),"prejuízo",IF('1.DP 2012-2022 '!G31&lt;0,"IRPJ NEGATIVO",('1.DP 2012-2022 '!G31+'1.DP 2012-2022 '!AC31)/'1.DP 2012-2022 '!R31)),"NA")</f>
        <v>-0.86287275122215801</v>
      </c>
      <c r="I31" s="26">
        <f>IFERROR(IF(AND('1.DP 2012-2022 '!S31&lt;0),"prejuízo",IF('1.DP 2012-2022 '!H31&lt;0,"IRPJ NEGATIVO",('1.DP 2012-2022 '!H31+'1.DP 2012-2022 '!AD31)/'1.DP 2012-2022 '!S31)),"NA")</f>
        <v>0.13528492951497417</v>
      </c>
      <c r="J31" s="26">
        <f>IFERROR(IF(AND('1.DP 2012-2022 '!T31&lt;0),"prejuízo",IF('1.DP 2012-2022 '!I31&lt;0,"IRPJ NEGATIVO",('1.DP 2012-2022 '!I31+'1.DP 2012-2022 '!AE31)/'1.DP 2012-2022 '!T31)),"NA")</f>
        <v>8.7700606309098594E-2</v>
      </c>
      <c r="K31" s="26">
        <f>IFERROR(IF(AND('1.DP 2012-2022 '!U31&lt;0),"prejuízo",IF('1.DP 2012-2022 '!J31&lt;0,"IRPJ NEGATIVO",('1.DP 2012-2022 '!J31+'1.DP 2012-2022 '!AF31)/'1.DP 2012-2022 '!U31)),"NA")</f>
        <v>0.11681886140881324</v>
      </c>
      <c r="L31" s="26">
        <f>IFERROR(IF(AND('1.DP 2012-2022 '!V31&lt;0),"prejuízo",IF('1.DP 2012-2022 '!K31&lt;0,"IRPJ NEGATIVO",('1.DP 2012-2022 '!K31+'1.DP 2012-2022 '!AG31)/'1.DP 2012-2022 '!V31)),"NA")</f>
        <v>0.39890934726263411</v>
      </c>
      <c r="M31" s="26">
        <f>IFERROR(IF(AND('1.DP 2012-2022 '!W31&lt;0),"prejuízo",IF('1.DP 2012-2022 '!L31&lt;0,"IRPJ NEGATIVO",('1.DP 2012-2022 '!L31+'1.DP 2012-2022 '!AH31)/'1.DP 2012-2022 '!W31)),"NA")</f>
        <v>0.30249692681964074</v>
      </c>
      <c r="N31" s="26">
        <f>IFERROR(IF(AND('1.DP 2012-2022 '!X31&lt;0),"prejuízo",IF('1.DP 2012-2022 '!M31&lt;0,"IRPJ NEGATIVO",('1.DP 2012-2022 '!M31+'1.DP 2012-2022 '!AI31)/'1.DP 2012-2022 '!X31)),"NA")</f>
        <v>0.18921852781515452</v>
      </c>
      <c r="O31" s="26">
        <f>IFERROR(IF(AND('1.DP 2012-2022 '!Y31&lt;0),"prejuízo",IF('1.DP 2012-2022 '!N31&lt;0,"IRPJ NEGATIVO",('1.DP 2012-2022 '!N31+'1.DP 2012-2022 '!AJ31)/'1.DP 2012-2022 '!Y31)),"NA")</f>
        <v>0.25145996530517883</v>
      </c>
      <c r="P31" s="26">
        <f>IFERROR(IF(AND('1.DP 2012-2022 '!Z31&lt;0),"prejuízo",IF('1.DP 2012-2022 '!O31&lt;0,"IRPJ NEGATIVO",('1.DP 2012-2022 '!O31+'1.DP 2012-2022 '!AK31)/'1.DP 2012-2022 '!Z31)),"NA")</f>
        <v>0.26105339307067082</v>
      </c>
      <c r="Q31" s="27">
        <f t="shared" si="1"/>
        <v>10</v>
      </c>
      <c r="R31" s="27">
        <f t="shared" si="2"/>
        <v>358</v>
      </c>
      <c r="S31" s="28">
        <f>IFERROR((SUMIF('1.DP 2012-2022 '!E31:O31,"&gt;=0",'1.DP 2012-2022 '!E31:O31)+SUMIF('1.DP 2012-2022 '!E31:O31,"&gt;=0",'1.DP 2012-2022 '!AA31:AK31))/(SUMIF('1.DP 2012-2022 '!P31:Z31,"&gt;=0",'1.DP 2012-2022 '!P31:Z31)),"NA")</f>
        <v>0.17848361966952242</v>
      </c>
      <c r="T31" s="29">
        <f t="shared" si="3"/>
        <v>4.9855759684224142E-3</v>
      </c>
      <c r="U31" s="29">
        <f t="shared" si="4"/>
        <v>9.138946219637605E-4</v>
      </c>
    </row>
    <row r="32" spans="1:21" ht="14.25" customHeight="1">
      <c r="A32" s="12" t="s">
        <v>119</v>
      </c>
      <c r="B32" s="12" t="s">
        <v>120</v>
      </c>
      <c r="C32" s="12" t="s">
        <v>58</v>
      </c>
      <c r="D32" s="13" t="s">
        <v>59</v>
      </c>
      <c r="E32" s="25">
        <f t="shared" si="0"/>
        <v>1.8599304994979683E-3</v>
      </c>
      <c r="F32" s="26" t="str">
        <f>IFERROR(IF(AND('1.DP 2012-2022 '!P32&lt;0),"prejuízo",IF('1.DP 2012-2022 '!E32&lt;0,"IRPJ NEGATIVO",('1.DP 2012-2022 '!E32+'1.DP 2012-2022 '!AA32)/'1.DP 2012-2022 '!P32)),"NA")</f>
        <v>prejuízo</v>
      </c>
      <c r="G32" s="26" t="str">
        <f>IFERROR(IF(AND('1.DP 2012-2022 '!Q32&lt;0),"prejuízo",IF('1.DP 2012-2022 '!F32&lt;0,"IRPJ NEGATIVO",('1.DP 2012-2022 '!F32+'1.DP 2012-2022 '!AB32)/'1.DP 2012-2022 '!Q32)),"NA")</f>
        <v>prejuízo</v>
      </c>
      <c r="H32" s="26" t="str">
        <f>IFERROR(IF(AND('1.DP 2012-2022 '!R32&lt;0),"prejuízo",IF('1.DP 2012-2022 '!G32&lt;0,"IRPJ NEGATIVO",('1.DP 2012-2022 '!G32+'1.DP 2012-2022 '!AC32)/'1.DP 2012-2022 '!R32)),"NA")</f>
        <v>prejuízo</v>
      </c>
      <c r="I32" s="26">
        <f>IFERROR(IF(AND('1.DP 2012-2022 '!S32&lt;0),"prejuízo",IF('1.DP 2012-2022 '!H32&lt;0,"IRPJ NEGATIVO",('1.DP 2012-2022 '!H32+'1.DP 2012-2022 '!AD32)/'1.DP 2012-2022 '!S32)),"NA")</f>
        <v>0.4439300532388149</v>
      </c>
      <c r="J32" s="26">
        <f>IFERROR(IF(AND('1.DP 2012-2022 '!T32&lt;0),"prejuízo",IF('1.DP 2012-2022 '!I32&lt;0,"IRPJ NEGATIVO",('1.DP 2012-2022 '!I32+'1.DP 2012-2022 '!AE32)/'1.DP 2012-2022 '!T32)),"NA")</f>
        <v>1.3355529281923721</v>
      </c>
      <c r="K32" s="26" t="str">
        <f>IFERROR(IF(AND('1.DP 2012-2022 '!U32&lt;0),"prejuízo",IF('1.DP 2012-2022 '!J32&lt;0,"IRPJ NEGATIVO",('1.DP 2012-2022 '!J32+'1.DP 2012-2022 '!AF32)/'1.DP 2012-2022 '!U32)),"NA")</f>
        <v>prejuízo</v>
      </c>
      <c r="L32" s="26">
        <f>IFERROR(IF(AND('1.DP 2012-2022 '!V32&lt;0),"prejuízo",IF('1.DP 2012-2022 '!K32&lt;0,"IRPJ NEGATIVO",('1.DP 2012-2022 '!K32+'1.DP 2012-2022 '!AG32)/'1.DP 2012-2022 '!V32)),"NA")</f>
        <v>0.22192506558145769</v>
      </c>
      <c r="M32" s="26" t="str">
        <f>IFERROR(IF(AND('1.DP 2012-2022 '!W32&lt;0),"prejuízo",IF('1.DP 2012-2022 '!L32&lt;0,"IRPJ NEGATIVO",('1.DP 2012-2022 '!L32+'1.DP 2012-2022 '!AH32)/'1.DP 2012-2022 '!W32)),"NA")</f>
        <v>prejuízo</v>
      </c>
      <c r="N32" s="26" t="str">
        <f>IFERROR(IF(AND('1.DP 2012-2022 '!X32&lt;0),"prejuízo",IF('1.DP 2012-2022 '!M32&lt;0,"IRPJ NEGATIVO",('1.DP 2012-2022 '!M32+'1.DP 2012-2022 '!AI32)/'1.DP 2012-2022 '!X32)),"NA")</f>
        <v>prejuízo</v>
      </c>
      <c r="O32" s="26" t="str">
        <f>IFERROR(IF(AND('1.DP 2012-2022 '!Y32&lt;0),"prejuízo",IF('1.DP 2012-2022 '!N32&lt;0,"IRPJ NEGATIVO",('1.DP 2012-2022 '!N32+'1.DP 2012-2022 '!AJ32)/'1.DP 2012-2022 '!Y32)),"NA")</f>
        <v>prejuízo</v>
      </c>
      <c r="P32" s="26">
        <f>IFERROR(IF(AND('1.DP 2012-2022 '!Z32&lt;0),"prejuízo",IF('1.DP 2012-2022 '!O32&lt;0,"IRPJ NEGATIVO",('1.DP 2012-2022 '!O32+'1.DP 2012-2022 '!AK32)/'1.DP 2012-2022 '!Z32)),"NA")</f>
        <v>-1.1700507612383861</v>
      </c>
      <c r="Q32" s="27">
        <f t="shared" si="1"/>
        <v>2</v>
      </c>
      <c r="R32" s="27">
        <f t="shared" si="2"/>
        <v>358</v>
      </c>
      <c r="S32" s="28">
        <f>IFERROR((SUMIF('1.DP 2012-2022 '!E32:O32,"&gt;=0",'1.DP 2012-2022 '!E32:O32)+SUMIF('1.DP 2012-2022 '!E32:O32,"&gt;=0",'1.DP 2012-2022 '!AA32:AK32))/(SUMIF('1.DP 2012-2022 '!P32:Z32,"&gt;=0",'1.DP 2012-2022 '!P32:Z32)),"NA")</f>
        <v>0.48786037466887755</v>
      </c>
      <c r="T32" s="29">
        <f t="shared" si="3"/>
        <v>2.7254769534574164E-3</v>
      </c>
      <c r="U32" s="29">
        <f t="shared" si="4"/>
        <v>4.9960099812481056E-4</v>
      </c>
    </row>
    <row r="33" spans="1:21" ht="14.25" customHeight="1">
      <c r="A33" s="12" t="s">
        <v>121</v>
      </c>
      <c r="B33" s="12" t="s">
        <v>122</v>
      </c>
      <c r="C33" s="12" t="s">
        <v>58</v>
      </c>
      <c r="D33" s="13" t="s">
        <v>59</v>
      </c>
      <c r="E33" s="25">
        <f t="shared" si="0"/>
        <v>7.818502893747142E-3</v>
      </c>
      <c r="F33" s="26">
        <f>IFERROR(IF(AND('1.DP 2012-2022 '!P33&lt;0),"prejuízo",IF('1.DP 2012-2022 '!E33&lt;0,"IRPJ NEGATIVO",('1.DP 2012-2022 '!E33+'1.DP 2012-2022 '!AA33)/'1.DP 2012-2022 '!P33)),"NA")</f>
        <v>0.29921529772997241</v>
      </c>
      <c r="G33" s="26">
        <f>IFERROR(IF(AND('1.DP 2012-2022 '!Q33&lt;0),"prejuízo",IF('1.DP 2012-2022 '!F33&lt;0,"IRPJ NEGATIVO",('1.DP 2012-2022 '!F33+'1.DP 2012-2022 '!AB33)/'1.DP 2012-2022 '!Q33)),"NA")</f>
        <v>0.29438484457260505</v>
      </c>
      <c r="H33" s="26">
        <f>IFERROR(IF(AND('1.DP 2012-2022 '!R33&lt;0),"prejuízo",IF('1.DP 2012-2022 '!G33&lt;0,"IRPJ NEGATIVO",('1.DP 2012-2022 '!G33+'1.DP 2012-2022 '!AC33)/'1.DP 2012-2022 '!R33)),"NA")</f>
        <v>0.31402380235577876</v>
      </c>
      <c r="I33" s="26">
        <f>IFERROR(IF(AND('1.DP 2012-2022 '!S33&lt;0),"prejuízo",IF('1.DP 2012-2022 '!H33&lt;0,"IRPJ NEGATIVO",('1.DP 2012-2022 '!H33+'1.DP 2012-2022 '!AD33)/'1.DP 2012-2022 '!S33)),"NA")</f>
        <v>0.24632818652501082</v>
      </c>
      <c r="J33" s="26">
        <f>IFERROR(IF(AND('1.DP 2012-2022 '!T33&lt;0),"prejuízo",IF('1.DP 2012-2022 '!I33&lt;0,"IRPJ NEGATIVO",('1.DP 2012-2022 '!I33+'1.DP 2012-2022 '!AE33)/'1.DP 2012-2022 '!T33)),"NA")</f>
        <v>0.2388182752559706</v>
      </c>
      <c r="K33" s="26">
        <f>IFERROR(IF(AND('1.DP 2012-2022 '!U33&lt;0),"prejuízo",IF('1.DP 2012-2022 '!J33&lt;0,"IRPJ NEGATIVO",('1.DP 2012-2022 '!J33+'1.DP 2012-2022 '!AF33)/'1.DP 2012-2022 '!U33)),"NA")</f>
        <v>0.14525817467100785</v>
      </c>
      <c r="L33" s="26">
        <f>IFERROR(IF(AND('1.DP 2012-2022 '!V33&lt;0),"prejuízo",IF('1.DP 2012-2022 '!K33&lt;0,"IRPJ NEGATIVO",('1.DP 2012-2022 '!K33+'1.DP 2012-2022 '!AG33)/'1.DP 2012-2022 '!V33)),"NA")</f>
        <v>0.24763149877835219</v>
      </c>
      <c r="M33" s="26">
        <f>IFERROR(IF(AND('1.DP 2012-2022 '!W33&lt;0),"prejuízo",IF('1.DP 2012-2022 '!L33&lt;0,"IRPJ NEGATIVO",('1.DP 2012-2022 '!L33+'1.DP 2012-2022 '!AH33)/'1.DP 2012-2022 '!W33)),"NA")</f>
        <v>0.25466251765191777</v>
      </c>
      <c r="N33" s="26">
        <f>IFERROR(IF(AND('1.DP 2012-2022 '!X33&lt;0),"prejuízo",IF('1.DP 2012-2022 '!M33&lt;0,"IRPJ NEGATIVO",('1.DP 2012-2022 '!M33+'1.DP 2012-2022 '!AI33)/'1.DP 2012-2022 '!X33)),"NA")</f>
        <v>0.24082442624949407</v>
      </c>
      <c r="O33" s="26">
        <f>IFERROR(IF(AND('1.DP 2012-2022 '!Y33&lt;0),"prejuízo",IF('1.DP 2012-2022 '!N33&lt;0,"IRPJ NEGATIVO",('1.DP 2012-2022 '!N33+'1.DP 2012-2022 '!AJ33)/'1.DP 2012-2022 '!Y33)),"NA")</f>
        <v>0.26342028162941533</v>
      </c>
      <c r="P33" s="26">
        <f>IFERROR(IF(AND('1.DP 2012-2022 '!Z33&lt;0),"prejuízo",IF('1.DP 2012-2022 '!O33&lt;0,"IRPJ NEGATIVO",('1.DP 2012-2022 '!O33+'1.DP 2012-2022 '!AK33)/'1.DP 2012-2022 '!Z33)),"NA")</f>
        <v>0.25733580335368633</v>
      </c>
      <c r="Q33" s="27">
        <f t="shared" si="1"/>
        <v>11</v>
      </c>
      <c r="R33" s="27">
        <f t="shared" si="2"/>
        <v>358</v>
      </c>
      <c r="S33" s="28">
        <f>IFERROR((SUMIF('1.DP 2012-2022 '!E33:O33,"&gt;=0",'1.DP 2012-2022 '!E33:O33)+SUMIF('1.DP 2012-2022 '!E33:O33,"&gt;=0",'1.DP 2012-2022 '!AA33:AK33))/(SUMIF('1.DP 2012-2022 '!P33:Z33,"&gt;=0",'1.DP 2012-2022 '!P33:Z33)),"NA")</f>
        <v>0.27458977485531771</v>
      </c>
      <c r="T33" s="29">
        <f t="shared" si="3"/>
        <v>8.4371159871745663E-3</v>
      </c>
      <c r="U33" s="29">
        <f t="shared" si="4"/>
        <v>1.5465885936551433E-3</v>
      </c>
    </row>
    <row r="34" spans="1:21" ht="14.25" customHeight="1">
      <c r="A34" s="12" t="s">
        <v>123</v>
      </c>
      <c r="B34" s="12" t="s">
        <v>124</v>
      </c>
      <c r="C34" s="12" t="s">
        <v>58</v>
      </c>
      <c r="D34" s="13" t="s">
        <v>59</v>
      </c>
      <c r="E34" s="25">
        <f t="shared" si="0"/>
        <v>4.0084907981810169E-3</v>
      </c>
      <c r="F34" s="26">
        <f>IFERROR(IF(AND('1.DP 2012-2022 '!P34&lt;0),"prejuízo",IF('1.DP 2012-2022 '!E34&lt;0,"IRPJ NEGATIVO",('1.DP 2012-2022 '!E34+'1.DP 2012-2022 '!AA34)/'1.DP 2012-2022 '!P34)),"NA")</f>
        <v>0.30251150381040026</v>
      </c>
      <c r="G34" s="26">
        <f>IFERROR(IF(AND('1.DP 2012-2022 '!Q34&lt;0),"prejuízo",IF('1.DP 2012-2022 '!F34&lt;0,"IRPJ NEGATIVO",('1.DP 2012-2022 '!F34+'1.DP 2012-2022 '!AB34)/'1.DP 2012-2022 '!Q34)),"NA")</f>
        <v>0.27538459359318335</v>
      </c>
      <c r="H34" s="26">
        <f>IFERROR(IF(AND('1.DP 2012-2022 '!R34&lt;0),"prejuízo",IF('1.DP 2012-2022 '!G34&lt;0,"IRPJ NEGATIVO",('1.DP 2012-2022 '!G34+'1.DP 2012-2022 '!AC34)/'1.DP 2012-2022 '!R34)),"NA")</f>
        <v>2.8299922878983179</v>
      </c>
      <c r="I34" s="26" t="str">
        <f>IFERROR(IF(AND('1.DP 2012-2022 '!S34&lt;0),"prejuízo",IF('1.DP 2012-2022 '!H34&lt;0,"IRPJ NEGATIVO",('1.DP 2012-2022 '!H34+'1.DP 2012-2022 '!AD34)/'1.DP 2012-2022 '!S34)),"NA")</f>
        <v>prejuízo</v>
      </c>
      <c r="J34" s="26" t="str">
        <f>IFERROR(IF(AND('1.DP 2012-2022 '!T34&lt;0),"prejuízo",IF('1.DP 2012-2022 '!I34&lt;0,"IRPJ NEGATIVO",('1.DP 2012-2022 '!I34+'1.DP 2012-2022 '!AE34)/'1.DP 2012-2022 '!T34)),"NA")</f>
        <v>prejuízo</v>
      </c>
      <c r="K34" s="26" t="str">
        <f>IFERROR(IF(AND('1.DP 2012-2022 '!U34&lt;0),"prejuízo",IF('1.DP 2012-2022 '!J34&lt;0,"IRPJ NEGATIVO",('1.DP 2012-2022 '!J34+'1.DP 2012-2022 '!AF34)/'1.DP 2012-2022 '!U34)),"NA")</f>
        <v>prejuízo</v>
      </c>
      <c r="L34" s="26" t="str">
        <f>IFERROR(IF(AND('1.DP 2012-2022 '!V34&lt;0),"prejuízo",IF('1.DP 2012-2022 '!K34&lt;0,"IRPJ NEGATIVO",('1.DP 2012-2022 '!K34+'1.DP 2012-2022 '!AG34)/'1.DP 2012-2022 '!V34)),"NA")</f>
        <v>prejuízo</v>
      </c>
      <c r="M34" s="26" t="str">
        <f>IFERROR(IF(AND('1.DP 2012-2022 '!W34&lt;0),"prejuízo",IF('1.DP 2012-2022 '!L34&lt;0,"IRPJ NEGATIVO",('1.DP 2012-2022 '!L34+'1.DP 2012-2022 '!AH34)/'1.DP 2012-2022 '!W34)),"NA")</f>
        <v>prejuízo</v>
      </c>
      <c r="N34" s="26">
        <f>IFERROR(IF(AND('1.DP 2012-2022 '!X34&lt;0),"prejuízo",IF('1.DP 2012-2022 '!M34&lt;0,"IRPJ NEGATIVO",('1.DP 2012-2022 '!M34+'1.DP 2012-2022 '!AI34)/'1.DP 2012-2022 '!X34)),"NA")</f>
        <v>0.28856712713845317</v>
      </c>
      <c r="O34" s="26">
        <f>IFERROR(IF(AND('1.DP 2012-2022 '!Y34&lt;0),"prejuízo",IF('1.DP 2012-2022 '!N34&lt;0,"IRPJ NEGATIVO",('1.DP 2012-2022 '!N34+'1.DP 2012-2022 '!AJ34)/'1.DP 2012-2022 '!Y34)),"NA")</f>
        <v>0.2815685400570066</v>
      </c>
      <c r="P34" s="26">
        <f>IFERROR(IF(AND('1.DP 2012-2022 '!Z34&lt;0),"prejuízo",IF('1.DP 2012-2022 '!O34&lt;0,"IRPJ NEGATIVO",('1.DP 2012-2022 '!O34+'1.DP 2012-2022 '!AK34)/'1.DP 2012-2022 '!Z34)),"NA")</f>
        <v>0</v>
      </c>
      <c r="Q34" s="27">
        <f t="shared" si="1"/>
        <v>5</v>
      </c>
      <c r="R34" s="27">
        <f t="shared" si="2"/>
        <v>358</v>
      </c>
      <c r="S34" s="28">
        <f>IFERROR((SUMIF('1.DP 2012-2022 '!E34:O34,"&gt;=0",'1.DP 2012-2022 '!E34:O34)+SUMIF('1.DP 2012-2022 '!E34:O34,"&gt;=0",'1.DP 2012-2022 '!AA34:AK34))/(SUMIF('1.DP 2012-2022 '!P34:Z34,"&gt;=0",'1.DP 2012-2022 '!P34:Z34)),"NA")</f>
        <v>2.5899924810737388E-2</v>
      </c>
      <c r="T34" s="29">
        <f t="shared" si="3"/>
        <v>3.6173079344605294E-4</v>
      </c>
      <c r="U34" s="29">
        <f t="shared" si="4"/>
        <v>6.6308051230766485E-5</v>
      </c>
    </row>
    <row r="35" spans="1:21" ht="14.25" customHeight="1">
      <c r="A35" s="12" t="s">
        <v>125</v>
      </c>
      <c r="B35" s="12" t="s">
        <v>126</v>
      </c>
      <c r="C35" s="12" t="s">
        <v>58</v>
      </c>
      <c r="D35" s="13" t="s">
        <v>59</v>
      </c>
      <c r="E35" s="25">
        <f t="shared" si="0"/>
        <v>9.8785067622966464E-3</v>
      </c>
      <c r="F35" s="26">
        <f>IFERROR(IF(AND('1.DP 2012-2022 '!P35&lt;0),"prejuízo",IF('1.DP 2012-2022 '!E35&lt;0,"IRPJ NEGATIVO",('1.DP 2012-2022 '!E35+'1.DP 2012-2022 '!AA35)/'1.DP 2012-2022 '!P35)),"NA")</f>
        <v>0.34267880597549338</v>
      </c>
      <c r="G35" s="26">
        <f>IFERROR(IF(AND('1.DP 2012-2022 '!Q35&lt;0),"prejuízo",IF('1.DP 2012-2022 '!F35&lt;0,"IRPJ NEGATIVO",('1.DP 2012-2022 '!F35+'1.DP 2012-2022 '!AB35)/'1.DP 2012-2022 '!Q35)),"NA")</f>
        <v>0.34374211772191315</v>
      </c>
      <c r="H35" s="26">
        <f>IFERROR(IF(AND('1.DP 2012-2022 '!R35&lt;0),"prejuízo",IF('1.DP 2012-2022 '!G35&lt;0,"IRPJ NEGATIVO",('1.DP 2012-2022 '!G35+'1.DP 2012-2022 '!AC35)/'1.DP 2012-2022 '!R35)),"NA")</f>
        <v>0.3494230456308916</v>
      </c>
      <c r="I35" s="26">
        <f>IFERROR(IF(AND('1.DP 2012-2022 '!S35&lt;0),"prejuízo",IF('1.DP 2012-2022 '!H35&lt;0,"IRPJ NEGATIVO",('1.DP 2012-2022 '!H35+'1.DP 2012-2022 '!AD35)/'1.DP 2012-2022 '!S35)),"NA")</f>
        <v>0.21653506513251244</v>
      </c>
      <c r="J35" s="26">
        <f>IFERROR(IF(AND('1.DP 2012-2022 '!T35&lt;0),"prejuízo",IF('1.DP 2012-2022 '!I35&lt;0,"IRPJ NEGATIVO",('1.DP 2012-2022 '!I35+'1.DP 2012-2022 '!AE35)/'1.DP 2012-2022 '!T35)),"NA")</f>
        <v>0.31502737064497099</v>
      </c>
      <c r="K35" s="26">
        <f>IFERROR(IF(AND('1.DP 2012-2022 '!U35&lt;0),"prejuízo",IF('1.DP 2012-2022 '!J35&lt;0,"IRPJ NEGATIVO",('1.DP 2012-2022 '!J35+'1.DP 2012-2022 '!AF35)/'1.DP 2012-2022 '!U35)),"NA")</f>
        <v>0.33448937906237142</v>
      </c>
      <c r="L35" s="26">
        <f>IFERROR(IF(AND('1.DP 2012-2022 '!V35&lt;0),"prejuízo",IF('1.DP 2012-2022 '!K35&lt;0,"IRPJ NEGATIVO",('1.DP 2012-2022 '!K35+'1.DP 2012-2022 '!AG35)/'1.DP 2012-2022 '!V35)),"NA")</f>
        <v>0.32796297378399303</v>
      </c>
      <c r="M35" s="26">
        <f>IFERROR(IF(AND('1.DP 2012-2022 '!W35&lt;0),"prejuízo",IF('1.DP 2012-2022 '!L35&lt;0,"IRPJ NEGATIVO",('1.DP 2012-2022 '!L35+'1.DP 2012-2022 '!AH35)/'1.DP 2012-2022 '!W35)),"NA")</f>
        <v>0.31655791194150196</v>
      </c>
      <c r="N35" s="26">
        <f>IFERROR(IF(AND('1.DP 2012-2022 '!X35&lt;0),"prejuízo",IF('1.DP 2012-2022 '!M35&lt;0,"IRPJ NEGATIVO",('1.DP 2012-2022 '!M35+'1.DP 2012-2022 '!AI35)/'1.DP 2012-2022 '!X35)),"NA")</f>
        <v>0.33025738650864417</v>
      </c>
      <c r="O35" s="26">
        <f>IFERROR(IF(AND('1.DP 2012-2022 '!Y35&lt;0),"prejuízo",IF('1.DP 2012-2022 '!N35&lt;0,"IRPJ NEGATIVO",('1.DP 2012-2022 '!N35+'1.DP 2012-2022 '!AJ35)/'1.DP 2012-2022 '!Y35)),"NA")</f>
        <v>0.33833087169061687</v>
      </c>
      <c r="P35" s="26">
        <f>IFERROR(IF(AND('1.DP 2012-2022 '!Z35&lt;0),"prejuízo",IF('1.DP 2012-2022 '!O35&lt;0,"IRPJ NEGATIVO",('1.DP 2012-2022 '!O35+'1.DP 2012-2022 '!AK35)/'1.DP 2012-2022 '!Z35)),"NA")</f>
        <v>0.33963182226666366</v>
      </c>
      <c r="Q35" s="27">
        <f t="shared" si="1"/>
        <v>11</v>
      </c>
      <c r="R35" s="27">
        <f t="shared" si="2"/>
        <v>358</v>
      </c>
      <c r="S35" s="28">
        <f>IFERROR((SUMIF('1.DP 2012-2022 '!E35:O35,"&gt;=0",'1.DP 2012-2022 '!E35:O35)+SUMIF('1.DP 2012-2022 '!E35:O35,"&gt;=0",'1.DP 2012-2022 '!AA35:AK35))/(SUMIF('1.DP 2012-2022 '!P35:Z35,"&gt;=0",'1.DP 2012-2022 '!P35:Z35)),"NA")</f>
        <v>0.32059794455731994</v>
      </c>
      <c r="T35" s="29">
        <f t="shared" si="3"/>
        <v>9.8507748327668135E-3</v>
      </c>
      <c r="U35" s="29">
        <f t="shared" si="4"/>
        <v>1.8057231900309879E-3</v>
      </c>
    </row>
    <row r="36" spans="1:21" ht="14.25" customHeight="1">
      <c r="A36" s="12" t="s">
        <v>127</v>
      </c>
      <c r="B36" s="12" t="s">
        <v>128</v>
      </c>
      <c r="C36" s="12" t="s">
        <v>58</v>
      </c>
      <c r="D36" s="13" t="s">
        <v>59</v>
      </c>
      <c r="E36" s="25">
        <f t="shared" si="0"/>
        <v>1.0393722146722142E-2</v>
      </c>
      <c r="F36" s="26">
        <f>IFERROR(IF(AND('1.DP 2012-2022 '!P36&lt;0),"prejuízo",IF('1.DP 2012-2022 '!E36&lt;0,"IRPJ NEGATIVO",('1.DP 2012-2022 '!E36+'1.DP 2012-2022 '!AA36)/'1.DP 2012-2022 '!P36)),"NA")</f>
        <v>0.28868694775783643</v>
      </c>
      <c r="G36" s="26">
        <f>IFERROR(IF(AND('1.DP 2012-2022 '!Q36&lt;0),"prejuízo",IF('1.DP 2012-2022 '!F36&lt;0,"IRPJ NEGATIVO",('1.DP 2012-2022 '!F36+'1.DP 2012-2022 '!AB36)/'1.DP 2012-2022 '!Q36)),"NA")</f>
        <v>0.33111833719355704</v>
      </c>
      <c r="H36" s="26">
        <f>IFERROR(IF(AND('1.DP 2012-2022 '!R36&lt;0),"prejuízo",IF('1.DP 2012-2022 '!G36&lt;0,"IRPJ NEGATIVO",('1.DP 2012-2022 '!G36+'1.DP 2012-2022 '!AC36)/'1.DP 2012-2022 '!R36)),"NA")</f>
        <v>0.33451186731092031</v>
      </c>
      <c r="I36" s="26">
        <f>IFERROR(IF(AND('1.DP 2012-2022 '!S36&lt;0),"prejuízo",IF('1.DP 2012-2022 '!H36&lt;0,"IRPJ NEGATIVO",('1.DP 2012-2022 '!H36+'1.DP 2012-2022 '!AD36)/'1.DP 2012-2022 '!S36)),"NA")</f>
        <v>0.3357092801809029</v>
      </c>
      <c r="J36" s="26">
        <f>IFERROR(IF(AND('1.DP 2012-2022 '!T36&lt;0),"prejuízo",IF('1.DP 2012-2022 '!I36&lt;0,"IRPJ NEGATIVO",('1.DP 2012-2022 '!I36+'1.DP 2012-2022 '!AE36)/'1.DP 2012-2022 '!T36)),"NA")</f>
        <v>0.33499240163418154</v>
      </c>
      <c r="K36" s="26">
        <f>IFERROR(IF(AND('1.DP 2012-2022 '!U36&lt;0),"prejuízo",IF('1.DP 2012-2022 '!J36&lt;0,"IRPJ NEGATIVO",('1.DP 2012-2022 '!J36+'1.DP 2012-2022 '!AF36)/'1.DP 2012-2022 '!U36)),"NA")</f>
        <v>0.35512148882088512</v>
      </c>
      <c r="L36" s="26">
        <f>IFERROR(IF(AND('1.DP 2012-2022 '!V36&lt;0),"prejuízo",IF('1.DP 2012-2022 '!K36&lt;0,"IRPJ NEGATIVO",('1.DP 2012-2022 '!K36+'1.DP 2012-2022 '!AG36)/'1.DP 2012-2022 '!V36)),"NA")</f>
        <v>0.36845361167995883</v>
      </c>
      <c r="M36" s="26">
        <f>IFERROR(IF(AND('1.DP 2012-2022 '!W36&lt;0),"prejuízo",IF('1.DP 2012-2022 '!L36&lt;0,"IRPJ NEGATIVO",('1.DP 2012-2022 '!L36+'1.DP 2012-2022 '!AH36)/'1.DP 2012-2022 '!W36)),"NA")</f>
        <v>0.34520009385382111</v>
      </c>
      <c r="N36" s="26">
        <f>IFERROR(IF(AND('1.DP 2012-2022 '!X36&lt;0),"prejuízo",IF('1.DP 2012-2022 '!M36&lt;0,"IRPJ NEGATIVO",('1.DP 2012-2022 '!M36+'1.DP 2012-2022 '!AI36)/'1.DP 2012-2022 '!X36)),"NA")</f>
        <v>0.34203701162411898</v>
      </c>
      <c r="O36" s="26">
        <f>IFERROR(IF(AND('1.DP 2012-2022 '!Y36&lt;0),"prejuízo",IF('1.DP 2012-2022 '!N36&lt;0,"IRPJ NEGATIVO",('1.DP 2012-2022 '!N36+'1.DP 2012-2022 '!AJ36)/'1.DP 2012-2022 '!Y36)),"NA")</f>
        <v>0.3468530767861151</v>
      </c>
      <c r="P36" s="26">
        <f>IFERROR(IF(AND('1.DP 2012-2022 '!Z36&lt;0),"prejuízo",IF('1.DP 2012-2022 '!O36&lt;0,"IRPJ NEGATIVO",('1.DP 2012-2022 '!O36+'1.DP 2012-2022 '!AK36)/'1.DP 2012-2022 '!Z36)),"NA")</f>
        <v>0.34711054008511411</v>
      </c>
      <c r="Q36" s="27">
        <f t="shared" si="1"/>
        <v>11</v>
      </c>
      <c r="R36" s="27">
        <f t="shared" si="2"/>
        <v>358</v>
      </c>
      <c r="S36" s="28">
        <f>IFERROR((SUMIF('1.DP 2012-2022 '!E36:O36,"&gt;=0",'1.DP 2012-2022 '!E36:O36)+SUMIF('1.DP 2012-2022 '!E36:O36,"&gt;=0",'1.DP 2012-2022 '!AA36:AK36))/(SUMIF('1.DP 2012-2022 '!P36:Z36,"&gt;=0",'1.DP 2012-2022 '!P36:Z36)),"NA")</f>
        <v>0.33778745131007637</v>
      </c>
      <c r="T36" s="29">
        <f t="shared" si="3"/>
        <v>1.037894403466715E-2</v>
      </c>
      <c r="U36" s="29">
        <f t="shared" si="4"/>
        <v>1.9025406883824065E-3</v>
      </c>
    </row>
    <row r="37" spans="1:21" ht="14.25" customHeight="1">
      <c r="A37" s="12" t="s">
        <v>129</v>
      </c>
      <c r="B37" s="12" t="s">
        <v>130</v>
      </c>
      <c r="C37" s="12" t="s">
        <v>58</v>
      </c>
      <c r="D37" s="13" t="s">
        <v>59</v>
      </c>
      <c r="E37" s="25" t="str">
        <f t="shared" si="0"/>
        <v>NA)</v>
      </c>
      <c r="F37" s="26" t="str">
        <f>IFERROR(IF(AND('1.DP 2012-2022 '!P37&lt;0),"prejuízo",IF('1.DP 2012-2022 '!E37&lt;0,"IRPJ NEGATIVO",('1.DP 2012-2022 '!E37+'1.DP 2012-2022 '!AA37)/'1.DP 2012-2022 '!P37)),"NA")</f>
        <v>prejuízo</v>
      </c>
      <c r="G37" s="26" t="str">
        <f>IFERROR(IF(AND('1.DP 2012-2022 '!Q37&lt;0),"prejuízo",IF('1.DP 2012-2022 '!F37&lt;0,"IRPJ NEGATIVO",('1.DP 2012-2022 '!F37+'1.DP 2012-2022 '!AB37)/'1.DP 2012-2022 '!Q37)),"NA")</f>
        <v>prejuízo</v>
      </c>
      <c r="H37" s="26" t="str">
        <f>IFERROR(IF(AND('1.DP 2012-2022 '!R37&lt;0),"prejuízo",IF('1.DP 2012-2022 '!G37&lt;0,"IRPJ NEGATIVO",('1.DP 2012-2022 '!G37+'1.DP 2012-2022 '!AC37)/'1.DP 2012-2022 '!R37)),"NA")</f>
        <v>prejuízo</v>
      </c>
      <c r="I37" s="26" t="str">
        <f>IFERROR(IF(AND('1.DP 2012-2022 '!S37&lt;0),"prejuízo",IF('1.DP 2012-2022 '!H37&lt;0,"IRPJ NEGATIVO",('1.DP 2012-2022 '!H37+'1.DP 2012-2022 '!AD37)/'1.DP 2012-2022 '!S37)),"NA")</f>
        <v>prejuízo</v>
      </c>
      <c r="J37" s="26" t="str">
        <f>IFERROR(IF(AND('1.DP 2012-2022 '!T37&lt;0),"prejuízo",IF('1.DP 2012-2022 '!I37&lt;0,"IRPJ NEGATIVO",('1.DP 2012-2022 '!I37+'1.DP 2012-2022 '!AE37)/'1.DP 2012-2022 '!T37)),"NA")</f>
        <v>prejuízo</v>
      </c>
      <c r="K37" s="26" t="str">
        <f>IFERROR(IF(AND('1.DP 2012-2022 '!U37&lt;0),"prejuízo",IF('1.DP 2012-2022 '!J37&lt;0,"IRPJ NEGATIVO",('1.DP 2012-2022 '!J37+'1.DP 2012-2022 '!AF37)/'1.DP 2012-2022 '!U37)),"NA")</f>
        <v>prejuízo</v>
      </c>
      <c r="L37" s="26" t="str">
        <f>IFERROR(IF(AND('1.DP 2012-2022 '!V37&lt;0),"prejuízo",IF('1.DP 2012-2022 '!K37&lt;0,"IRPJ NEGATIVO",('1.DP 2012-2022 '!K37+'1.DP 2012-2022 '!AG37)/'1.DP 2012-2022 '!V37)),"NA")</f>
        <v>prejuízo</v>
      </c>
      <c r="M37" s="26" t="str">
        <f>IFERROR(IF(AND('1.DP 2012-2022 '!W37&lt;0),"prejuízo",IF('1.DP 2012-2022 '!L37&lt;0,"IRPJ NEGATIVO",('1.DP 2012-2022 '!L37+'1.DP 2012-2022 '!AH37)/'1.DP 2012-2022 '!W37)),"NA")</f>
        <v>prejuízo</v>
      </c>
      <c r="N37" s="26" t="str">
        <f>IFERROR(IF(AND('1.DP 2012-2022 '!X37&lt;0),"prejuízo",IF('1.DP 2012-2022 '!M37&lt;0,"IRPJ NEGATIVO",('1.DP 2012-2022 '!M37+'1.DP 2012-2022 '!AI37)/'1.DP 2012-2022 '!X37)),"NA")</f>
        <v>prejuízo</v>
      </c>
      <c r="O37" s="26" t="str">
        <f>IFERROR(IF(AND('1.DP 2012-2022 '!Y37&lt;0),"prejuízo",IF('1.DP 2012-2022 '!N37&lt;0,"IRPJ NEGATIVO",('1.DP 2012-2022 '!N37+'1.DP 2012-2022 '!AJ37)/'1.DP 2012-2022 '!Y37)),"NA")</f>
        <v>prejuízo</v>
      </c>
      <c r="P37" s="26" t="str">
        <f>IFERROR(IF(AND('1.DP 2012-2022 '!Z37&lt;0),"prejuízo",IF('1.DP 2012-2022 '!O37&lt;0,"IRPJ NEGATIVO",('1.DP 2012-2022 '!O37+'1.DP 2012-2022 '!AK37)/'1.DP 2012-2022 '!Z37)),"NA")</f>
        <v>prejuízo</v>
      </c>
      <c r="Q37" s="27">
        <f t="shared" si="1"/>
        <v>0</v>
      </c>
      <c r="R37" s="27">
        <f t="shared" si="2"/>
        <v>358</v>
      </c>
      <c r="S37" s="28" t="str">
        <f>IFERROR((SUMIF('1.DP 2012-2022 '!E37:O37,"&gt;=0",'1.DP 2012-2022 '!E37:O37)+SUMIF('1.DP 2012-2022 '!E37:O37,"&gt;=0",'1.DP 2012-2022 '!AA37:AK37))/(SUMIF('1.DP 2012-2022 '!P37:Z37,"&gt;=0",'1.DP 2012-2022 '!P37:Z37)),"NA")</f>
        <v>NA</v>
      </c>
      <c r="T37" s="29" t="str">
        <f t="shared" si="3"/>
        <v>na</v>
      </c>
      <c r="U37" s="29" t="str">
        <f t="shared" si="4"/>
        <v>na</v>
      </c>
    </row>
    <row r="38" spans="1:21" ht="14.25" customHeight="1">
      <c r="A38" s="12" t="s">
        <v>131</v>
      </c>
      <c r="B38" s="12" t="s">
        <v>132</v>
      </c>
      <c r="C38" s="12" t="s">
        <v>58</v>
      </c>
      <c r="D38" s="13" t="s">
        <v>59</v>
      </c>
      <c r="E38" s="25">
        <f t="shared" si="0"/>
        <v>5.3027394541751947E-3</v>
      </c>
      <c r="F38" s="26">
        <f>IFERROR(IF(AND('1.DP 2012-2022 '!P38&lt;0),"prejuízo",IF('1.DP 2012-2022 '!E38&lt;0,"IRPJ NEGATIVO",('1.DP 2012-2022 '!E38+'1.DP 2012-2022 '!AA38)/'1.DP 2012-2022 '!P38)),"NA")</f>
        <v>0.25162769330370455</v>
      </c>
      <c r="G38" s="26">
        <f>IFERROR(IF(AND('1.DP 2012-2022 '!Q38&lt;0),"prejuízo",IF('1.DP 2012-2022 '!F38&lt;0,"IRPJ NEGATIVO",('1.DP 2012-2022 '!F38+'1.DP 2012-2022 '!AB38)/'1.DP 2012-2022 '!Q38)),"NA")</f>
        <v>5.7893154513328611E-2</v>
      </c>
      <c r="H38" s="26">
        <f>IFERROR(IF(AND('1.DP 2012-2022 '!R38&lt;0),"prejuízo",IF('1.DP 2012-2022 '!G38&lt;0,"IRPJ NEGATIVO",('1.DP 2012-2022 '!G38+'1.DP 2012-2022 '!AC38)/'1.DP 2012-2022 '!R38)),"NA")</f>
        <v>-0.4987670192402095</v>
      </c>
      <c r="I38" s="26" t="str">
        <f>IFERROR(IF(AND('1.DP 2012-2022 '!S38&lt;0),"prejuízo",IF('1.DP 2012-2022 '!H38&lt;0,"IRPJ NEGATIVO",('1.DP 2012-2022 '!H38+'1.DP 2012-2022 '!AD38)/'1.DP 2012-2022 '!S38)),"NA")</f>
        <v>prejuízo</v>
      </c>
      <c r="J38" s="26">
        <f>IFERROR(IF(AND('1.DP 2012-2022 '!T38&lt;0),"prejuízo",IF('1.DP 2012-2022 '!I38&lt;0,"IRPJ NEGATIVO",('1.DP 2012-2022 '!I38+'1.DP 2012-2022 '!AE38)/'1.DP 2012-2022 '!T38)),"NA")</f>
        <v>0.31582727585033304</v>
      </c>
      <c r="K38" s="26">
        <f>IFERROR(IF(AND('1.DP 2012-2022 '!U38&lt;0),"prejuízo",IF('1.DP 2012-2022 '!J38&lt;0,"IRPJ NEGATIVO",('1.DP 2012-2022 '!J38+'1.DP 2012-2022 '!AF38)/'1.DP 2012-2022 '!U38)),"NA")</f>
        <v>0.20769952586676502</v>
      </c>
      <c r="L38" s="26" t="str">
        <f>IFERROR(IF(AND('1.DP 2012-2022 '!V38&lt;0),"prejuízo",IF('1.DP 2012-2022 '!K38&lt;0,"IRPJ NEGATIVO",('1.DP 2012-2022 '!K38+'1.DP 2012-2022 '!AG38)/'1.DP 2012-2022 '!V38)),"NA")</f>
        <v>prejuízo</v>
      </c>
      <c r="M38" s="26">
        <f>IFERROR(IF(AND('1.DP 2012-2022 '!W38&lt;0),"prejuízo",IF('1.DP 2012-2022 '!L38&lt;0,"IRPJ NEGATIVO",('1.DP 2012-2022 '!L38+'1.DP 2012-2022 '!AH38)/'1.DP 2012-2022 '!W38)),"NA")</f>
        <v>0.31039132774084516</v>
      </c>
      <c r="N38" s="26">
        <f>IFERROR(IF(AND('1.DP 2012-2022 '!X38&lt;0),"prejuízo",IF('1.DP 2012-2022 '!M38&lt;0,"IRPJ NEGATIVO",('1.DP 2012-2022 '!M38+'1.DP 2012-2022 '!AI38)/'1.DP 2012-2022 '!X38)),"NA")</f>
        <v>0.27807866196200176</v>
      </c>
      <c r="O38" s="26">
        <f>IFERROR(IF(AND('1.DP 2012-2022 '!Y38&lt;0),"prejuízo",IF('1.DP 2012-2022 '!N38&lt;0,"IRPJ NEGATIVO",('1.DP 2012-2022 '!N38+'1.DP 2012-2022 '!AJ38)/'1.DP 2012-2022 '!Y38)),"NA")</f>
        <v>0.23956549478340186</v>
      </c>
      <c r="P38" s="26">
        <f>IFERROR(IF(AND('1.DP 2012-2022 '!Z38&lt;0),"prejuízo",IF('1.DP 2012-2022 '!O38&lt;0,"IRPJ NEGATIVO",('1.DP 2012-2022 '!O38+'1.DP 2012-2022 '!AK38)/'1.DP 2012-2022 '!Z38)),"NA")</f>
        <v>0.31547093687421091</v>
      </c>
      <c r="Q38" s="27">
        <f t="shared" si="1"/>
        <v>8</v>
      </c>
      <c r="R38" s="27">
        <f t="shared" si="2"/>
        <v>358</v>
      </c>
      <c r="S38" s="28">
        <f>IFERROR((SUMIF('1.DP 2012-2022 '!E38:O38,"&gt;=0",'1.DP 2012-2022 '!E38:O38)+SUMIF('1.DP 2012-2022 '!E38:O38,"&gt;=0",'1.DP 2012-2022 '!AA38:AK38))/(SUMIF('1.DP 2012-2022 '!P38:Z38,"&gt;=0",'1.DP 2012-2022 '!P38:Z38)),"NA")</f>
        <v>0.17815958176991253</v>
      </c>
      <c r="T38" s="29">
        <f t="shared" si="3"/>
        <v>3.9812197043555871E-3</v>
      </c>
      <c r="U38" s="29">
        <f t="shared" si="4"/>
        <v>7.2978835338417835E-4</v>
      </c>
    </row>
    <row r="39" spans="1:21" ht="14.25" customHeight="1">
      <c r="A39" s="12" t="s">
        <v>133</v>
      </c>
      <c r="B39" s="12" t="s">
        <v>134</v>
      </c>
      <c r="C39" s="12" t="s">
        <v>58</v>
      </c>
      <c r="D39" s="13" t="s">
        <v>59</v>
      </c>
      <c r="E39" s="25">
        <f t="shared" si="0"/>
        <v>3.4081446047941615E-3</v>
      </c>
      <c r="F39" s="26">
        <f>IFERROR(IF(AND('1.DP 2012-2022 '!P39&lt;0),"prejuízo",IF('1.DP 2012-2022 '!E39&lt;0,"IRPJ NEGATIVO",('1.DP 2012-2022 '!E39+'1.DP 2012-2022 '!AA39)/'1.DP 2012-2022 '!P39)),"NA")</f>
        <v>0.12014462323205198</v>
      </c>
      <c r="G39" s="26">
        <f>IFERROR(IF(AND('1.DP 2012-2022 '!Q39&lt;0),"prejuízo",IF('1.DP 2012-2022 '!F39&lt;0,"IRPJ NEGATIVO",('1.DP 2012-2022 '!F39+'1.DP 2012-2022 '!AB39)/'1.DP 2012-2022 '!Q39)),"NA")</f>
        <v>0.24320517713276199</v>
      </c>
      <c r="H39" s="26">
        <f>IFERROR(IF(AND('1.DP 2012-2022 '!R39&lt;0),"prejuízo",IF('1.DP 2012-2022 '!G39&lt;0,"IRPJ NEGATIVO",('1.DP 2012-2022 '!G39+'1.DP 2012-2022 '!AC39)/'1.DP 2012-2022 '!R39)),"NA")</f>
        <v>-0.18520321179681548</v>
      </c>
      <c r="I39" s="26">
        <f>IFERROR(IF(AND('1.DP 2012-2022 '!S39&lt;0),"prejuízo",IF('1.DP 2012-2022 '!H39&lt;0,"IRPJ NEGATIVO",('1.DP 2012-2022 '!H39+'1.DP 2012-2022 '!AD39)/'1.DP 2012-2022 '!S39)),"NA")</f>
        <v>0.17190883716964012</v>
      </c>
      <c r="J39" s="26">
        <f>IFERROR(IF(AND('1.DP 2012-2022 '!T39&lt;0),"prejuízo",IF('1.DP 2012-2022 '!I39&lt;0,"IRPJ NEGATIVO",('1.DP 2012-2022 '!I39+'1.DP 2012-2022 '!AE39)/'1.DP 2012-2022 '!T39)),"NA")</f>
        <v>0.15857746675647807</v>
      </c>
      <c r="K39" s="26">
        <f>IFERROR(IF(AND('1.DP 2012-2022 '!U39&lt;0),"prejuízo",IF('1.DP 2012-2022 '!J39&lt;0,"IRPJ NEGATIVO",('1.DP 2012-2022 '!J39+'1.DP 2012-2022 '!AF39)/'1.DP 2012-2022 '!U39)),"NA")</f>
        <v>0.28185621912007963</v>
      </c>
      <c r="L39" s="26">
        <f>IFERROR(IF(AND('1.DP 2012-2022 '!V39&lt;0),"prejuízo",IF('1.DP 2012-2022 '!K39&lt;0,"IRPJ NEGATIVO",('1.DP 2012-2022 '!K39+'1.DP 2012-2022 '!AG39)/'1.DP 2012-2022 '!V39)),"NA")</f>
        <v>0.37613829254449027</v>
      </c>
      <c r="M39" s="26">
        <f>IFERROR(IF(AND('1.DP 2012-2022 '!W39&lt;0),"prejuízo",IF('1.DP 2012-2022 '!L39&lt;0,"IRPJ NEGATIVO",('1.DP 2012-2022 '!L39+'1.DP 2012-2022 '!AH39)/'1.DP 2012-2022 '!W39)),"NA")</f>
        <v>5.3488364357623219E-2</v>
      </c>
      <c r="N39" s="26" t="str">
        <f>IFERROR(IF(AND('1.DP 2012-2022 '!X39&lt;0),"prejuízo",IF('1.DP 2012-2022 '!M39&lt;0,"IRPJ NEGATIVO",('1.DP 2012-2022 '!M39+'1.DP 2012-2022 '!AI39)/'1.DP 2012-2022 '!X39)),"NA")</f>
        <v>NA</v>
      </c>
      <c r="O39" s="26" t="str">
        <f>IFERROR(IF(AND('1.DP 2012-2022 '!Y39&lt;0),"prejuízo",IF('1.DP 2012-2022 '!N39&lt;0,"IRPJ NEGATIVO",('1.DP 2012-2022 '!N39+'1.DP 2012-2022 '!AJ39)/'1.DP 2012-2022 '!Y39)),"NA")</f>
        <v>NA</v>
      </c>
      <c r="P39" s="26" t="str">
        <f>IFERROR(IF(AND('1.DP 2012-2022 '!Z39&lt;0),"prejuízo",IF('1.DP 2012-2022 '!O39&lt;0,"IRPJ NEGATIVO",('1.DP 2012-2022 '!O39+'1.DP 2012-2022 '!AK39)/'1.DP 2012-2022 '!Z39)),"NA")</f>
        <v>NA</v>
      </c>
      <c r="Q39" s="27">
        <f t="shared" si="1"/>
        <v>8</v>
      </c>
      <c r="R39" s="27">
        <f t="shared" si="2"/>
        <v>358</v>
      </c>
      <c r="S39" s="28">
        <f>IFERROR((SUMIF('1.DP 2012-2022 '!E39:O39,"&gt;=0",'1.DP 2012-2022 '!E39:O39)+SUMIF('1.DP 2012-2022 '!E39:O39,"&gt;=0",'1.DP 2012-2022 '!AA39:AK39))/(SUMIF('1.DP 2012-2022 '!P39:Z39,"&gt;=0",'1.DP 2012-2022 '!P39:Z39)),"NA")</f>
        <v>0.19608478864945947</v>
      </c>
      <c r="T39" s="29">
        <f t="shared" si="3"/>
        <v>4.3817829865800996E-3</v>
      </c>
      <c r="U39" s="29">
        <f t="shared" si="4"/>
        <v>8.0321470004898917E-4</v>
      </c>
    </row>
    <row r="40" spans="1:21" ht="14.25" customHeight="1">
      <c r="A40" s="12" t="s">
        <v>135</v>
      </c>
      <c r="B40" s="12" t="s">
        <v>136</v>
      </c>
      <c r="C40" s="12" t="s">
        <v>58</v>
      </c>
      <c r="D40" s="13" t="s">
        <v>59</v>
      </c>
      <c r="E40" s="25">
        <f t="shared" si="0"/>
        <v>3.4645509624208421E-3</v>
      </c>
      <c r="F40" s="26">
        <f>IFERROR(IF(AND('1.DP 2012-2022 '!P40&lt;0),"prejuízo",IF('1.DP 2012-2022 '!E40&lt;0,"IRPJ NEGATIVO",('1.DP 2012-2022 '!E40+'1.DP 2012-2022 '!AA40)/'1.DP 2012-2022 '!P40)),"NA")</f>
        <v>0.22862912806486127</v>
      </c>
      <c r="G40" s="26">
        <f>IFERROR(IF(AND('1.DP 2012-2022 '!Q40&lt;0),"prejuízo",IF('1.DP 2012-2022 '!F40&lt;0,"IRPJ NEGATIVO",('1.DP 2012-2022 '!F40+'1.DP 2012-2022 '!AB40)/'1.DP 2012-2022 '!Q40)),"NA")</f>
        <v>0.10383830851928777</v>
      </c>
      <c r="H40" s="26" t="str">
        <f>IFERROR(IF(AND('1.DP 2012-2022 '!R40&lt;0),"prejuízo",IF('1.DP 2012-2022 '!G40&lt;0,"IRPJ NEGATIVO",('1.DP 2012-2022 '!G40+'1.DP 2012-2022 '!AC40)/'1.DP 2012-2022 '!R40)),"NA")</f>
        <v>prejuízo</v>
      </c>
      <c r="I40" s="26" t="str">
        <f>IFERROR(IF(AND('1.DP 2012-2022 '!S40&lt;0),"prejuízo",IF('1.DP 2012-2022 '!H40&lt;0,"IRPJ NEGATIVO",('1.DP 2012-2022 '!H40+'1.DP 2012-2022 '!AD40)/'1.DP 2012-2022 '!S40)),"NA")</f>
        <v>prejuízo</v>
      </c>
      <c r="J40" s="26">
        <f>IFERROR(IF(AND('1.DP 2012-2022 '!T40&lt;0),"prejuízo",IF('1.DP 2012-2022 '!I40&lt;0,"IRPJ NEGATIVO",('1.DP 2012-2022 '!I40+'1.DP 2012-2022 '!AE40)/'1.DP 2012-2022 '!T40)),"NA")</f>
        <v>0.13830679035831411</v>
      </c>
      <c r="K40" s="26" t="str">
        <f>IFERROR(IF(AND('1.DP 2012-2022 '!U40&lt;0),"prejuízo",IF('1.DP 2012-2022 '!J40&lt;0,"IRPJ NEGATIVO",('1.DP 2012-2022 '!J40+'1.DP 2012-2022 '!AF40)/'1.DP 2012-2022 '!U40)),"NA")</f>
        <v>prejuízo</v>
      </c>
      <c r="L40" s="26">
        <f>IFERROR(IF(AND('1.DP 2012-2022 '!V40&lt;0),"prejuízo",IF('1.DP 2012-2022 '!K40&lt;0,"IRPJ NEGATIVO",('1.DP 2012-2022 '!K40+'1.DP 2012-2022 '!AG40)/'1.DP 2012-2022 '!V40)),"NA")</f>
        <v>0.25377931264454734</v>
      </c>
      <c r="M40" s="26">
        <f>IFERROR(IF(AND('1.DP 2012-2022 '!W40&lt;0),"prejuízo",IF('1.DP 2012-2022 '!L40&lt;0,"IRPJ NEGATIVO",('1.DP 2012-2022 '!L40+'1.DP 2012-2022 '!AH40)/'1.DP 2012-2022 '!W40)),"NA")</f>
        <v>0.23746057619049543</v>
      </c>
      <c r="N40" s="26">
        <f>IFERROR(IF(AND('1.DP 2012-2022 '!X40&lt;0),"prejuízo",IF('1.DP 2012-2022 '!M40&lt;0,"IRPJ NEGATIVO",('1.DP 2012-2022 '!M40+'1.DP 2012-2022 '!AI40)/'1.DP 2012-2022 '!X40)),"NA")</f>
        <v>0.27829512876915558</v>
      </c>
      <c r="O40" s="26" t="str">
        <f>IFERROR(IF(AND('1.DP 2012-2022 '!Y40&lt;0),"prejuízo",IF('1.DP 2012-2022 '!N40&lt;0,"IRPJ NEGATIVO",('1.DP 2012-2022 '!N40+'1.DP 2012-2022 '!AJ40)/'1.DP 2012-2022 '!Y40)),"NA")</f>
        <v>NA</v>
      </c>
      <c r="P40" s="26" t="str">
        <f>IFERROR(IF(AND('1.DP 2012-2022 '!Z40&lt;0),"prejuízo",IF('1.DP 2012-2022 '!O40&lt;0,"IRPJ NEGATIVO",('1.DP 2012-2022 '!O40+'1.DP 2012-2022 '!AK40)/'1.DP 2012-2022 '!Z40)),"NA")</f>
        <v>NA</v>
      </c>
      <c r="Q40" s="27">
        <f t="shared" si="1"/>
        <v>6</v>
      </c>
      <c r="R40" s="27">
        <f t="shared" si="2"/>
        <v>358</v>
      </c>
      <c r="S40" s="28">
        <f>IFERROR((SUMIF('1.DP 2012-2022 '!E40:O40,"&gt;=0",'1.DP 2012-2022 '!E40:O40)+SUMIF('1.DP 2012-2022 '!E40:O40,"&gt;=0",'1.DP 2012-2022 '!AA40:AK40))/(SUMIF('1.DP 2012-2022 '!P40:Z40,"&gt;=0",'1.DP 2012-2022 '!P40:Z40)),"NA")</f>
        <v>0.14256250347366378</v>
      </c>
      <c r="T40" s="29">
        <f t="shared" si="3"/>
        <v>2.3893157006759291E-3</v>
      </c>
      <c r="U40" s="29">
        <f t="shared" si="4"/>
        <v>4.3798004139374431E-4</v>
      </c>
    </row>
    <row r="41" spans="1:21" ht="14.25" customHeight="1">
      <c r="A41" s="12" t="s">
        <v>137</v>
      </c>
      <c r="B41" s="12" t="s">
        <v>138</v>
      </c>
      <c r="C41" s="12" t="s">
        <v>58</v>
      </c>
      <c r="D41" s="13" t="s">
        <v>59</v>
      </c>
      <c r="E41" s="25">
        <f t="shared" si="0"/>
        <v>6.5777974813777569E-3</v>
      </c>
      <c r="F41" s="26">
        <f>IFERROR(IF(AND('1.DP 2012-2022 '!P41&lt;0),"prejuízo",IF('1.DP 2012-2022 '!E41&lt;0,"IRPJ NEGATIVO",('1.DP 2012-2022 '!E41+'1.DP 2012-2022 '!AA41)/'1.DP 2012-2022 '!P41)),"NA")</f>
        <v>0.24514289277694365</v>
      </c>
      <c r="G41" s="26">
        <f>IFERROR(IF(AND('1.DP 2012-2022 '!Q41&lt;0),"prejuízo",IF('1.DP 2012-2022 '!F41&lt;0,"IRPJ NEGATIVO",('1.DP 2012-2022 '!F41+'1.DP 2012-2022 '!AB41)/'1.DP 2012-2022 '!Q41)),"NA")</f>
        <v>0.11077878336311302</v>
      </c>
      <c r="H41" s="26">
        <f>IFERROR(IF(AND('1.DP 2012-2022 '!R41&lt;0),"prejuízo",IF('1.DP 2012-2022 '!G41&lt;0,"IRPJ NEGATIVO",('1.DP 2012-2022 '!G41+'1.DP 2012-2022 '!AC41)/'1.DP 2012-2022 '!R41)),"NA")</f>
        <v>0.3165481172210276</v>
      </c>
      <c r="I41" s="26">
        <f>IFERROR(IF(AND('1.DP 2012-2022 '!S41&lt;0),"prejuízo",IF('1.DP 2012-2022 '!H41&lt;0,"IRPJ NEGATIVO",('1.DP 2012-2022 '!H41+'1.DP 2012-2022 '!AD41)/'1.DP 2012-2022 '!S41)),"NA")</f>
        <v>0.30047970058553847</v>
      </c>
      <c r="J41" s="26">
        <f>IFERROR(IF(AND('1.DP 2012-2022 '!T41&lt;0),"prejuízo",IF('1.DP 2012-2022 '!I41&lt;0,"IRPJ NEGATIVO",('1.DP 2012-2022 '!I41+'1.DP 2012-2022 '!AE41)/'1.DP 2012-2022 '!T41)),"NA")</f>
        <v>0.28918440550454833</v>
      </c>
      <c r="K41" s="26">
        <f>IFERROR(IF(AND('1.DP 2012-2022 '!U41&lt;0),"prejuízo",IF('1.DP 2012-2022 '!J41&lt;0,"IRPJ NEGATIVO",('1.DP 2012-2022 '!J41+'1.DP 2012-2022 '!AF41)/'1.DP 2012-2022 '!U41)),"NA")</f>
        <v>0.31964870343494883</v>
      </c>
      <c r="L41" s="26">
        <f>IFERROR(IF(AND('1.DP 2012-2022 '!V41&lt;0),"prejuízo",IF('1.DP 2012-2022 '!K41&lt;0,"IRPJ NEGATIVO",('1.DP 2012-2022 '!K41+'1.DP 2012-2022 '!AG41)/'1.DP 2012-2022 '!V41)),"NA")</f>
        <v>11.514338554455597</v>
      </c>
      <c r="M41" s="26" t="str">
        <f>IFERROR(IF(AND('1.DP 2012-2022 '!W41&lt;0),"prejuízo",IF('1.DP 2012-2022 '!L41&lt;0,"IRPJ NEGATIVO",('1.DP 2012-2022 '!L41+'1.DP 2012-2022 '!AH41)/'1.DP 2012-2022 '!W41)),"NA")</f>
        <v>prejuízo</v>
      </c>
      <c r="N41" s="26">
        <f>IFERROR(IF(AND('1.DP 2012-2022 '!X41&lt;0),"prejuízo",IF('1.DP 2012-2022 '!M41&lt;0,"IRPJ NEGATIVO",('1.DP 2012-2022 '!M41+'1.DP 2012-2022 '!AI41)/'1.DP 2012-2022 '!X41)),"NA")</f>
        <v>0.25622417917557977</v>
      </c>
      <c r="O41" s="26">
        <f>IFERROR(IF(AND('1.DP 2012-2022 '!Y41&lt;0),"prejuízo",IF('1.DP 2012-2022 '!N41&lt;0,"IRPJ NEGATIVO",('1.DP 2012-2022 '!N41+'1.DP 2012-2022 '!AJ41)/'1.DP 2012-2022 '!Y41)),"NA")</f>
        <v>0.25519454979006628</v>
      </c>
      <c r="P41" s="26">
        <f>IFERROR(IF(AND('1.DP 2012-2022 '!Z41&lt;0),"prejuízo",IF('1.DP 2012-2022 '!O41&lt;0,"IRPJ NEGATIVO",('1.DP 2012-2022 '!O41+'1.DP 2012-2022 '!AK41)/'1.DP 2012-2022 '!Z41)),"NA")</f>
        <v>0.23533506868699319</v>
      </c>
      <c r="Q41" s="27">
        <f t="shared" si="1"/>
        <v>9</v>
      </c>
      <c r="R41" s="27">
        <f t="shared" si="2"/>
        <v>358</v>
      </c>
      <c r="S41" s="28">
        <f>IFERROR((SUMIF('1.DP 2012-2022 '!E41:O41,"&gt;=0",'1.DP 2012-2022 '!E41:O41)+SUMIF('1.DP 2012-2022 '!E41:O41,"&gt;=0",'1.DP 2012-2022 '!AA41:AK41))/(SUMIF('1.DP 2012-2022 '!P41:Z41,"&gt;=0",'1.DP 2012-2022 '!P41:Z41)),"NA")</f>
        <v>0.25224373899041902</v>
      </c>
      <c r="T41" s="29">
        <f t="shared" si="3"/>
        <v>6.3413230472451707E-3</v>
      </c>
      <c r="U41" s="29">
        <f t="shared" si="4"/>
        <v>1.1624135437346499E-3</v>
      </c>
    </row>
    <row r="42" spans="1:21" ht="14.25" customHeight="1">
      <c r="A42" s="12" t="s">
        <v>139</v>
      </c>
      <c r="B42" s="12" t="s">
        <v>140</v>
      </c>
      <c r="C42" s="12" t="s">
        <v>58</v>
      </c>
      <c r="D42" s="13" t="s">
        <v>59</v>
      </c>
      <c r="E42" s="25" t="str">
        <f t="shared" si="0"/>
        <v>NA)</v>
      </c>
      <c r="F42" s="26" t="str">
        <f>IFERROR(IF(AND('1.DP 2012-2022 '!P42&lt;0),"prejuízo",IF('1.DP 2012-2022 '!E42&lt;0,"IRPJ NEGATIVO",('1.DP 2012-2022 '!E42+'1.DP 2012-2022 '!AA42)/'1.DP 2012-2022 '!P42)),"NA")</f>
        <v>prejuízo</v>
      </c>
      <c r="G42" s="26" t="str">
        <f>IFERROR(IF(AND('1.DP 2012-2022 '!Q42&lt;0),"prejuízo",IF('1.DP 2012-2022 '!F42&lt;0,"IRPJ NEGATIVO",('1.DP 2012-2022 '!F42+'1.DP 2012-2022 '!AB42)/'1.DP 2012-2022 '!Q42)),"NA")</f>
        <v>prejuízo</v>
      </c>
      <c r="H42" s="26" t="str">
        <f>IFERROR(IF(AND('1.DP 2012-2022 '!R42&lt;0),"prejuízo",IF('1.DP 2012-2022 '!G42&lt;0,"IRPJ NEGATIVO",('1.DP 2012-2022 '!G42+'1.DP 2012-2022 '!AC42)/'1.DP 2012-2022 '!R42)),"NA")</f>
        <v>prejuízo</v>
      </c>
      <c r="I42" s="26" t="str">
        <f>IFERROR(IF(AND('1.DP 2012-2022 '!S42&lt;0),"prejuízo",IF('1.DP 2012-2022 '!H42&lt;0,"IRPJ NEGATIVO",('1.DP 2012-2022 '!H42+'1.DP 2012-2022 '!AD42)/'1.DP 2012-2022 '!S42)),"NA")</f>
        <v>prejuízo</v>
      </c>
      <c r="J42" s="26" t="str">
        <f>IFERROR(IF(AND('1.DP 2012-2022 '!T42&lt;0),"prejuízo",IF('1.DP 2012-2022 '!I42&lt;0,"IRPJ NEGATIVO",('1.DP 2012-2022 '!I42+'1.DP 2012-2022 '!AE42)/'1.DP 2012-2022 '!T42)),"NA")</f>
        <v>prejuízo</v>
      </c>
      <c r="K42" s="26" t="str">
        <f>IFERROR(IF(AND('1.DP 2012-2022 '!U42&lt;0),"prejuízo",IF('1.DP 2012-2022 '!J42&lt;0,"IRPJ NEGATIVO",('1.DP 2012-2022 '!J42+'1.DP 2012-2022 '!AF42)/'1.DP 2012-2022 '!U42)),"NA")</f>
        <v>prejuízo</v>
      </c>
      <c r="L42" s="26" t="str">
        <f>IFERROR(IF(AND('1.DP 2012-2022 '!V42&lt;0),"prejuízo",IF('1.DP 2012-2022 '!K42&lt;0,"IRPJ NEGATIVO",('1.DP 2012-2022 '!K42+'1.DP 2012-2022 '!AG42)/'1.DP 2012-2022 '!V42)),"NA")</f>
        <v>prejuízo</v>
      </c>
      <c r="M42" s="26" t="str">
        <f>IFERROR(IF(AND('1.DP 2012-2022 '!W42&lt;0),"prejuízo",IF('1.DP 2012-2022 '!L42&lt;0,"IRPJ NEGATIVO",('1.DP 2012-2022 '!L42+'1.DP 2012-2022 '!AH42)/'1.DP 2012-2022 '!W42)),"NA")</f>
        <v>prejuízo</v>
      </c>
      <c r="N42" s="26" t="str">
        <f>IFERROR(IF(AND('1.DP 2012-2022 '!X42&lt;0),"prejuízo",IF('1.DP 2012-2022 '!M42&lt;0,"IRPJ NEGATIVO",('1.DP 2012-2022 '!M42+'1.DP 2012-2022 '!AI42)/'1.DP 2012-2022 '!X42)),"NA")</f>
        <v>prejuízo</v>
      </c>
      <c r="O42" s="26" t="str">
        <f>IFERROR(IF(AND('1.DP 2012-2022 '!Y42&lt;0),"prejuízo",IF('1.DP 2012-2022 '!N42&lt;0,"IRPJ NEGATIVO",('1.DP 2012-2022 '!N42+'1.DP 2012-2022 '!AJ42)/'1.DP 2012-2022 '!Y42)),"NA")</f>
        <v>prejuízo</v>
      </c>
      <c r="P42" s="26" t="str">
        <f>IFERROR(IF(AND('1.DP 2012-2022 '!Z42&lt;0),"prejuízo",IF('1.DP 2012-2022 '!O42&lt;0,"IRPJ NEGATIVO",('1.DP 2012-2022 '!O42+'1.DP 2012-2022 '!AK42)/'1.DP 2012-2022 '!Z42)),"NA")</f>
        <v>prejuízo</v>
      </c>
      <c r="Q42" s="27">
        <f t="shared" si="1"/>
        <v>0</v>
      </c>
      <c r="R42" s="27">
        <f t="shared" si="2"/>
        <v>358</v>
      </c>
      <c r="S42" s="28" t="str">
        <f>IFERROR((SUMIF('1.DP 2012-2022 '!E42:O42,"&gt;=0",'1.DP 2012-2022 '!E42:O42)+SUMIF('1.DP 2012-2022 '!E42:O42,"&gt;=0",'1.DP 2012-2022 '!AA42:AK42))/(SUMIF('1.DP 2012-2022 '!P42:Z42,"&gt;=0",'1.DP 2012-2022 '!P42:Z42)),"NA")</f>
        <v>NA</v>
      </c>
      <c r="T42" s="29" t="str">
        <f t="shared" si="3"/>
        <v>na</v>
      </c>
      <c r="U42" s="29" t="str">
        <f t="shared" si="4"/>
        <v>na</v>
      </c>
    </row>
    <row r="43" spans="1:21" ht="14.25" customHeight="1">
      <c r="A43" s="12" t="s">
        <v>141</v>
      </c>
      <c r="B43" s="12" t="s">
        <v>142</v>
      </c>
      <c r="C43" s="12" t="s">
        <v>58</v>
      </c>
      <c r="D43" s="13" t="s">
        <v>59</v>
      </c>
      <c r="E43" s="25">
        <f t="shared" si="0"/>
        <v>2.2764583921848487E-3</v>
      </c>
      <c r="F43" s="26">
        <f>IFERROR(IF(AND('1.DP 2012-2022 '!P43&lt;0),"prejuízo",IF('1.DP 2012-2022 '!E43&lt;0,"IRPJ NEGATIVO",('1.DP 2012-2022 '!E43+'1.DP 2012-2022 '!AA43)/'1.DP 2012-2022 '!P43)),"NA")</f>
        <v>0.27939814311094152</v>
      </c>
      <c r="G43" s="26">
        <f>IFERROR(IF(AND('1.DP 2012-2022 '!Q43&lt;0),"prejuízo",IF('1.DP 2012-2022 '!F43&lt;0,"IRPJ NEGATIVO",('1.DP 2012-2022 '!F43+'1.DP 2012-2022 '!AB43)/'1.DP 2012-2022 '!Q43)),"NA")</f>
        <v>0.14214497567909065</v>
      </c>
      <c r="H43" s="26" t="str">
        <f>IFERROR(IF(AND('1.DP 2012-2022 '!R43&lt;0),"prejuízo",IF('1.DP 2012-2022 '!G43&lt;0,"IRPJ NEGATIVO",('1.DP 2012-2022 '!G43+'1.DP 2012-2022 '!AC43)/'1.DP 2012-2022 '!R43)),"NA")</f>
        <v>prejuízo</v>
      </c>
      <c r="I43" s="26">
        <f>IFERROR(IF(AND('1.DP 2012-2022 '!S43&lt;0),"prejuízo",IF('1.DP 2012-2022 '!H43&lt;0,"IRPJ NEGATIVO",('1.DP 2012-2022 '!H43+'1.DP 2012-2022 '!AD43)/'1.DP 2012-2022 '!S43)),"NA")</f>
        <v>0.20125553912421568</v>
      </c>
      <c r="J43" s="26">
        <f>IFERROR(IF(AND('1.DP 2012-2022 '!T43&lt;0),"prejuízo",IF('1.DP 2012-2022 '!I43&lt;0,"IRPJ NEGATIVO",('1.DP 2012-2022 '!I43+'1.DP 2012-2022 '!AE43)/'1.DP 2012-2022 '!T43)),"NA")</f>
        <v>0.19217344648792795</v>
      </c>
      <c r="K43" s="26">
        <f>IFERROR(IF(AND('1.DP 2012-2022 '!U43&lt;0),"prejuízo",IF('1.DP 2012-2022 '!J43&lt;0,"IRPJ NEGATIVO",('1.DP 2012-2022 '!J43+'1.DP 2012-2022 '!AF43)/'1.DP 2012-2022 '!U43)),"NA")</f>
        <v>-1.863891486932638</v>
      </c>
      <c r="L43" s="26" t="str">
        <f>IFERROR(IF(AND('1.DP 2012-2022 '!V43&lt;0),"prejuízo",IF('1.DP 2012-2022 '!K43&lt;0,"IRPJ NEGATIVO",('1.DP 2012-2022 '!K43+'1.DP 2012-2022 '!AG43)/'1.DP 2012-2022 '!V43)),"NA")</f>
        <v>prejuízo</v>
      </c>
      <c r="M43" s="26" t="str">
        <f>IFERROR(IF(AND('1.DP 2012-2022 '!W43&lt;0),"prejuízo",IF('1.DP 2012-2022 '!L43&lt;0,"IRPJ NEGATIVO",('1.DP 2012-2022 '!L43+'1.DP 2012-2022 '!AH43)/'1.DP 2012-2022 '!W43)),"NA")</f>
        <v>prejuízo</v>
      </c>
      <c r="N43" s="26" t="str">
        <f>IFERROR(IF(AND('1.DP 2012-2022 '!X43&lt;0),"prejuízo",IF('1.DP 2012-2022 '!M43&lt;0,"IRPJ NEGATIVO",('1.DP 2012-2022 '!M43+'1.DP 2012-2022 '!AI43)/'1.DP 2012-2022 '!X43)),"NA")</f>
        <v>prejuízo</v>
      </c>
      <c r="O43" s="26" t="str">
        <f>IFERROR(IF(AND('1.DP 2012-2022 '!Y43&lt;0),"prejuízo",IF('1.DP 2012-2022 '!N43&lt;0,"IRPJ NEGATIVO",('1.DP 2012-2022 '!N43+'1.DP 2012-2022 '!AJ43)/'1.DP 2012-2022 '!Y43)),"NA")</f>
        <v>prejuízo</v>
      </c>
      <c r="P43" s="26" t="str">
        <f>IFERROR(IF(AND('1.DP 2012-2022 '!Z43&lt;0),"prejuízo",IF('1.DP 2012-2022 '!O43&lt;0,"IRPJ NEGATIVO",('1.DP 2012-2022 '!O43+'1.DP 2012-2022 '!AK43)/'1.DP 2012-2022 '!Z43)),"NA")</f>
        <v>prejuízo</v>
      </c>
      <c r="Q43" s="27">
        <f t="shared" si="1"/>
        <v>4</v>
      </c>
      <c r="R43" s="27">
        <f t="shared" si="2"/>
        <v>358</v>
      </c>
      <c r="S43" s="28">
        <f>IFERROR((SUMIF('1.DP 2012-2022 '!E43:O43,"&gt;=0",'1.DP 2012-2022 '!E43:O43)+SUMIF('1.DP 2012-2022 '!E43:O43,"&gt;=0",'1.DP 2012-2022 '!AA43:AK43))/(SUMIF('1.DP 2012-2022 '!P43:Z43,"&gt;=0",'1.DP 2012-2022 '!P43:Z43)),"NA")</f>
        <v>6.1651659128968896E-2</v>
      </c>
      <c r="T43" s="29">
        <f t="shared" si="3"/>
        <v>6.888453533963005E-4</v>
      </c>
      <c r="U43" s="29">
        <f t="shared" si="4"/>
        <v>1.2627067921959834E-4</v>
      </c>
    </row>
    <row r="44" spans="1:21" ht="14.25" customHeight="1">
      <c r="A44" s="12" t="s">
        <v>143</v>
      </c>
      <c r="B44" s="12" t="s">
        <v>144</v>
      </c>
      <c r="C44" s="12" t="s">
        <v>58</v>
      </c>
      <c r="D44" s="13" t="s">
        <v>59</v>
      </c>
      <c r="E44" s="25">
        <f t="shared" si="0"/>
        <v>2.5528463496036612E-3</v>
      </c>
      <c r="F44" s="26">
        <f>IFERROR(IF(AND('1.DP 2012-2022 '!P44&lt;0),"prejuízo",IF('1.DP 2012-2022 '!E44&lt;0,"IRPJ NEGATIVO",('1.DP 2012-2022 '!E44+'1.DP 2012-2022 '!AA44)/'1.DP 2012-2022 '!P44)),"NA")</f>
        <v>0.20309536189623661</v>
      </c>
      <c r="G44" s="26">
        <f>IFERROR(IF(AND('1.DP 2012-2022 '!Q44&lt;0),"prejuízo",IF('1.DP 2012-2022 '!F44&lt;0,"IRPJ NEGATIVO",('1.DP 2012-2022 '!F44+'1.DP 2012-2022 '!AB44)/'1.DP 2012-2022 '!Q44)),"NA")</f>
        <v>0.26858502396251227</v>
      </c>
      <c r="H44" s="26">
        <f>IFERROR(IF(AND('1.DP 2012-2022 '!R44&lt;0),"prejuízo",IF('1.DP 2012-2022 '!G44&lt;0,"IRPJ NEGATIVO",('1.DP 2012-2022 '!G44+'1.DP 2012-2022 '!AC44)/'1.DP 2012-2022 '!R44)),"NA")</f>
        <v>0.15097800886255622</v>
      </c>
      <c r="I44" s="26">
        <f>IFERROR(IF(AND('1.DP 2012-2022 '!S44&lt;0),"prejuízo",IF('1.DP 2012-2022 '!H44&lt;0,"IRPJ NEGATIVO",('1.DP 2012-2022 '!H44+'1.DP 2012-2022 '!AD44)/'1.DP 2012-2022 '!S44)),"NA")</f>
        <v>0.29126059843680557</v>
      </c>
      <c r="J44" s="26" t="str">
        <f>IFERROR(IF(AND('1.DP 2012-2022 '!T44&lt;0),"prejuízo",IF('1.DP 2012-2022 '!I44&lt;0,"IRPJ NEGATIVO",('1.DP 2012-2022 '!I44+'1.DP 2012-2022 '!AE44)/'1.DP 2012-2022 '!T44)),"NA")</f>
        <v>NA</v>
      </c>
      <c r="K44" s="26" t="str">
        <f>IFERROR(IF(AND('1.DP 2012-2022 '!U44&lt;0),"prejuízo",IF('1.DP 2012-2022 '!J44&lt;0,"IRPJ NEGATIVO",('1.DP 2012-2022 '!J44+'1.DP 2012-2022 '!AF44)/'1.DP 2012-2022 '!U44)),"NA")</f>
        <v>NA</v>
      </c>
      <c r="L44" s="26" t="str">
        <f>IFERROR(IF(AND('1.DP 2012-2022 '!V44&lt;0),"prejuízo",IF('1.DP 2012-2022 '!K44&lt;0,"IRPJ NEGATIVO",('1.DP 2012-2022 '!K44+'1.DP 2012-2022 '!AG44)/'1.DP 2012-2022 '!V44)),"NA")</f>
        <v>NA</v>
      </c>
      <c r="M44" s="26" t="str">
        <f>IFERROR(IF(AND('1.DP 2012-2022 '!W44&lt;0),"prejuízo",IF('1.DP 2012-2022 '!L44&lt;0,"IRPJ NEGATIVO",('1.DP 2012-2022 '!L44+'1.DP 2012-2022 '!AH44)/'1.DP 2012-2022 '!W44)),"NA")</f>
        <v>NA</v>
      </c>
      <c r="N44" s="26" t="str">
        <f>IFERROR(IF(AND('1.DP 2012-2022 '!X44&lt;0),"prejuízo",IF('1.DP 2012-2022 '!M44&lt;0,"IRPJ NEGATIVO",('1.DP 2012-2022 '!M44+'1.DP 2012-2022 '!AI44)/'1.DP 2012-2022 '!X44)),"NA")</f>
        <v>NA</v>
      </c>
      <c r="O44" s="26" t="str">
        <f>IFERROR(IF(AND('1.DP 2012-2022 '!Y44&lt;0),"prejuízo",IF('1.DP 2012-2022 '!N44&lt;0,"IRPJ NEGATIVO",('1.DP 2012-2022 '!N44+'1.DP 2012-2022 '!AJ44)/'1.DP 2012-2022 '!Y44)),"NA")</f>
        <v>NA</v>
      </c>
      <c r="P44" s="26" t="str">
        <f>IFERROR(IF(AND('1.DP 2012-2022 '!Z44&lt;0),"prejuízo",IF('1.DP 2012-2022 '!O44&lt;0,"IRPJ NEGATIVO",('1.DP 2012-2022 '!O44+'1.DP 2012-2022 '!AK44)/'1.DP 2012-2022 '!Z44)),"NA")</f>
        <v>NA</v>
      </c>
      <c r="Q44" s="27">
        <f t="shared" si="1"/>
        <v>4</v>
      </c>
      <c r="R44" s="27">
        <f t="shared" si="2"/>
        <v>358</v>
      </c>
      <c r="S44" s="28">
        <f>IFERROR((SUMIF('1.DP 2012-2022 '!E44:O44,"&gt;=0",'1.DP 2012-2022 '!E44:O44)+SUMIF('1.DP 2012-2022 '!E44:O44,"&gt;=0",'1.DP 2012-2022 '!AA44:AK44))/(SUMIF('1.DP 2012-2022 '!P44:Z44,"&gt;=0",'1.DP 2012-2022 '!P44:Z44)),"NA")</f>
        <v>0.23119202592916552</v>
      </c>
      <c r="T44" s="29">
        <f t="shared" si="3"/>
        <v>2.5831511277001735E-3</v>
      </c>
      <c r="U44" s="29">
        <f t="shared" si="4"/>
        <v>4.7351157384365697E-4</v>
      </c>
    </row>
    <row r="45" spans="1:21" ht="14.25" customHeight="1">
      <c r="A45" s="12" t="s">
        <v>145</v>
      </c>
      <c r="B45" s="12" t="s">
        <v>146</v>
      </c>
      <c r="C45" s="12" t="s">
        <v>58</v>
      </c>
      <c r="D45" s="13" t="s">
        <v>59</v>
      </c>
      <c r="E45" s="25">
        <f t="shared" si="0"/>
        <v>1.2886095733028815E-3</v>
      </c>
      <c r="F45" s="26">
        <f>IFERROR(IF(AND('1.DP 2012-2022 '!P45&lt;0),"prejuízo",IF('1.DP 2012-2022 '!E45&lt;0,"IRPJ NEGATIVO",('1.DP 2012-2022 '!E45+'1.DP 2012-2022 '!AA45)/'1.DP 2012-2022 '!P45)),"NA")</f>
        <v>0.22570936153464291</v>
      </c>
      <c r="G45" s="26" t="str">
        <f>IFERROR(IF(AND('1.DP 2012-2022 '!Q45&lt;0),"prejuízo",IF('1.DP 2012-2022 '!F45&lt;0,"IRPJ NEGATIVO",('1.DP 2012-2022 '!F45+'1.DP 2012-2022 '!AB45)/'1.DP 2012-2022 '!Q45)),"NA")</f>
        <v>IRPJ NEGATIVO</v>
      </c>
      <c r="H45" s="26" t="str">
        <f>IFERROR(IF(AND('1.DP 2012-2022 '!R45&lt;0),"prejuízo",IF('1.DP 2012-2022 '!G45&lt;0,"IRPJ NEGATIVO",('1.DP 2012-2022 '!G45+'1.DP 2012-2022 '!AC45)/'1.DP 2012-2022 '!R45)),"NA")</f>
        <v>IRPJ NEGATIVO</v>
      </c>
      <c r="I45" s="26">
        <f>IFERROR(IF(AND('1.DP 2012-2022 '!S45&lt;0),"prejuízo",IF('1.DP 2012-2022 '!H45&lt;0,"IRPJ NEGATIVO",('1.DP 2012-2022 '!H45+'1.DP 2012-2022 '!AD45)/'1.DP 2012-2022 '!S45)),"NA")</f>
        <v>0</v>
      </c>
      <c r="J45" s="26">
        <f>IFERROR(IF(AND('1.DP 2012-2022 '!T45&lt;0),"prejuízo",IF('1.DP 2012-2022 '!I45&lt;0,"IRPJ NEGATIVO",('1.DP 2012-2022 '!I45+'1.DP 2012-2022 '!AE45)/'1.DP 2012-2022 '!T45)),"NA")</f>
        <v>0</v>
      </c>
      <c r="K45" s="26">
        <f>IFERROR(IF(AND('1.DP 2012-2022 '!U45&lt;0),"prejuízo",IF('1.DP 2012-2022 '!J45&lt;0,"IRPJ NEGATIVO",('1.DP 2012-2022 '!J45+'1.DP 2012-2022 '!AF45)/'1.DP 2012-2022 '!U45)),"NA")</f>
        <v>0</v>
      </c>
      <c r="L45" s="26" t="str">
        <f>IFERROR(IF(AND('1.DP 2012-2022 '!V45&lt;0),"prejuízo",IF('1.DP 2012-2022 '!K45&lt;0,"IRPJ NEGATIVO",('1.DP 2012-2022 '!K45+'1.DP 2012-2022 '!AG45)/'1.DP 2012-2022 '!V45)),"NA")</f>
        <v>prejuízo</v>
      </c>
      <c r="M45" s="26">
        <f>IFERROR(IF(AND('1.DP 2012-2022 '!W45&lt;0),"prejuízo",IF('1.DP 2012-2022 '!L45&lt;0,"IRPJ NEGATIVO",('1.DP 2012-2022 '!L45+'1.DP 2012-2022 '!AH45)/'1.DP 2012-2022 '!W45)),"NA")</f>
        <v>0</v>
      </c>
      <c r="N45" s="26">
        <f>IFERROR(IF(AND('1.DP 2012-2022 '!X45&lt;0),"prejuízo",IF('1.DP 2012-2022 '!M45&lt;0,"IRPJ NEGATIVO",('1.DP 2012-2022 '!M45+'1.DP 2012-2022 '!AI45)/'1.DP 2012-2022 '!X45)),"NA")</f>
        <v>0</v>
      </c>
      <c r="O45" s="26">
        <f>IFERROR(IF(AND('1.DP 2012-2022 '!Y45&lt;0),"prejuízo",IF('1.DP 2012-2022 '!N45&lt;0,"IRPJ NEGATIVO",('1.DP 2012-2022 '!N45+'1.DP 2012-2022 '!AJ45)/'1.DP 2012-2022 '!Y45)),"NA")</f>
        <v>0.23561286570778867</v>
      </c>
      <c r="P45" s="26" t="str">
        <f>IFERROR(IF(AND('1.DP 2012-2022 '!Z45&lt;0),"prejuízo",IF('1.DP 2012-2022 '!O45&lt;0,"IRPJ NEGATIVO",('1.DP 2012-2022 '!O45+'1.DP 2012-2022 '!AK45)/'1.DP 2012-2022 '!Z45)),"NA")</f>
        <v>prejuízo</v>
      </c>
      <c r="Q45" s="27">
        <f t="shared" si="1"/>
        <v>7</v>
      </c>
      <c r="R45" s="27">
        <f t="shared" si="2"/>
        <v>358</v>
      </c>
      <c r="S45" s="28">
        <f>IFERROR((SUMIF('1.DP 2012-2022 '!E45:O45,"&gt;=0",'1.DP 2012-2022 '!E45:O45)+SUMIF('1.DP 2012-2022 '!E45:O45,"&gt;=0",'1.DP 2012-2022 '!AA45:AK45))/(SUMIF('1.DP 2012-2022 '!P45:Z45,"&gt;=0",'1.DP 2012-2022 '!P45:Z45)),"NA")</f>
        <v>3.9547901263812378E-2</v>
      </c>
      <c r="T45" s="29">
        <f t="shared" si="3"/>
        <v>7.7328298560527006E-4</v>
      </c>
      <c r="U45" s="29">
        <f t="shared" si="4"/>
        <v>1.4174875004950674E-4</v>
      </c>
    </row>
    <row r="46" spans="1:21" ht="14.25" customHeight="1">
      <c r="A46" s="12" t="s">
        <v>147</v>
      </c>
      <c r="B46" s="12" t="s">
        <v>148</v>
      </c>
      <c r="C46" s="12" t="s">
        <v>58</v>
      </c>
      <c r="D46" s="13" t="s">
        <v>59</v>
      </c>
      <c r="E46" s="25">
        <f t="shared" si="0"/>
        <v>3.3761067184110423E-3</v>
      </c>
      <c r="F46" s="26">
        <f>IFERROR(IF(AND('1.DP 2012-2022 '!P46&lt;0),"prejuízo",IF('1.DP 2012-2022 '!E46&lt;0,"IRPJ NEGATIVO",('1.DP 2012-2022 '!E46+'1.DP 2012-2022 '!AA46)/'1.DP 2012-2022 '!P46)),"NA")</f>
        <v>0.27309559533901212</v>
      </c>
      <c r="G46" s="26">
        <f>IFERROR(IF(AND('1.DP 2012-2022 '!Q46&lt;0),"prejuízo",IF('1.DP 2012-2022 '!F46&lt;0,"IRPJ NEGATIVO",('1.DP 2012-2022 '!F46+'1.DP 2012-2022 '!AB46)/'1.DP 2012-2022 '!Q46)),"NA")</f>
        <v>2.5363906068551094E-2</v>
      </c>
      <c r="H46" s="26">
        <f>IFERROR(IF(AND('1.DP 2012-2022 '!R46&lt;0),"prejuízo",IF('1.DP 2012-2022 '!G46&lt;0,"IRPJ NEGATIVO",('1.DP 2012-2022 '!G46+'1.DP 2012-2022 '!AC46)/'1.DP 2012-2022 '!R46)),"NA")</f>
        <v>0.35812490519173706</v>
      </c>
      <c r="I46" s="26">
        <f>IFERROR(IF(AND('1.DP 2012-2022 '!S46&lt;0),"prejuízo",IF('1.DP 2012-2022 '!H46&lt;0,"IRPJ NEGATIVO",('1.DP 2012-2022 '!H46+'1.DP 2012-2022 '!AD46)/'1.DP 2012-2022 '!S46)),"NA")</f>
        <v>0.14123627636805272</v>
      </c>
      <c r="J46" s="26">
        <f>IFERROR(IF(AND('1.DP 2012-2022 '!T46&lt;0),"prejuízo",IF('1.DP 2012-2022 '!I46&lt;0,"IRPJ NEGATIVO",('1.DP 2012-2022 '!I46+'1.DP 2012-2022 '!AE46)/'1.DP 2012-2022 '!T46)),"NA")</f>
        <v>0.49582015781442446</v>
      </c>
      <c r="K46" s="26" t="str">
        <f>IFERROR(IF(AND('1.DP 2012-2022 '!U46&lt;0),"prejuízo",IF('1.DP 2012-2022 '!J46&lt;0,"IRPJ NEGATIVO",('1.DP 2012-2022 '!J46+'1.DP 2012-2022 '!AF46)/'1.DP 2012-2022 '!U46)),"NA")</f>
        <v>prejuízo</v>
      </c>
      <c r="L46" s="26" t="str">
        <f>IFERROR(IF(AND('1.DP 2012-2022 '!V46&lt;0),"prejuízo",IF('1.DP 2012-2022 '!K46&lt;0,"IRPJ NEGATIVO",('1.DP 2012-2022 '!K46+'1.DP 2012-2022 '!AG46)/'1.DP 2012-2022 '!V46)),"NA")</f>
        <v>prejuízo</v>
      </c>
      <c r="M46" s="26" t="str">
        <f>IFERROR(IF(AND('1.DP 2012-2022 '!W46&lt;0),"prejuízo",IF('1.DP 2012-2022 '!L46&lt;0,"IRPJ NEGATIVO",('1.DP 2012-2022 '!L46+'1.DP 2012-2022 '!AH46)/'1.DP 2012-2022 '!W46)),"NA")</f>
        <v>prejuízo</v>
      </c>
      <c r="N46" s="26" t="str">
        <f>IFERROR(IF(AND('1.DP 2012-2022 '!X46&lt;0),"prejuízo",IF('1.DP 2012-2022 '!M46&lt;0,"IRPJ NEGATIVO",('1.DP 2012-2022 '!M46+'1.DP 2012-2022 '!AI46)/'1.DP 2012-2022 '!X46)),"NA")</f>
        <v>prejuízo</v>
      </c>
      <c r="O46" s="26">
        <f>IFERROR(IF(AND('1.DP 2012-2022 '!Y46&lt;0),"prejuízo",IF('1.DP 2012-2022 '!N46&lt;0,"IRPJ NEGATIVO",('1.DP 2012-2022 '!N46+'1.DP 2012-2022 '!AJ46)/'1.DP 2012-2022 '!Y46)),"NA")</f>
        <v>-0.25765837918936041</v>
      </c>
      <c r="P46" s="26">
        <f>IFERROR(IF(AND('1.DP 2012-2022 '!Z46&lt;0),"prejuízo",IF('1.DP 2012-2022 '!O46&lt;0,"IRPJ NEGATIVO",('1.DP 2012-2022 '!O46+'1.DP 2012-2022 '!AK46)/'1.DP 2012-2022 '!Z46)),"NA")</f>
        <v>-5.7800051308273044E-2</v>
      </c>
      <c r="Q46" s="27">
        <f t="shared" si="1"/>
        <v>7</v>
      </c>
      <c r="R46" s="27">
        <f t="shared" si="2"/>
        <v>358</v>
      </c>
      <c r="S46" s="28">
        <f>IFERROR((SUMIF('1.DP 2012-2022 '!E46:O46,"&gt;=0",'1.DP 2012-2022 '!E46:O46)+SUMIF('1.DP 2012-2022 '!E46:O46,"&gt;=0",'1.DP 2012-2022 '!AA46:AK46))/(SUMIF('1.DP 2012-2022 '!P46:Z46,"&gt;=0",'1.DP 2012-2022 '!P46:Z46)),"NA")</f>
        <v>7.0117829775511994E-2</v>
      </c>
      <c r="T46" s="29">
        <f t="shared" si="3"/>
        <v>1.3710190179569385E-3</v>
      </c>
      <c r="U46" s="29">
        <f t="shared" si="4"/>
        <v>2.5131838629215765E-4</v>
      </c>
    </row>
    <row r="47" spans="1:21" ht="14.25" customHeight="1">
      <c r="A47" s="12" t="s">
        <v>149</v>
      </c>
      <c r="B47" s="12" t="s">
        <v>150</v>
      </c>
      <c r="C47" s="12" t="s">
        <v>58</v>
      </c>
      <c r="D47" s="13" t="s">
        <v>59</v>
      </c>
      <c r="E47" s="25">
        <f t="shared" si="0"/>
        <v>5.8785218966711135E-3</v>
      </c>
      <c r="F47" s="26">
        <f>IFERROR(IF(AND('1.DP 2012-2022 '!P47&lt;0),"prejuízo",IF('1.DP 2012-2022 '!E47&lt;0,"IRPJ NEGATIVO",('1.DP 2012-2022 '!E47+'1.DP 2012-2022 '!AA47)/'1.DP 2012-2022 '!P47)),"NA")</f>
        <v>0.2601799548269883</v>
      </c>
      <c r="G47" s="26">
        <f>IFERROR(IF(AND('1.DP 2012-2022 '!Q47&lt;0),"prejuízo",IF('1.DP 2012-2022 '!F47&lt;0,"IRPJ NEGATIVO",('1.DP 2012-2022 '!F47+'1.DP 2012-2022 '!AB47)/'1.DP 2012-2022 '!Q47)),"NA")</f>
        <v>0.24452575038174934</v>
      </c>
      <c r="H47" s="26" t="str">
        <f>IFERROR(IF(AND('1.DP 2012-2022 '!R47&lt;0),"prejuízo",IF('1.DP 2012-2022 '!G47&lt;0,"IRPJ NEGATIVO",('1.DP 2012-2022 '!G47+'1.DP 2012-2022 '!AC47)/'1.DP 2012-2022 '!R47)),"NA")</f>
        <v>prejuízo</v>
      </c>
      <c r="I47" s="26">
        <f>IFERROR(IF(AND('1.DP 2012-2022 '!S47&lt;0),"prejuízo",IF('1.DP 2012-2022 '!H47&lt;0,"IRPJ NEGATIVO",('1.DP 2012-2022 '!H47+'1.DP 2012-2022 '!AD47)/'1.DP 2012-2022 '!S47)),"NA")</f>
        <v>0.38490158401213953</v>
      </c>
      <c r="J47" s="26">
        <f>IFERROR(IF(AND('1.DP 2012-2022 '!T47&lt;0),"prejuízo",IF('1.DP 2012-2022 '!I47&lt;0,"IRPJ NEGATIVO",('1.DP 2012-2022 '!I47+'1.DP 2012-2022 '!AE47)/'1.DP 2012-2022 '!T47)),"NA")</f>
        <v>0.63586358596007608</v>
      </c>
      <c r="K47" s="26" t="str">
        <f>IFERROR(IF(AND('1.DP 2012-2022 '!U47&lt;0),"prejuízo",IF('1.DP 2012-2022 '!J47&lt;0,"IRPJ NEGATIVO",('1.DP 2012-2022 '!J47+'1.DP 2012-2022 '!AF47)/'1.DP 2012-2022 '!U47)),"NA")</f>
        <v>prejuízo</v>
      </c>
      <c r="L47" s="26" t="str">
        <f>IFERROR(IF(AND('1.DP 2012-2022 '!V47&lt;0),"prejuízo",IF('1.DP 2012-2022 '!K47&lt;0,"IRPJ NEGATIVO",('1.DP 2012-2022 '!K47+'1.DP 2012-2022 '!AG47)/'1.DP 2012-2022 '!V47)),"NA")</f>
        <v>prejuízo</v>
      </c>
      <c r="M47" s="26" t="str">
        <f>IFERROR(IF(AND('1.DP 2012-2022 '!W47&lt;0),"prejuízo",IF('1.DP 2012-2022 '!L47&lt;0,"IRPJ NEGATIVO",('1.DP 2012-2022 '!L47+'1.DP 2012-2022 '!AH47)/'1.DP 2012-2022 '!W47)),"NA")</f>
        <v>prejuízo</v>
      </c>
      <c r="N47" s="26">
        <f>IFERROR(IF(AND('1.DP 2012-2022 '!X47&lt;0),"prejuízo",IF('1.DP 2012-2022 '!M47&lt;0,"IRPJ NEGATIVO",('1.DP 2012-2022 '!M47+'1.DP 2012-2022 '!AI47)/'1.DP 2012-2022 '!X47)),"NA")</f>
        <v>0.28007202506082562</v>
      </c>
      <c r="O47" s="26">
        <f>IFERROR(IF(AND('1.DP 2012-2022 '!Y47&lt;0),"prejuízo",IF('1.DP 2012-2022 '!N47&lt;0,"IRPJ NEGATIVO",('1.DP 2012-2022 '!N47+'1.DP 2012-2022 '!AJ47)/'1.DP 2012-2022 '!Y47)),"NA")</f>
        <v>0.29896793876648009</v>
      </c>
      <c r="P47" s="26">
        <f>IFERROR(IF(AND('1.DP 2012-2022 '!Z47&lt;0),"prejuízo",IF('1.DP 2012-2022 '!O47&lt;0,"IRPJ NEGATIVO",('1.DP 2012-2022 '!O47+'1.DP 2012-2022 '!AK47)/'1.DP 2012-2022 '!Z47)),"NA")</f>
        <v>0.29125093113613082</v>
      </c>
      <c r="Q47" s="27">
        <f t="shared" si="1"/>
        <v>6</v>
      </c>
      <c r="R47" s="27">
        <f t="shared" si="2"/>
        <v>358</v>
      </c>
      <c r="S47" s="28">
        <f>IFERROR((SUMIF('1.DP 2012-2022 '!E47:O47,"&gt;=0",'1.DP 2012-2022 '!E47:O47)+SUMIF('1.DP 2012-2022 '!E47:O47,"&gt;=0",'1.DP 2012-2022 '!AA47:AK47))/(SUMIF('1.DP 2012-2022 '!P47:Z47,"&gt;=0",'1.DP 2012-2022 '!P47:Z47)),"NA")</f>
        <v>0.26609999625105363</v>
      </c>
      <c r="T47" s="29">
        <f t="shared" si="3"/>
        <v>4.4597764734813456E-3</v>
      </c>
      <c r="U47" s="29">
        <f t="shared" si="4"/>
        <v>8.1751150921982683E-4</v>
      </c>
    </row>
    <row r="48" spans="1:21" ht="14.25" customHeight="1">
      <c r="A48" s="12" t="s">
        <v>151</v>
      </c>
      <c r="B48" s="12" t="s">
        <v>152</v>
      </c>
      <c r="C48" s="12" t="s">
        <v>58</v>
      </c>
      <c r="D48" s="13" t="s">
        <v>59</v>
      </c>
      <c r="E48" s="25">
        <f t="shared" si="0"/>
        <v>4.226116374153481E-3</v>
      </c>
      <c r="F48" s="26">
        <f>IFERROR(IF(AND('1.DP 2012-2022 '!P48&lt;0),"prejuízo",IF('1.DP 2012-2022 '!E48&lt;0,"IRPJ NEGATIVO",('1.DP 2012-2022 '!E48+'1.DP 2012-2022 '!AA48)/'1.DP 2012-2022 '!P48)),"NA")</f>
        <v>0.10076773196789272</v>
      </c>
      <c r="G48" s="26">
        <f>IFERROR(IF(AND('1.DP 2012-2022 '!Q48&lt;0),"prejuízo",IF('1.DP 2012-2022 '!F48&lt;0,"IRPJ NEGATIVO",('1.DP 2012-2022 '!F48+'1.DP 2012-2022 '!AB48)/'1.DP 2012-2022 '!Q48)),"NA")</f>
        <v>5.3295016324602519E-2</v>
      </c>
      <c r="H48" s="26">
        <f>IFERROR(IF(AND('1.DP 2012-2022 '!R48&lt;0),"prejuízo",IF('1.DP 2012-2022 '!G48&lt;0,"IRPJ NEGATIVO",('1.DP 2012-2022 '!G48+'1.DP 2012-2022 '!AC48)/'1.DP 2012-2022 '!R48)),"NA")</f>
        <v>0.19669772575809985</v>
      </c>
      <c r="I48" s="26">
        <f>IFERROR(IF(AND('1.DP 2012-2022 '!S48&lt;0),"prejuízo",IF('1.DP 2012-2022 '!H48&lt;0,"IRPJ NEGATIVO",('1.DP 2012-2022 '!H48+'1.DP 2012-2022 '!AD48)/'1.DP 2012-2022 '!S48)),"NA")</f>
        <v>-0.20182339993387505</v>
      </c>
      <c r="J48" s="26">
        <f>IFERROR(IF(AND('1.DP 2012-2022 '!T48&lt;0),"prejuízo",IF('1.DP 2012-2022 '!I48&lt;0,"IRPJ NEGATIVO",('1.DP 2012-2022 '!I48+'1.DP 2012-2022 '!AE48)/'1.DP 2012-2022 '!T48)),"NA")</f>
        <v>4.6073149909635746E-3</v>
      </c>
      <c r="K48" s="26">
        <f>IFERROR(IF(AND('1.DP 2012-2022 '!U48&lt;0),"prejuízo",IF('1.DP 2012-2022 '!J48&lt;0,"IRPJ NEGATIVO",('1.DP 2012-2022 '!J48+'1.DP 2012-2022 '!AF48)/'1.DP 2012-2022 '!U48)),"NA")</f>
        <v>0.24074109126873802</v>
      </c>
      <c r="L48" s="26">
        <f>IFERROR(IF(AND('1.DP 2012-2022 '!V48&lt;0),"prejuízo",IF('1.DP 2012-2022 '!K48&lt;0,"IRPJ NEGATIVO",('1.DP 2012-2022 '!K48+'1.DP 2012-2022 '!AG48)/'1.DP 2012-2022 '!V48)),"NA")</f>
        <v>0.13688716165691261</v>
      </c>
      <c r="M48" s="26">
        <f>IFERROR(IF(AND('1.DP 2012-2022 '!W48&lt;0),"prejuízo",IF('1.DP 2012-2022 '!L48&lt;0,"IRPJ NEGATIVO",('1.DP 2012-2022 '!L48+'1.DP 2012-2022 '!AH48)/'1.DP 2012-2022 '!W48)),"NA")</f>
        <v>0.25416343616103082</v>
      </c>
      <c r="N48" s="26">
        <f>IFERROR(IF(AND('1.DP 2012-2022 '!X48&lt;0),"prejuízo",IF('1.DP 2012-2022 '!M48&lt;0,"IRPJ NEGATIVO",('1.DP 2012-2022 '!M48+'1.DP 2012-2022 '!AI48)/'1.DP 2012-2022 '!X48)),"NA")</f>
        <v>0.25987981329420462</v>
      </c>
      <c r="O48" s="26">
        <f>IFERROR(IF(AND('1.DP 2012-2022 '!Y48&lt;0),"prejuízo",IF('1.DP 2012-2022 '!N48&lt;0,"IRPJ NEGATIVO",('1.DP 2012-2022 '!N48+'1.DP 2012-2022 '!AJ48)/'1.DP 2012-2022 '!Y48)),"NA")</f>
        <v>0.33019289209956326</v>
      </c>
      <c r="P48" s="26">
        <f>IFERROR(IF(AND('1.DP 2012-2022 '!Z48&lt;0),"prejuízo",IF('1.DP 2012-2022 '!O48&lt;0,"IRPJ NEGATIVO",('1.DP 2012-2022 '!O48+'1.DP 2012-2022 '!AK48)/'1.DP 2012-2022 '!Z48)),"NA")</f>
        <v>0.27113184492446368</v>
      </c>
      <c r="Q48" s="27">
        <f t="shared" si="1"/>
        <v>11</v>
      </c>
      <c r="R48" s="27">
        <f t="shared" si="2"/>
        <v>358</v>
      </c>
      <c r="S48" s="28">
        <f>IFERROR((SUMIF('1.DP 2012-2022 '!E48:O48,"&gt;=0",'1.DP 2012-2022 '!E48:O48)+SUMIF('1.DP 2012-2022 '!E48:O48,"&gt;=0",'1.DP 2012-2022 '!AA48:AK48))/(SUMIF('1.DP 2012-2022 '!P48:Z48,"&gt;=0",'1.DP 2012-2022 '!P48:Z48)),"NA")</f>
        <v>0.14755524200111841</v>
      </c>
      <c r="T48" s="29">
        <f t="shared" si="3"/>
        <v>4.5338202849505658E-3</v>
      </c>
      <c r="U48" s="29">
        <f t="shared" si="4"/>
        <v>8.3108431234628908E-4</v>
      </c>
    </row>
    <row r="49" spans="1:21" ht="14.25" customHeight="1">
      <c r="A49" s="12" t="s">
        <v>153</v>
      </c>
      <c r="B49" s="12" t="s">
        <v>154</v>
      </c>
      <c r="C49" s="12" t="s">
        <v>58</v>
      </c>
      <c r="D49" s="13" t="s">
        <v>59</v>
      </c>
      <c r="E49" s="25">
        <f t="shared" si="0"/>
        <v>1.0466458467495449E-4</v>
      </c>
      <c r="F49" s="26" t="str">
        <f>IFERROR(IF(AND('1.DP 2012-2022 '!P49&lt;0),"prejuízo",IF('1.DP 2012-2022 '!E49&lt;0,"IRPJ NEGATIVO",('1.DP 2012-2022 '!E49+'1.DP 2012-2022 '!AA49)/'1.DP 2012-2022 '!P49)),"NA")</f>
        <v>prejuízo</v>
      </c>
      <c r="G49" s="26" t="str">
        <f>IFERROR(IF(AND('1.DP 2012-2022 '!Q49&lt;0),"prejuízo",IF('1.DP 2012-2022 '!F49&lt;0,"IRPJ NEGATIVO",('1.DP 2012-2022 '!F49+'1.DP 2012-2022 '!AB49)/'1.DP 2012-2022 '!Q49)),"NA")</f>
        <v>prejuízo</v>
      </c>
      <c r="H49" s="26" t="str">
        <f>IFERROR(IF(AND('1.DP 2012-2022 '!R49&lt;0),"prejuízo",IF('1.DP 2012-2022 '!G49&lt;0,"IRPJ NEGATIVO",('1.DP 2012-2022 '!G49+'1.DP 2012-2022 '!AC49)/'1.DP 2012-2022 '!R49)),"NA")</f>
        <v>prejuízo</v>
      </c>
      <c r="I49" s="26" t="str">
        <f>IFERROR(IF(AND('1.DP 2012-2022 '!S49&lt;0),"prejuízo",IF('1.DP 2012-2022 '!H49&lt;0,"IRPJ NEGATIVO",('1.DP 2012-2022 '!H49+'1.DP 2012-2022 '!AD49)/'1.DP 2012-2022 '!S49)),"NA")</f>
        <v>prejuízo</v>
      </c>
      <c r="J49" s="26" t="str">
        <f>IFERROR(IF(AND('1.DP 2012-2022 '!T49&lt;0),"prejuízo",IF('1.DP 2012-2022 '!I49&lt;0,"IRPJ NEGATIVO",('1.DP 2012-2022 '!I49+'1.DP 2012-2022 '!AE49)/'1.DP 2012-2022 '!T49)),"NA")</f>
        <v>prejuízo</v>
      </c>
      <c r="K49" s="26">
        <f>IFERROR(IF(AND('1.DP 2012-2022 '!U49&lt;0),"prejuízo",IF('1.DP 2012-2022 '!J49&lt;0,"IRPJ NEGATIVO",('1.DP 2012-2022 '!J49+'1.DP 2012-2022 '!AF49)/'1.DP 2012-2022 '!U49)),"NA")</f>
        <v>3.7469921313633706E-2</v>
      </c>
      <c r="L49" s="26" t="str">
        <f>IFERROR(IF(AND('1.DP 2012-2022 '!V49&lt;0),"prejuízo",IF('1.DP 2012-2022 '!K49&lt;0,"IRPJ NEGATIVO",('1.DP 2012-2022 '!K49+'1.DP 2012-2022 '!AG49)/'1.DP 2012-2022 '!V49)),"NA")</f>
        <v>NA</v>
      </c>
      <c r="M49" s="26" t="str">
        <f>IFERROR(IF(AND('1.DP 2012-2022 '!W49&lt;0),"prejuízo",IF('1.DP 2012-2022 '!L49&lt;0,"IRPJ NEGATIVO",('1.DP 2012-2022 '!L49+'1.DP 2012-2022 '!AH49)/'1.DP 2012-2022 '!W49)),"NA")</f>
        <v>NA</v>
      </c>
      <c r="N49" s="26" t="str">
        <f>IFERROR(IF(AND('1.DP 2012-2022 '!X49&lt;0),"prejuízo",IF('1.DP 2012-2022 '!M49&lt;0,"IRPJ NEGATIVO",('1.DP 2012-2022 '!M49+'1.DP 2012-2022 '!AI49)/'1.DP 2012-2022 '!X49)),"NA")</f>
        <v>NA</v>
      </c>
      <c r="O49" s="26" t="str">
        <f>IFERROR(IF(AND('1.DP 2012-2022 '!Y49&lt;0),"prejuízo",IF('1.DP 2012-2022 '!N49&lt;0,"IRPJ NEGATIVO",('1.DP 2012-2022 '!N49+'1.DP 2012-2022 '!AJ49)/'1.DP 2012-2022 '!Y49)),"NA")</f>
        <v>NA</v>
      </c>
      <c r="P49" s="26" t="str">
        <f>IFERROR(IF(AND('1.DP 2012-2022 '!Z49&lt;0),"prejuízo",IF('1.DP 2012-2022 '!O49&lt;0,"IRPJ NEGATIVO",('1.DP 2012-2022 '!O49+'1.DP 2012-2022 '!AK49)/'1.DP 2012-2022 '!Z49)),"NA")</f>
        <v>NA</v>
      </c>
      <c r="Q49" s="27">
        <f t="shared" si="1"/>
        <v>1</v>
      </c>
      <c r="R49" s="27">
        <f t="shared" si="2"/>
        <v>358</v>
      </c>
      <c r="S49" s="28">
        <f>IFERROR((SUMIF('1.DP 2012-2022 '!E49:O49,"&gt;=0",'1.DP 2012-2022 '!E49:O49)+SUMIF('1.DP 2012-2022 '!E49:O49,"&gt;=0",'1.DP 2012-2022 '!AA49:AK49))/(SUMIF('1.DP 2012-2022 '!P49:Z49,"&gt;=0",'1.DP 2012-2022 '!P49:Z49)),"NA")</f>
        <v>-14.008201686502574</v>
      </c>
      <c r="T49" s="29" t="str">
        <f t="shared" si="3"/>
        <v>na</v>
      </c>
      <c r="U49" s="29" t="str">
        <f t="shared" si="4"/>
        <v>na</v>
      </c>
    </row>
    <row r="50" spans="1:21" ht="14.25" customHeight="1">
      <c r="A50" s="12" t="s">
        <v>155</v>
      </c>
      <c r="B50" s="12" t="s">
        <v>156</v>
      </c>
      <c r="C50" s="12" t="s">
        <v>58</v>
      </c>
      <c r="D50" s="13" t="s">
        <v>59</v>
      </c>
      <c r="E50" s="25">
        <f t="shared" si="0"/>
        <v>4.560734732418123E-3</v>
      </c>
      <c r="F50" s="26">
        <f>IFERROR(IF(AND('1.DP 2012-2022 '!P50&lt;0),"prejuízo",IF('1.DP 2012-2022 '!E50&lt;0,"IRPJ NEGATIVO",('1.DP 2012-2022 '!E50+'1.DP 2012-2022 '!AA50)/'1.DP 2012-2022 '!P50)),"NA")</f>
        <v>0.42386632943482405</v>
      </c>
      <c r="G50" s="26">
        <f>IFERROR(IF(AND('1.DP 2012-2022 '!Q50&lt;0),"prejuízo",IF('1.DP 2012-2022 '!F50&lt;0,"IRPJ NEGATIVO",('1.DP 2012-2022 '!F50+'1.DP 2012-2022 '!AB50)/'1.DP 2012-2022 '!Q50)),"NA")</f>
        <v>0.23100507320355848</v>
      </c>
      <c r="H50" s="26">
        <f>IFERROR(IF(AND('1.DP 2012-2022 '!R50&lt;0),"prejuízo",IF('1.DP 2012-2022 '!G50&lt;0,"IRPJ NEGATIVO",('1.DP 2012-2022 '!G50+'1.DP 2012-2022 '!AC50)/'1.DP 2012-2022 '!R50)),"NA")</f>
        <v>7.2442744680178528E-2</v>
      </c>
      <c r="I50" s="26">
        <f>IFERROR(IF(AND('1.DP 2012-2022 '!S50&lt;0),"prejuízo",IF('1.DP 2012-2022 '!H50&lt;0,"IRPJ NEGATIVO",('1.DP 2012-2022 '!H50+'1.DP 2012-2022 '!AD50)/'1.DP 2012-2022 '!S50)),"NA")</f>
        <v>5.7357681156445732E-2</v>
      </c>
      <c r="J50" s="26">
        <f>IFERROR(IF(AND('1.DP 2012-2022 '!T50&lt;0),"prejuízo",IF('1.DP 2012-2022 '!I50&lt;0,"IRPJ NEGATIVO",('1.DP 2012-2022 '!I50+'1.DP 2012-2022 '!AE50)/'1.DP 2012-2022 '!T50)),"NA")</f>
        <v>-2.5294117878276082E-2</v>
      </c>
      <c r="K50" s="26">
        <f>IFERROR(IF(AND('1.DP 2012-2022 '!U50&lt;0),"prejuízo",IF('1.DP 2012-2022 '!J50&lt;0,"IRPJ NEGATIVO",('1.DP 2012-2022 '!J50+'1.DP 2012-2022 '!AF50)/'1.DP 2012-2022 '!U50)),"NA")</f>
        <v>2.6690931023213838E-2</v>
      </c>
      <c r="L50" s="26" t="str">
        <f>IFERROR(IF(AND('1.DP 2012-2022 '!V50&lt;0),"prejuízo",IF('1.DP 2012-2022 '!K50&lt;0,"IRPJ NEGATIVO",('1.DP 2012-2022 '!K50+'1.DP 2012-2022 '!AG50)/'1.DP 2012-2022 '!V50)),"NA")</f>
        <v>prejuízo</v>
      </c>
      <c r="M50" s="26" t="str">
        <f>IFERROR(IF(AND('1.DP 2012-2022 '!W50&lt;0),"prejuízo",IF('1.DP 2012-2022 '!L50&lt;0,"IRPJ NEGATIVO",('1.DP 2012-2022 '!L50+'1.DP 2012-2022 '!AH50)/'1.DP 2012-2022 '!W50)),"NA")</f>
        <v>prejuízo</v>
      </c>
      <c r="N50" s="26">
        <f>IFERROR(IF(AND('1.DP 2012-2022 '!X50&lt;0),"prejuízo",IF('1.DP 2012-2022 '!M50&lt;0,"IRPJ NEGATIVO",('1.DP 2012-2022 '!M50+'1.DP 2012-2022 '!AI50)/'1.DP 2012-2022 '!X50)),"NA")</f>
        <v>0.20334042362282231</v>
      </c>
      <c r="O50" s="26">
        <f>IFERROR(IF(AND('1.DP 2012-2022 '!Y50&lt;0),"prejuízo",IF('1.DP 2012-2022 '!N50&lt;0,"IRPJ NEGATIVO",('1.DP 2012-2022 '!N50+'1.DP 2012-2022 '!AJ50)/'1.DP 2012-2022 '!Y50)),"NA")</f>
        <v>0.64333396896292128</v>
      </c>
      <c r="P50" s="26">
        <f>IFERROR(IF(AND('1.DP 2012-2022 '!Z50&lt;0),"prejuízo",IF('1.DP 2012-2022 '!O50&lt;0,"IRPJ NEGATIVO",('1.DP 2012-2022 '!O50+'1.DP 2012-2022 '!AK50)/'1.DP 2012-2022 '!Z50)),"NA")</f>
        <v>-1.4691882615696431E-2</v>
      </c>
      <c r="Q50" s="27">
        <f t="shared" si="1"/>
        <v>8</v>
      </c>
      <c r="R50" s="27">
        <f t="shared" si="2"/>
        <v>358</v>
      </c>
      <c r="S50" s="28">
        <f>IFERROR((SUMIF('1.DP 2012-2022 '!E50:O50,"&gt;=0",'1.DP 2012-2022 '!E50:O50)+SUMIF('1.DP 2012-2022 '!E50:O50,"&gt;=0",'1.DP 2012-2022 '!AA50:AK50))/(SUMIF('1.DP 2012-2022 '!P50:Z50,"&gt;=0",'1.DP 2012-2022 '!P50:Z50)),"NA")</f>
        <v>0.17390223794059986</v>
      </c>
      <c r="T50" s="29">
        <f t="shared" si="3"/>
        <v>3.8860835293988796E-3</v>
      </c>
      <c r="U50" s="29">
        <f t="shared" si="4"/>
        <v>7.1234915695074193E-4</v>
      </c>
    </row>
    <row r="51" spans="1:21" ht="14.25" customHeight="1">
      <c r="A51" s="12" t="s">
        <v>157</v>
      </c>
      <c r="B51" s="12" t="s">
        <v>158</v>
      </c>
      <c r="C51" s="12" t="s">
        <v>58</v>
      </c>
      <c r="D51" s="13" t="s">
        <v>59</v>
      </c>
      <c r="E51" s="25">
        <f t="shared" si="0"/>
        <v>2.5198863435304921E-3</v>
      </c>
      <c r="F51" s="26">
        <f>IFERROR(IF(AND('1.DP 2012-2022 '!P51&lt;0),"prejuízo",IF('1.DP 2012-2022 '!E51&lt;0,"IRPJ NEGATIVO",('1.DP 2012-2022 '!E51+'1.DP 2012-2022 '!AA51)/'1.DP 2012-2022 '!P51)),"NA")</f>
        <v>0.30860394805424446</v>
      </c>
      <c r="G51" s="26">
        <f>IFERROR(IF(AND('1.DP 2012-2022 '!Q51&lt;0),"prejuízo",IF('1.DP 2012-2022 '!F51&lt;0,"IRPJ NEGATIVO",('1.DP 2012-2022 '!F51+'1.DP 2012-2022 '!AB51)/'1.DP 2012-2022 '!Q51)),"NA")</f>
        <v>0.29280892593503294</v>
      </c>
      <c r="H51" s="26">
        <f>IFERROR(IF(AND('1.DP 2012-2022 '!R51&lt;0),"prejuízo",IF('1.DP 2012-2022 '!G51&lt;0,"IRPJ NEGATIVO",('1.DP 2012-2022 '!G51+'1.DP 2012-2022 '!AC51)/'1.DP 2012-2022 '!R51)),"NA")</f>
        <v>-0.37158280586048836</v>
      </c>
      <c r="I51" s="26">
        <f>IFERROR(IF(AND('1.DP 2012-2022 '!S51&lt;0),"prejuízo",IF('1.DP 2012-2022 '!H51&lt;0,"IRPJ NEGATIVO",('1.DP 2012-2022 '!H51+'1.DP 2012-2022 '!AD51)/'1.DP 2012-2022 '!S51)),"NA")</f>
        <v>-0.89169546022061341</v>
      </c>
      <c r="J51" s="26" t="str">
        <f>IFERROR(IF(AND('1.DP 2012-2022 '!T51&lt;0),"prejuízo",IF('1.DP 2012-2022 '!I51&lt;0,"IRPJ NEGATIVO",('1.DP 2012-2022 '!I51+'1.DP 2012-2022 '!AE51)/'1.DP 2012-2022 '!T51)),"NA")</f>
        <v>prejuízo</v>
      </c>
      <c r="K51" s="26" t="str">
        <f>IFERROR(IF(AND('1.DP 2012-2022 '!U51&lt;0),"prejuízo",IF('1.DP 2012-2022 '!J51&lt;0,"IRPJ NEGATIVO",('1.DP 2012-2022 '!J51+'1.DP 2012-2022 '!AF51)/'1.DP 2012-2022 '!U51)),"NA")</f>
        <v>prejuízo</v>
      </c>
      <c r="L51" s="26" t="str">
        <f>IFERROR(IF(AND('1.DP 2012-2022 '!V51&lt;0),"prejuízo",IF('1.DP 2012-2022 '!K51&lt;0,"IRPJ NEGATIVO",('1.DP 2012-2022 '!K51+'1.DP 2012-2022 '!AG51)/'1.DP 2012-2022 '!V51)),"NA")</f>
        <v>prejuízo</v>
      </c>
      <c r="M51" s="26" t="str">
        <f>IFERROR(IF(AND('1.DP 2012-2022 '!W51&lt;0),"prejuízo",IF('1.DP 2012-2022 '!L51&lt;0,"IRPJ NEGATIVO",('1.DP 2012-2022 '!L51+'1.DP 2012-2022 '!AH51)/'1.DP 2012-2022 '!W51)),"NA")</f>
        <v>prejuízo</v>
      </c>
      <c r="N51" s="26" t="str">
        <f>IFERROR(IF(AND('1.DP 2012-2022 '!X51&lt;0),"prejuízo",IF('1.DP 2012-2022 '!M51&lt;0,"IRPJ NEGATIVO",('1.DP 2012-2022 '!M51+'1.DP 2012-2022 '!AI51)/'1.DP 2012-2022 '!X51)),"NA")</f>
        <v>prejuízo</v>
      </c>
      <c r="O51" s="26" t="str">
        <f>IFERROR(IF(AND('1.DP 2012-2022 '!Y51&lt;0),"prejuízo",IF('1.DP 2012-2022 '!N51&lt;0,"IRPJ NEGATIVO",('1.DP 2012-2022 '!N51+'1.DP 2012-2022 '!AJ51)/'1.DP 2012-2022 '!Y51)),"NA")</f>
        <v>prejuízo</v>
      </c>
      <c r="P51" s="26">
        <f>IFERROR(IF(AND('1.DP 2012-2022 '!Z51&lt;0),"prejuízo",IF('1.DP 2012-2022 '!O51&lt;0,"IRPJ NEGATIVO",('1.DP 2012-2022 '!O51+'1.DP 2012-2022 '!AK51)/'1.DP 2012-2022 '!Z51)),"NA")</f>
        <v>0.55114353499636082</v>
      </c>
      <c r="Q51" s="27">
        <f t="shared" si="1"/>
        <v>3</v>
      </c>
      <c r="R51" s="27">
        <f t="shared" si="2"/>
        <v>358</v>
      </c>
      <c r="S51" s="28">
        <f>IFERROR((SUMIF('1.DP 2012-2022 '!E51:O51,"&gt;=0",'1.DP 2012-2022 '!E51:O51)+SUMIF('1.DP 2012-2022 '!E51:O51,"&gt;=0",'1.DP 2012-2022 '!AA51:AK51))/(SUMIF('1.DP 2012-2022 '!P51:Z51,"&gt;=0",'1.DP 2012-2022 '!P51:Z51)),"NA")</f>
        <v>0.19190536303288466</v>
      </c>
      <c r="T51" s="29">
        <f t="shared" si="3"/>
        <v>1.6081455002755699E-3</v>
      </c>
      <c r="U51" s="29">
        <f t="shared" si="4"/>
        <v>2.9478550389075989E-4</v>
      </c>
    </row>
    <row r="52" spans="1:21" ht="14.25" customHeight="1">
      <c r="A52" s="12" t="s">
        <v>159</v>
      </c>
      <c r="B52" s="12" t="s">
        <v>160</v>
      </c>
      <c r="C52" s="12" t="s">
        <v>58</v>
      </c>
      <c r="D52" s="13" t="s">
        <v>59</v>
      </c>
      <c r="E52" s="25">
        <f t="shared" si="0"/>
        <v>7.6794802349281618E-3</v>
      </c>
      <c r="F52" s="26">
        <f>IFERROR(IF(AND('1.DP 2012-2022 '!P52&lt;0),"prejuízo",IF('1.DP 2012-2022 '!E52&lt;0,"IRPJ NEGATIVO",('1.DP 2012-2022 '!E52+'1.DP 2012-2022 '!AA52)/'1.DP 2012-2022 '!P52)),"NA")</f>
        <v>0.23199692152465759</v>
      </c>
      <c r="G52" s="26">
        <f>IFERROR(IF(AND('1.DP 2012-2022 '!Q52&lt;0),"prejuízo",IF('1.DP 2012-2022 '!F52&lt;0,"IRPJ NEGATIVO",('1.DP 2012-2022 '!F52+'1.DP 2012-2022 '!AB52)/'1.DP 2012-2022 '!Q52)),"NA")</f>
        <v>0.13346357305241965</v>
      </c>
      <c r="H52" s="26">
        <f>IFERROR(IF(AND('1.DP 2012-2022 '!R52&lt;0),"prejuízo",IF('1.DP 2012-2022 '!G52&lt;0,"IRPJ NEGATIVO",('1.DP 2012-2022 '!G52+'1.DP 2012-2022 '!AC52)/'1.DP 2012-2022 '!R52)),"NA")</f>
        <v>0.24258129660428215</v>
      </c>
      <c r="I52" s="26">
        <f>IFERROR(IF(AND('1.DP 2012-2022 '!S52&lt;0),"prejuízo",IF('1.DP 2012-2022 '!H52&lt;0,"IRPJ NEGATIVO",('1.DP 2012-2022 '!H52+'1.DP 2012-2022 '!AD52)/'1.DP 2012-2022 '!S52)),"NA")</f>
        <v>0.26885238488260654</v>
      </c>
      <c r="J52" s="26">
        <f>IFERROR(IF(AND('1.DP 2012-2022 '!T52&lt;0),"prejuízo",IF('1.DP 2012-2022 '!I52&lt;0,"IRPJ NEGATIVO",('1.DP 2012-2022 '!I52+'1.DP 2012-2022 '!AE52)/'1.DP 2012-2022 '!T52)),"NA")</f>
        <v>0.24981288465207316</v>
      </c>
      <c r="K52" s="26">
        <f>IFERROR(IF(AND('1.DP 2012-2022 '!U52&lt;0),"prejuízo",IF('1.DP 2012-2022 '!J52&lt;0,"IRPJ NEGATIVO",('1.DP 2012-2022 '!J52+'1.DP 2012-2022 '!AF52)/'1.DP 2012-2022 '!U52)),"NA")</f>
        <v>0.116858025589458</v>
      </c>
      <c r="L52" s="26">
        <f>IFERROR(IF(AND('1.DP 2012-2022 '!V52&lt;0),"prejuízo",IF('1.DP 2012-2022 '!K52&lt;0,"IRPJ NEGATIVO",('1.DP 2012-2022 '!K52+'1.DP 2012-2022 '!AG52)/'1.DP 2012-2022 '!V52)),"NA")</f>
        <v>0.48408522706119056</v>
      </c>
      <c r="M52" s="26">
        <f>IFERROR(IF(AND('1.DP 2012-2022 '!W52&lt;0),"prejuízo",IF('1.DP 2012-2022 '!L52&lt;0,"IRPJ NEGATIVO",('1.DP 2012-2022 '!L52+'1.DP 2012-2022 '!AH52)/'1.DP 2012-2022 '!W52)),"NA")</f>
        <v>0.11148890497024233</v>
      </c>
      <c r="N52" s="26">
        <f>IFERROR(IF(AND('1.DP 2012-2022 '!X52&lt;0),"prejuízo",IF('1.DP 2012-2022 '!M52&lt;0,"IRPJ NEGATIVO",('1.DP 2012-2022 '!M52+'1.DP 2012-2022 '!AI52)/'1.DP 2012-2022 '!X52)),"NA")</f>
        <v>0.20871171788853704</v>
      </c>
      <c r="O52" s="26">
        <f>IFERROR(IF(AND('1.DP 2012-2022 '!Y52&lt;0),"prejuízo",IF('1.DP 2012-2022 '!N52&lt;0,"IRPJ NEGATIVO",('1.DP 2012-2022 '!N52+'1.DP 2012-2022 '!AJ52)/'1.DP 2012-2022 '!Y52)),"NA")</f>
        <v>0.45147081296024405</v>
      </c>
      <c r="P52" s="26">
        <f>IFERROR(IF(AND('1.DP 2012-2022 '!Z52&lt;0),"prejuízo",IF('1.DP 2012-2022 '!O52&lt;0,"IRPJ NEGATIVO",('1.DP 2012-2022 '!O52+'1.DP 2012-2022 '!AK52)/'1.DP 2012-2022 '!Z52)),"NA")</f>
        <v>0.33752068291290027</v>
      </c>
      <c r="Q52" s="27">
        <f t="shared" si="1"/>
        <v>11</v>
      </c>
      <c r="R52" s="27">
        <f t="shared" si="2"/>
        <v>358</v>
      </c>
      <c r="S52" s="28">
        <f>IFERROR((SUMIF('1.DP 2012-2022 '!E52:O52,"&gt;=0",'1.DP 2012-2022 '!E52:O52)+SUMIF('1.DP 2012-2022 '!E52:O52,"&gt;=0",'1.DP 2012-2022 '!AA52:AK52))/(SUMIF('1.DP 2012-2022 '!P52:Z52,"&gt;=0",'1.DP 2012-2022 '!P52:Z52)),"NA")</f>
        <v>0.25555411909878273</v>
      </c>
      <c r="T52" s="29">
        <f t="shared" si="3"/>
        <v>7.8522215365547775E-3</v>
      </c>
      <c r="U52" s="29">
        <f t="shared" si="4"/>
        <v>1.4393729186311368E-3</v>
      </c>
    </row>
    <row r="53" spans="1:21" ht="14.25" customHeight="1">
      <c r="A53" s="12" t="s">
        <v>161</v>
      </c>
      <c r="B53" s="12" t="s">
        <v>162</v>
      </c>
      <c r="C53" s="12" t="s">
        <v>58</v>
      </c>
      <c r="D53" s="13" t="s">
        <v>59</v>
      </c>
      <c r="E53" s="25">
        <f t="shared" si="0"/>
        <v>1.1527159173866385E-2</v>
      </c>
      <c r="F53" s="26">
        <f>IFERROR(IF(AND('1.DP 2012-2022 '!P53&lt;0),"prejuízo",IF('1.DP 2012-2022 '!E53&lt;0,"IRPJ NEGATIVO",('1.DP 2012-2022 '!E53+'1.DP 2012-2022 '!AA53)/'1.DP 2012-2022 '!P53)),"NA")</f>
        <v>0.44391550132225011</v>
      </c>
      <c r="G53" s="26">
        <f>IFERROR(IF(AND('1.DP 2012-2022 '!Q53&lt;0),"prejuízo",IF('1.DP 2012-2022 '!F53&lt;0,"IRPJ NEGATIVO",('1.DP 2012-2022 '!F53+'1.DP 2012-2022 '!AB53)/'1.DP 2012-2022 '!Q53)),"NA")</f>
        <v>0.34601417171932081</v>
      </c>
      <c r="H53" s="26">
        <f>IFERROR(IF(AND('1.DP 2012-2022 '!R53&lt;0),"prejuízo",IF('1.DP 2012-2022 '!G53&lt;0,"IRPJ NEGATIVO",('1.DP 2012-2022 '!G53+'1.DP 2012-2022 '!AC53)/'1.DP 2012-2022 '!R53)),"NA")</f>
        <v>0.33697135029243797</v>
      </c>
      <c r="I53" s="26">
        <f>IFERROR(IF(AND('1.DP 2012-2022 '!S53&lt;0),"prejuízo",IF('1.DP 2012-2022 '!H53&lt;0,"IRPJ NEGATIVO",('1.DP 2012-2022 '!H53+'1.DP 2012-2022 '!AD53)/'1.DP 2012-2022 '!S53)),"NA")</f>
        <v>0.42595170387833586</v>
      </c>
      <c r="J53" s="26">
        <f>IFERROR(IF(AND('1.DP 2012-2022 '!T53&lt;0),"prejuízo",IF('1.DP 2012-2022 '!I53&lt;0,"IRPJ NEGATIVO",('1.DP 2012-2022 '!I53+'1.DP 2012-2022 '!AE53)/'1.DP 2012-2022 '!T53)),"NA")</f>
        <v>0.54048075505920534</v>
      </c>
      <c r="K53" s="26">
        <f>IFERROR(IF(AND('1.DP 2012-2022 '!U53&lt;0),"prejuízo",IF('1.DP 2012-2022 '!J53&lt;0,"IRPJ NEGATIVO",('1.DP 2012-2022 '!J53+'1.DP 2012-2022 '!AF53)/'1.DP 2012-2022 '!U53)),"NA")</f>
        <v>0.580136171742339</v>
      </c>
      <c r="L53" s="26">
        <f>IFERROR(IF(AND('1.DP 2012-2022 '!V53&lt;0),"prejuízo",IF('1.DP 2012-2022 '!K53&lt;0,"IRPJ NEGATIVO",('1.DP 2012-2022 '!K53+'1.DP 2012-2022 '!AG53)/'1.DP 2012-2022 '!V53)),"NA")</f>
        <v>0.31087606366456277</v>
      </c>
      <c r="M53" s="26">
        <f>IFERROR(IF(AND('1.DP 2012-2022 '!W53&lt;0),"prejuízo",IF('1.DP 2012-2022 '!L53&lt;0,"IRPJ NEGATIVO",('1.DP 2012-2022 '!L53+'1.DP 2012-2022 '!AH53)/'1.DP 2012-2022 '!W53)),"NA")</f>
        <v>0.17552413488317042</v>
      </c>
      <c r="N53" s="26">
        <f>IFERROR(IF(AND('1.DP 2012-2022 '!X53&lt;0),"prejuízo",IF('1.DP 2012-2022 '!M53&lt;0,"IRPJ NEGATIVO",('1.DP 2012-2022 '!M53+'1.DP 2012-2022 '!AI53)/'1.DP 2012-2022 '!X53)),"NA")</f>
        <v>0.32650024781343717</v>
      </c>
      <c r="O53" s="26">
        <f>IFERROR(IF(AND('1.DP 2012-2022 '!Y53&lt;0),"prejuízo",IF('1.DP 2012-2022 '!N53&lt;0,"IRPJ NEGATIVO",('1.DP 2012-2022 '!N53+'1.DP 2012-2022 '!AJ53)/'1.DP 2012-2022 '!Y53)),"NA")</f>
        <v>0.26519624893781835</v>
      </c>
      <c r="P53" s="26">
        <f>IFERROR(IF(AND('1.DP 2012-2022 '!Z53&lt;0),"prejuízo",IF('1.DP 2012-2022 '!O53&lt;0,"IRPJ NEGATIVO",('1.DP 2012-2022 '!O53+'1.DP 2012-2022 '!AK53)/'1.DP 2012-2022 '!Z53)),"NA")</f>
        <v>0.13560956755382805</v>
      </c>
      <c r="Q53" s="27">
        <f t="shared" si="1"/>
        <v>11</v>
      </c>
      <c r="R53" s="27">
        <f t="shared" si="2"/>
        <v>358</v>
      </c>
      <c r="S53" s="28">
        <f>IFERROR((SUMIF('1.DP 2012-2022 '!E53:O53,"&gt;=0",'1.DP 2012-2022 '!E53:O53)+SUMIF('1.DP 2012-2022 '!E53:O53,"&gt;=0",'1.DP 2012-2022 '!AA53:AK53))/(SUMIF('1.DP 2012-2022 '!P53:Z53,"&gt;=0",'1.DP 2012-2022 '!P53:Z53)),"NA")</f>
        <v>0.36726930211989656</v>
      </c>
      <c r="T53" s="29">
        <f t="shared" si="3"/>
        <v>1.1284810958991236E-2</v>
      </c>
      <c r="U53" s="29">
        <f t="shared" si="4"/>
        <v>2.0685930994976255E-3</v>
      </c>
    </row>
    <row r="54" spans="1:21" ht="14.25" customHeight="1">
      <c r="A54" s="12" t="s">
        <v>163</v>
      </c>
      <c r="B54" s="12" t="s">
        <v>164</v>
      </c>
      <c r="C54" s="12" t="s">
        <v>58</v>
      </c>
      <c r="D54" s="13" t="s">
        <v>59</v>
      </c>
      <c r="E54" s="25">
        <f t="shared" si="0"/>
        <v>3.9226295236788984E-3</v>
      </c>
      <c r="F54" s="26">
        <f>IFERROR(IF(AND('1.DP 2012-2022 '!P54&lt;0),"prejuízo",IF('1.DP 2012-2022 '!E54&lt;0,"IRPJ NEGATIVO",('1.DP 2012-2022 '!E54+'1.DP 2012-2022 '!AA54)/'1.DP 2012-2022 '!P54)),"NA")</f>
        <v>0.93325973810627116</v>
      </c>
      <c r="G54" s="26" t="str">
        <f>IFERROR(IF(AND('1.DP 2012-2022 '!Q54&lt;0),"prejuízo",IF('1.DP 2012-2022 '!F54&lt;0,"IRPJ NEGATIVO",('1.DP 2012-2022 '!F54+'1.DP 2012-2022 '!AB54)/'1.DP 2012-2022 '!Q54)),"NA")</f>
        <v>prejuízo</v>
      </c>
      <c r="H54" s="26">
        <f>IFERROR(IF(AND('1.DP 2012-2022 '!R54&lt;0),"prejuízo",IF('1.DP 2012-2022 '!G54&lt;0,"IRPJ NEGATIVO",('1.DP 2012-2022 '!G54+'1.DP 2012-2022 '!AC54)/'1.DP 2012-2022 '!R54)),"NA")</f>
        <v>0.22241954306863576</v>
      </c>
      <c r="I54" s="26" t="str">
        <f>IFERROR(IF(AND('1.DP 2012-2022 '!S54&lt;0),"prejuízo",IF('1.DP 2012-2022 '!H54&lt;0,"IRPJ NEGATIVO",('1.DP 2012-2022 '!H54+'1.DP 2012-2022 '!AD54)/'1.DP 2012-2022 '!S54)),"NA")</f>
        <v>prejuízo</v>
      </c>
      <c r="J54" s="26" t="str">
        <f>IFERROR(IF(AND('1.DP 2012-2022 '!T54&lt;0),"prejuízo",IF('1.DP 2012-2022 '!I54&lt;0,"IRPJ NEGATIVO",('1.DP 2012-2022 '!I54+'1.DP 2012-2022 '!AE54)/'1.DP 2012-2022 '!T54)),"NA")</f>
        <v>prejuízo</v>
      </c>
      <c r="K54" s="26" t="str">
        <f>IFERROR(IF(AND('1.DP 2012-2022 '!U54&lt;0),"prejuízo",IF('1.DP 2012-2022 '!J54&lt;0,"IRPJ NEGATIVO",('1.DP 2012-2022 '!J54+'1.DP 2012-2022 '!AF54)/'1.DP 2012-2022 '!U54)),"NA")</f>
        <v>prejuízo</v>
      </c>
      <c r="L54" s="26" t="str">
        <f>IFERROR(IF(AND('1.DP 2012-2022 '!V54&lt;0),"prejuízo",IF('1.DP 2012-2022 '!K54&lt;0,"IRPJ NEGATIVO",('1.DP 2012-2022 '!K54+'1.DP 2012-2022 '!AG54)/'1.DP 2012-2022 '!V54)),"NA")</f>
        <v>prejuízo</v>
      </c>
      <c r="M54" s="26">
        <f>IFERROR(IF(AND('1.DP 2012-2022 '!W54&lt;0),"prejuízo",IF('1.DP 2012-2022 '!L54&lt;0,"IRPJ NEGATIVO",('1.DP 2012-2022 '!L54+'1.DP 2012-2022 '!AH54)/'1.DP 2012-2022 '!W54)),"NA")</f>
        <v>0.44280326126279246</v>
      </c>
      <c r="N54" s="26" t="str">
        <f>IFERROR(IF(AND('1.DP 2012-2022 '!X54&lt;0),"prejuízo",IF('1.DP 2012-2022 '!M54&lt;0,"IRPJ NEGATIVO",('1.DP 2012-2022 '!M54+'1.DP 2012-2022 '!AI54)/'1.DP 2012-2022 '!X54)),"NA")</f>
        <v>prejuízo</v>
      </c>
      <c r="O54" s="26">
        <f>IFERROR(IF(AND('1.DP 2012-2022 '!Y54&lt;0),"prejuízo",IF('1.DP 2012-2022 '!N54&lt;0,"IRPJ NEGATIVO",('1.DP 2012-2022 '!N54+'1.DP 2012-2022 '!AJ54)/'1.DP 2012-2022 '!Y54)),"NA")</f>
        <v>0.38800322277635579</v>
      </c>
      <c r="P54" s="26">
        <f>IFERROR(IF(AND('1.DP 2012-2022 '!Z54&lt;0),"prejuízo",IF('1.DP 2012-2022 '!O54&lt;0,"IRPJ NEGATIVO",('1.DP 2012-2022 '!O54+'1.DP 2012-2022 '!AK54)/'1.DP 2012-2022 '!Z54)),"NA")</f>
        <v>2.0713445620114124E-2</v>
      </c>
      <c r="Q54" s="27">
        <f t="shared" si="1"/>
        <v>4</v>
      </c>
      <c r="R54" s="27">
        <f t="shared" si="2"/>
        <v>358</v>
      </c>
      <c r="S54" s="28">
        <f>IFERROR((SUMIF('1.DP 2012-2022 '!E54:O54,"&gt;=0",'1.DP 2012-2022 '!E54:O54)+SUMIF('1.DP 2012-2022 '!E54:O54,"&gt;=0",'1.DP 2012-2022 '!AA54:AK54))/(SUMIF('1.DP 2012-2022 '!P54:Z54,"&gt;=0",'1.DP 2012-2022 '!P54:Z54)),"NA")</f>
        <v>4.986564945006243E-2</v>
      </c>
      <c r="T54" s="29">
        <f t="shared" si="3"/>
        <v>5.5715809441410531E-4</v>
      </c>
      <c r="U54" s="29">
        <f t="shared" si="4"/>
        <v>1.0213138648246273E-4</v>
      </c>
    </row>
    <row r="55" spans="1:21" ht="14.25" customHeight="1">
      <c r="A55" s="12" t="s">
        <v>165</v>
      </c>
      <c r="B55" s="12" t="s">
        <v>166</v>
      </c>
      <c r="C55" s="12" t="s">
        <v>58</v>
      </c>
      <c r="D55" s="13" t="s">
        <v>59</v>
      </c>
      <c r="E55" s="25">
        <f t="shared" si="0"/>
        <v>5.9580914617969336E-3</v>
      </c>
      <c r="F55" s="26">
        <f>IFERROR(IF(AND('1.DP 2012-2022 '!P55&lt;0),"prejuízo",IF('1.DP 2012-2022 '!E55&lt;0,"IRPJ NEGATIVO",('1.DP 2012-2022 '!E55+'1.DP 2012-2022 '!AA55)/'1.DP 2012-2022 '!P55)),"NA")</f>
        <v>0.21903563796999539</v>
      </c>
      <c r="G55" s="26">
        <f>IFERROR(IF(AND('1.DP 2012-2022 '!Q55&lt;0),"prejuízo",IF('1.DP 2012-2022 '!F55&lt;0,"IRPJ NEGATIVO",('1.DP 2012-2022 '!F55+'1.DP 2012-2022 '!AB55)/'1.DP 2012-2022 '!Q55)),"NA")</f>
        <v>0.29551049029501536</v>
      </c>
      <c r="H55" s="26" t="str">
        <f>IFERROR(IF(AND('1.DP 2012-2022 '!R55&lt;0),"prejuízo",IF('1.DP 2012-2022 '!G55&lt;0,"IRPJ NEGATIVO",('1.DP 2012-2022 '!G55+'1.DP 2012-2022 '!AC55)/'1.DP 2012-2022 '!R55)),"NA")</f>
        <v>prejuízo</v>
      </c>
      <c r="I55" s="26">
        <f>IFERROR(IF(AND('1.DP 2012-2022 '!S55&lt;0),"prejuízo",IF('1.DP 2012-2022 '!H55&lt;0,"IRPJ NEGATIVO",('1.DP 2012-2022 '!H55+'1.DP 2012-2022 '!AD55)/'1.DP 2012-2022 '!S55)),"NA")</f>
        <v>0.17614673479316623</v>
      </c>
      <c r="J55" s="26">
        <f>IFERROR(IF(AND('1.DP 2012-2022 '!T55&lt;0),"prejuízo",IF('1.DP 2012-2022 '!I55&lt;0,"IRPJ NEGATIVO",('1.DP 2012-2022 '!I55+'1.DP 2012-2022 '!AE55)/'1.DP 2012-2022 '!T55)),"NA")</f>
        <v>0.23944769750084038</v>
      </c>
      <c r="K55" s="26">
        <f>IFERROR(IF(AND('1.DP 2012-2022 '!U55&lt;0),"prejuízo",IF('1.DP 2012-2022 '!J55&lt;0,"IRPJ NEGATIVO",('1.DP 2012-2022 '!J55+'1.DP 2012-2022 '!AF55)/'1.DP 2012-2022 '!U55)),"NA")</f>
        <v>-0.14532205444103546</v>
      </c>
      <c r="L55" s="26" t="str">
        <f>IFERROR(IF(AND('1.DP 2012-2022 '!V55&lt;0),"prejuízo",IF('1.DP 2012-2022 '!K55&lt;0,"IRPJ NEGATIVO",('1.DP 2012-2022 '!K55+'1.DP 2012-2022 '!AG55)/'1.DP 2012-2022 '!V55)),"NA")</f>
        <v>prejuízo</v>
      </c>
      <c r="M55" s="26">
        <f>IFERROR(IF(AND('1.DP 2012-2022 '!W55&lt;0),"prejuízo",IF('1.DP 2012-2022 '!L55&lt;0,"IRPJ NEGATIVO",('1.DP 2012-2022 '!L55+'1.DP 2012-2022 '!AH55)/'1.DP 2012-2022 '!W55)),"NA")</f>
        <v>0.34642700204314852</v>
      </c>
      <c r="N55" s="26">
        <f>IFERROR(IF(AND('1.DP 2012-2022 '!X55&lt;0),"prejuízo",IF('1.DP 2012-2022 '!M55&lt;0,"IRPJ NEGATIVO",('1.DP 2012-2022 '!M55+'1.DP 2012-2022 '!AI55)/'1.DP 2012-2022 '!X55)),"NA")</f>
        <v>0.46645136208587107</v>
      </c>
      <c r="O55" s="26">
        <f>IFERROR(IF(AND('1.DP 2012-2022 '!Y55&lt;0),"prejuízo",IF('1.DP 2012-2022 '!N55&lt;0,"IRPJ NEGATIVO",('1.DP 2012-2022 '!N55+'1.DP 2012-2022 '!AJ55)/'1.DP 2012-2022 '!Y55)),"NA")</f>
        <v>0.29830023492926683</v>
      </c>
      <c r="P55" s="26">
        <f>IFERROR(IF(AND('1.DP 2012-2022 '!Z55&lt;0),"prejuízo",IF('1.DP 2012-2022 '!O55&lt;0,"IRPJ NEGATIVO",('1.DP 2012-2022 '!O55+'1.DP 2012-2022 '!AK55)/'1.DP 2012-2022 '!Z55)),"NA")</f>
        <v>0.35343466822750452</v>
      </c>
      <c r="Q55" s="27">
        <f t="shared" si="1"/>
        <v>9</v>
      </c>
      <c r="R55" s="27">
        <f t="shared" si="2"/>
        <v>358</v>
      </c>
      <c r="S55" s="28">
        <f>IFERROR((SUMIF('1.DP 2012-2022 '!E55:O55,"&gt;=0",'1.DP 2012-2022 '!E55:O55)+SUMIF('1.DP 2012-2022 '!E55:O55,"&gt;=0",'1.DP 2012-2022 '!AA55:AK55))/(SUMIF('1.DP 2012-2022 '!P55:Z55,"&gt;=0",'1.DP 2012-2022 '!P55:Z55)),"NA")</f>
        <v>0.21542147768155451</v>
      </c>
      <c r="T55" s="29">
        <f t="shared" si="3"/>
        <v>5.415623740597739E-3</v>
      </c>
      <c r="U55" s="29">
        <f t="shared" si="4"/>
        <v>9.9272570360163363E-4</v>
      </c>
    </row>
    <row r="56" spans="1:21" ht="14.25" customHeight="1">
      <c r="A56" s="12" t="s">
        <v>167</v>
      </c>
      <c r="B56" s="12" t="s">
        <v>168</v>
      </c>
      <c r="C56" s="12" t="s">
        <v>58</v>
      </c>
      <c r="D56" s="13" t="s">
        <v>59</v>
      </c>
      <c r="E56" s="25">
        <f t="shared" si="0"/>
        <v>6.4636891006329394E-3</v>
      </c>
      <c r="F56" s="26">
        <f>IFERROR(IF(AND('1.DP 2012-2022 '!P56&lt;0),"prejuízo",IF('1.DP 2012-2022 '!E56&lt;0,"IRPJ NEGATIVO",('1.DP 2012-2022 '!E56+'1.DP 2012-2022 '!AA56)/'1.DP 2012-2022 '!P56)),"NA")</f>
        <v>0.16124196635258473</v>
      </c>
      <c r="G56" s="26">
        <f>IFERROR(IF(AND('1.DP 2012-2022 '!Q56&lt;0),"prejuízo",IF('1.DP 2012-2022 '!F56&lt;0,"IRPJ NEGATIVO",('1.DP 2012-2022 '!F56+'1.DP 2012-2022 '!AB56)/'1.DP 2012-2022 '!Q56)),"NA")</f>
        <v>0.14237694730531716</v>
      </c>
      <c r="H56" s="26" t="str">
        <f>IFERROR(IF(AND('1.DP 2012-2022 '!R56&lt;0),"prejuízo",IF('1.DP 2012-2022 '!G56&lt;0,"IRPJ NEGATIVO",('1.DP 2012-2022 '!G56+'1.DP 2012-2022 '!AC56)/'1.DP 2012-2022 '!R56)),"NA")</f>
        <v>prejuízo</v>
      </c>
      <c r="I56" s="26">
        <f>IFERROR(IF(AND('1.DP 2012-2022 '!S56&lt;0),"prejuízo",IF('1.DP 2012-2022 '!H56&lt;0,"IRPJ NEGATIVO",('1.DP 2012-2022 '!H56+'1.DP 2012-2022 '!AD56)/'1.DP 2012-2022 '!S56)),"NA")</f>
        <v>0.23033627404344612</v>
      </c>
      <c r="J56" s="26">
        <f>IFERROR(IF(AND('1.DP 2012-2022 '!T56&lt;0),"prejuízo",IF('1.DP 2012-2022 '!I56&lt;0,"IRPJ NEGATIVO",('1.DP 2012-2022 '!I56+'1.DP 2012-2022 '!AE56)/'1.DP 2012-2022 '!T56)),"NA")</f>
        <v>0.20845032546475442</v>
      </c>
      <c r="K56" s="26">
        <f>IFERROR(IF(AND('1.DP 2012-2022 '!U56&lt;0),"prejuízo",IF('1.DP 2012-2022 '!J56&lt;0,"IRPJ NEGATIVO",('1.DP 2012-2022 '!J56+'1.DP 2012-2022 '!AF56)/'1.DP 2012-2022 '!U56)),"NA")</f>
        <v>0.56905545549740988</v>
      </c>
      <c r="L56" s="26">
        <f>IFERROR(IF(AND('1.DP 2012-2022 '!V56&lt;0),"prejuízo",IF('1.DP 2012-2022 '!K56&lt;0,"IRPJ NEGATIVO",('1.DP 2012-2022 '!K56+'1.DP 2012-2022 '!AG56)/'1.DP 2012-2022 '!V56)),"NA")</f>
        <v>1.2113394471754003E-2</v>
      </c>
      <c r="M56" s="26">
        <f>IFERROR(IF(AND('1.DP 2012-2022 '!W56&lt;0),"prejuízo",IF('1.DP 2012-2022 '!L56&lt;0,"IRPJ NEGATIVO",('1.DP 2012-2022 '!L56+'1.DP 2012-2022 '!AH56)/'1.DP 2012-2022 '!W56)),"NA")</f>
        <v>0.25833755898118493</v>
      </c>
      <c r="N56" s="26">
        <f>IFERROR(IF(AND('1.DP 2012-2022 '!X56&lt;0),"prejuízo",IF('1.DP 2012-2022 '!M56&lt;0,"IRPJ NEGATIVO",('1.DP 2012-2022 '!M56+'1.DP 2012-2022 '!AI56)/'1.DP 2012-2022 '!X56)),"NA")</f>
        <v>0.2636434745954207</v>
      </c>
      <c r="O56" s="26">
        <f>IFERROR(IF(AND('1.DP 2012-2022 '!Y56&lt;0),"prejuízo",IF('1.DP 2012-2022 '!N56&lt;0,"IRPJ NEGATIVO",('1.DP 2012-2022 '!N56+'1.DP 2012-2022 '!AJ56)/'1.DP 2012-2022 '!Y56)),"NA")</f>
        <v>0.23704523151206125</v>
      </c>
      <c r="P56" s="26">
        <f>IFERROR(IF(AND('1.DP 2012-2022 '!Z56&lt;0),"prejuízo",IF('1.DP 2012-2022 '!O56&lt;0,"IRPJ NEGATIVO",('1.DP 2012-2022 '!O56+'1.DP 2012-2022 '!AK56)/'1.DP 2012-2022 '!Z56)),"NA")</f>
        <v>0.32572473987172618</v>
      </c>
      <c r="Q56" s="27">
        <f t="shared" si="1"/>
        <v>10</v>
      </c>
      <c r="R56" s="27">
        <f t="shared" si="2"/>
        <v>358</v>
      </c>
      <c r="S56" s="28">
        <f>IFERROR((SUMIF('1.DP 2012-2022 '!E56:O56,"&gt;=0",'1.DP 2012-2022 '!E56:O56)+SUMIF('1.DP 2012-2022 '!E56:O56,"&gt;=0",'1.DP 2012-2022 '!AA56:AK56))/(SUMIF('1.DP 2012-2022 '!P56:Z56,"&gt;=0",'1.DP 2012-2022 '!P56:Z56)),"NA")</f>
        <v>0.25683256779343466</v>
      </c>
      <c r="T56" s="29">
        <f t="shared" si="3"/>
        <v>7.1740940724423089E-3</v>
      </c>
      <c r="U56" s="29">
        <f t="shared" si="4"/>
        <v>1.3150669113847142E-3</v>
      </c>
    </row>
    <row r="57" spans="1:21" ht="14.25" customHeight="1">
      <c r="A57" s="12" t="s">
        <v>169</v>
      </c>
      <c r="B57" s="12" t="s">
        <v>170</v>
      </c>
      <c r="C57" s="12" t="s">
        <v>58</v>
      </c>
      <c r="D57" s="13" t="s">
        <v>59</v>
      </c>
      <c r="E57" s="25">
        <f t="shared" si="0"/>
        <v>4.2623090177968436E-3</v>
      </c>
      <c r="F57" s="26">
        <f>IFERROR(IF(AND('1.DP 2012-2022 '!P57&lt;0),"prejuízo",IF('1.DP 2012-2022 '!E57&lt;0,"IRPJ NEGATIVO",('1.DP 2012-2022 '!E57+'1.DP 2012-2022 '!AA57)/'1.DP 2012-2022 '!P57)),"NA")</f>
        <v>0.16474374086289031</v>
      </c>
      <c r="G57" s="26">
        <f>IFERROR(IF(AND('1.DP 2012-2022 '!Q57&lt;0),"prejuízo",IF('1.DP 2012-2022 '!F57&lt;0,"IRPJ NEGATIVO",('1.DP 2012-2022 '!F57+'1.DP 2012-2022 '!AB57)/'1.DP 2012-2022 '!Q57)),"NA")</f>
        <v>0.15532341994199658</v>
      </c>
      <c r="H57" s="26">
        <f>IFERROR(IF(AND('1.DP 2012-2022 '!R57&lt;0),"prejuízo",IF('1.DP 2012-2022 '!G57&lt;0,"IRPJ NEGATIVO",('1.DP 2012-2022 '!G57+'1.DP 2012-2022 '!AC57)/'1.DP 2012-2022 '!R57)),"NA")</f>
        <v>0.12767994745301023</v>
      </c>
      <c r="I57" s="26">
        <f>IFERROR(IF(AND('1.DP 2012-2022 '!S57&lt;0),"prejuízo",IF('1.DP 2012-2022 '!H57&lt;0,"IRPJ NEGATIVO",('1.DP 2012-2022 '!H57+'1.DP 2012-2022 '!AD57)/'1.DP 2012-2022 '!S57)),"NA")</f>
        <v>9.5317634008175153E-2</v>
      </c>
      <c r="J57" s="26">
        <f>IFERROR(IF(AND('1.DP 2012-2022 '!T57&lt;0),"prejuízo",IF('1.DP 2012-2022 '!I57&lt;0,"IRPJ NEGATIVO",('1.DP 2012-2022 '!I57+'1.DP 2012-2022 '!AE57)/'1.DP 2012-2022 '!T57)),"NA")</f>
        <v>0.10243051613636341</v>
      </c>
      <c r="K57" s="26">
        <f>IFERROR(IF(AND('1.DP 2012-2022 '!U57&lt;0),"prejuízo",IF('1.DP 2012-2022 '!J57&lt;0,"IRPJ NEGATIVO",('1.DP 2012-2022 '!J57+'1.DP 2012-2022 '!AF57)/'1.DP 2012-2022 '!U57)),"NA")</f>
        <v>8.0217792273953967E-2</v>
      </c>
      <c r="L57" s="26">
        <f>IFERROR(IF(AND('1.DP 2012-2022 '!V57&lt;0),"prejuízo",IF('1.DP 2012-2022 '!K57&lt;0,"IRPJ NEGATIVO",('1.DP 2012-2022 '!K57+'1.DP 2012-2022 '!AG57)/'1.DP 2012-2022 '!V57)),"NA")</f>
        <v>0.11854657315818608</v>
      </c>
      <c r="M57" s="26">
        <f>IFERROR(IF(AND('1.DP 2012-2022 '!W57&lt;0),"prejuízo",IF('1.DP 2012-2022 '!L57&lt;0,"IRPJ NEGATIVO",('1.DP 2012-2022 '!L57+'1.DP 2012-2022 '!AH57)/'1.DP 2012-2022 '!W57)),"NA")</f>
        <v>0.10578740350688834</v>
      </c>
      <c r="N57" s="26">
        <f>IFERROR(IF(AND('1.DP 2012-2022 '!X57&lt;0),"prejuízo",IF('1.DP 2012-2022 '!M57&lt;0,"IRPJ NEGATIVO",('1.DP 2012-2022 '!M57+'1.DP 2012-2022 '!AI57)/'1.DP 2012-2022 '!X57)),"NA")</f>
        <v>0.21630973777414267</v>
      </c>
      <c r="O57" s="26">
        <f>IFERROR(IF(AND('1.DP 2012-2022 '!Y57&lt;0),"prejuízo",IF('1.DP 2012-2022 '!N57&lt;0,"IRPJ NEGATIVO",('1.DP 2012-2022 '!N57+'1.DP 2012-2022 '!AJ57)/'1.DP 2012-2022 '!Y57)),"NA")</f>
        <v>0.22083107885827508</v>
      </c>
      <c r="P57" s="26">
        <f>IFERROR(IF(AND('1.DP 2012-2022 '!Z57&lt;0),"prejuízo",IF('1.DP 2012-2022 '!O57&lt;0,"IRPJ NEGATIVO",('1.DP 2012-2022 '!O57+'1.DP 2012-2022 '!AK57)/'1.DP 2012-2022 '!Z57)),"NA")</f>
        <v>0.23057231669066139</v>
      </c>
      <c r="Q57" s="27">
        <f t="shared" si="1"/>
        <v>11</v>
      </c>
      <c r="R57" s="27">
        <f t="shared" si="2"/>
        <v>358</v>
      </c>
      <c r="S57" s="28">
        <f>IFERROR((SUMIF('1.DP 2012-2022 '!E57:O57,"&gt;=0",'1.DP 2012-2022 '!E57:O57)+SUMIF('1.DP 2012-2022 '!E57:O57,"&gt;=0",'1.DP 2012-2022 '!AA57:AK57))/(SUMIF('1.DP 2012-2022 '!P57:Z57,"&gt;=0",'1.DP 2012-2022 '!P57:Z57)),"NA")</f>
        <v>0.14824929110775337</v>
      </c>
      <c r="T57" s="29">
        <f t="shared" si="3"/>
        <v>4.5551458161600198E-3</v>
      </c>
      <c r="U57" s="29">
        <f t="shared" si="4"/>
        <v>8.3499344709948137E-4</v>
      </c>
    </row>
    <row r="58" spans="1:21" ht="14.25" customHeight="1">
      <c r="A58" s="12" t="s">
        <v>171</v>
      </c>
      <c r="B58" s="12" t="s">
        <v>172</v>
      </c>
      <c r="C58" s="12" t="s">
        <v>58</v>
      </c>
      <c r="D58" s="13" t="s">
        <v>59</v>
      </c>
      <c r="E58" s="25">
        <f t="shared" si="0"/>
        <v>1.8884845436487E-3</v>
      </c>
      <c r="F58" s="26">
        <f>IFERROR(IF(AND('1.DP 2012-2022 '!P58&lt;0),"prejuízo",IF('1.DP 2012-2022 '!E58&lt;0,"IRPJ NEGATIVO",('1.DP 2012-2022 '!E58+'1.DP 2012-2022 '!AA58)/'1.DP 2012-2022 '!P58)),"NA")</f>
        <v>-1.0808378057635935</v>
      </c>
      <c r="G58" s="26">
        <f>IFERROR(IF(AND('1.DP 2012-2022 '!Q58&lt;0),"prejuízo",IF('1.DP 2012-2022 '!F58&lt;0,"IRPJ NEGATIVO",('1.DP 2012-2022 '!F58+'1.DP 2012-2022 '!AB58)/'1.DP 2012-2022 '!Q58)),"NA")</f>
        <v>2.3126999060546626E-2</v>
      </c>
      <c r="H58" s="26">
        <f>IFERROR(IF(AND('1.DP 2012-2022 '!R58&lt;0),"prejuízo",IF('1.DP 2012-2022 '!G58&lt;0,"IRPJ NEGATIVO",('1.DP 2012-2022 '!G58+'1.DP 2012-2022 '!AC58)/'1.DP 2012-2022 '!R58)),"NA")</f>
        <v>0.2574414091145098</v>
      </c>
      <c r="I58" s="26" t="str">
        <f>IFERROR(IF(AND('1.DP 2012-2022 '!S58&lt;0),"prejuízo",IF('1.DP 2012-2022 '!H58&lt;0,"IRPJ NEGATIVO",('1.DP 2012-2022 '!H58+'1.DP 2012-2022 '!AD58)/'1.DP 2012-2022 '!S58)),"NA")</f>
        <v>prejuízo</v>
      </c>
      <c r="J58" s="26" t="str">
        <f>IFERROR(IF(AND('1.DP 2012-2022 '!T58&lt;0),"prejuízo",IF('1.DP 2012-2022 '!I58&lt;0,"IRPJ NEGATIVO",('1.DP 2012-2022 '!I58+'1.DP 2012-2022 '!AE58)/'1.DP 2012-2022 '!T58)),"NA")</f>
        <v>prejuízo</v>
      </c>
      <c r="K58" s="26" t="str">
        <f>IFERROR(IF(AND('1.DP 2012-2022 '!U58&lt;0),"prejuízo",IF('1.DP 2012-2022 '!J58&lt;0,"IRPJ NEGATIVO",('1.DP 2012-2022 '!J58+'1.DP 2012-2022 '!AF58)/'1.DP 2012-2022 '!U58)),"NA")</f>
        <v>prejuízo</v>
      </c>
      <c r="L58" s="26" t="str">
        <f>IFERROR(IF(AND('1.DP 2012-2022 '!V58&lt;0),"prejuízo",IF('1.DP 2012-2022 '!K58&lt;0,"IRPJ NEGATIVO",('1.DP 2012-2022 '!K58+'1.DP 2012-2022 '!AG58)/'1.DP 2012-2022 '!V58)),"NA")</f>
        <v>prejuízo</v>
      </c>
      <c r="M58" s="26" t="str">
        <f>IFERROR(IF(AND('1.DP 2012-2022 '!W58&lt;0),"prejuízo",IF('1.DP 2012-2022 '!L58&lt;0,"IRPJ NEGATIVO",('1.DP 2012-2022 '!L58+'1.DP 2012-2022 '!AH58)/'1.DP 2012-2022 '!W58)),"NA")</f>
        <v>prejuízo</v>
      </c>
      <c r="N58" s="26" t="str">
        <f>IFERROR(IF(AND('1.DP 2012-2022 '!X58&lt;0),"prejuízo",IF('1.DP 2012-2022 '!M58&lt;0,"IRPJ NEGATIVO",('1.DP 2012-2022 '!M58+'1.DP 2012-2022 '!AI58)/'1.DP 2012-2022 '!X58)),"NA")</f>
        <v>prejuízo</v>
      </c>
      <c r="O58" s="26">
        <f>IFERROR(IF(AND('1.DP 2012-2022 '!Y58&lt;0),"prejuízo",IF('1.DP 2012-2022 '!N58&lt;0,"IRPJ NEGATIVO",('1.DP 2012-2022 '!N58+'1.DP 2012-2022 '!AJ58)/'1.DP 2012-2022 '!Y58)),"NA")</f>
        <v>0.39550905845117817</v>
      </c>
      <c r="P58" s="26" t="str">
        <f>IFERROR(IF(AND('1.DP 2012-2022 '!Z58&lt;0),"prejuízo",IF('1.DP 2012-2022 '!O58&lt;0,"IRPJ NEGATIVO",('1.DP 2012-2022 '!O58+'1.DP 2012-2022 '!AK58)/'1.DP 2012-2022 '!Z58)),"NA")</f>
        <v>prejuízo</v>
      </c>
      <c r="Q58" s="27">
        <f t="shared" si="1"/>
        <v>3</v>
      </c>
      <c r="R58" s="27">
        <f t="shared" si="2"/>
        <v>358</v>
      </c>
      <c r="S58" s="28">
        <f>IFERROR((SUMIF('1.DP 2012-2022 '!E58:O58,"&gt;=0",'1.DP 2012-2022 '!E58:O58)+SUMIF('1.DP 2012-2022 '!E58:O58,"&gt;=0",'1.DP 2012-2022 '!AA58:AK58))/(SUMIF('1.DP 2012-2022 '!P58:Z58,"&gt;=0",'1.DP 2012-2022 '!P58:Z58)),"NA")</f>
        <v>5.8856944750531937E-2</v>
      </c>
      <c r="T58" s="29">
        <f t="shared" si="3"/>
        <v>4.9321462081451347E-4</v>
      </c>
      <c r="U58" s="29">
        <f t="shared" si="4"/>
        <v>9.041005338023339E-5</v>
      </c>
    </row>
    <row r="59" spans="1:21" ht="14.25" customHeight="1">
      <c r="A59" s="12" t="s">
        <v>173</v>
      </c>
      <c r="B59" s="12" t="s">
        <v>174</v>
      </c>
      <c r="C59" s="12" t="s">
        <v>58</v>
      </c>
      <c r="D59" s="13" t="s">
        <v>59</v>
      </c>
      <c r="E59" s="25">
        <f t="shared" si="0"/>
        <v>1.2867168521954863E-2</v>
      </c>
      <c r="F59" s="26">
        <f>IFERROR(IF(AND('1.DP 2012-2022 '!P59&lt;0),"prejuízo",IF('1.DP 2012-2022 '!E59&lt;0,"IRPJ NEGATIVO",('1.DP 2012-2022 '!E59+'1.DP 2012-2022 '!AA59)/'1.DP 2012-2022 '!P59)),"NA")</f>
        <v>0.28717577675569111</v>
      </c>
      <c r="G59" s="26">
        <f>IFERROR(IF(AND('1.DP 2012-2022 '!Q59&lt;0),"prejuízo",IF('1.DP 2012-2022 '!F59&lt;0,"IRPJ NEGATIVO",('1.DP 2012-2022 '!F59+'1.DP 2012-2022 '!AB59)/'1.DP 2012-2022 '!Q59)),"NA")</f>
        <v>0.40154428797193381</v>
      </c>
      <c r="H59" s="26">
        <f>IFERROR(IF(AND('1.DP 2012-2022 '!R59&lt;0),"prejuízo",IF('1.DP 2012-2022 '!G59&lt;0,"IRPJ NEGATIVO",('1.DP 2012-2022 '!G59+'1.DP 2012-2022 '!AC59)/'1.DP 2012-2022 '!R59)),"NA")</f>
        <v>0.53112166936646865</v>
      </c>
      <c r="I59" s="26">
        <f>IFERROR(IF(AND('1.DP 2012-2022 '!S59&lt;0),"prejuízo",IF('1.DP 2012-2022 '!H59&lt;0,"IRPJ NEGATIVO",('1.DP 2012-2022 '!H59+'1.DP 2012-2022 '!AD59)/'1.DP 2012-2022 '!S59)),"NA")</f>
        <v>0.41297400265014972</v>
      </c>
      <c r="J59" s="26">
        <f>IFERROR(IF(AND('1.DP 2012-2022 '!T59&lt;0),"prejuízo",IF('1.DP 2012-2022 '!I59&lt;0,"IRPJ NEGATIVO",('1.DP 2012-2022 '!I59+'1.DP 2012-2022 '!AE59)/'1.DP 2012-2022 '!T59)),"NA")</f>
        <v>0.37808989611688326</v>
      </c>
      <c r="K59" s="26">
        <f>IFERROR(IF(AND('1.DP 2012-2022 '!U59&lt;0),"prejuízo",IF('1.DP 2012-2022 '!J59&lt;0,"IRPJ NEGATIVO",('1.DP 2012-2022 '!J59+'1.DP 2012-2022 '!AF59)/'1.DP 2012-2022 '!U59)),"NA")</f>
        <v>0.32762626916442034</v>
      </c>
      <c r="L59" s="26">
        <f>IFERROR(IF(AND('1.DP 2012-2022 '!V59&lt;0),"prejuízo",IF('1.DP 2012-2022 '!K59&lt;0,"IRPJ NEGATIVO",('1.DP 2012-2022 '!K59+'1.DP 2012-2022 '!AG59)/'1.DP 2012-2022 '!V59)),"NA")</f>
        <v>0.3053086864317261</v>
      </c>
      <c r="M59" s="26">
        <f>IFERROR(IF(AND('1.DP 2012-2022 '!W59&lt;0),"prejuízo",IF('1.DP 2012-2022 '!L59&lt;0,"IRPJ NEGATIVO",('1.DP 2012-2022 '!L59+'1.DP 2012-2022 '!AH59)/'1.DP 2012-2022 '!W59)),"NA")</f>
        <v>0.54923867536425763</v>
      </c>
      <c r="N59" s="26">
        <f>IFERROR(IF(AND('1.DP 2012-2022 '!X59&lt;0),"prejuízo",IF('1.DP 2012-2022 '!M59&lt;0,"IRPJ NEGATIVO",('1.DP 2012-2022 '!M59+'1.DP 2012-2022 '!AI59)/'1.DP 2012-2022 '!X59)),"NA")</f>
        <v>0.50475280915283371</v>
      </c>
      <c r="O59" s="26">
        <f>IFERROR(IF(AND('1.DP 2012-2022 '!Y59&lt;0),"prejuízo",IF('1.DP 2012-2022 '!N59&lt;0,"IRPJ NEGATIVO",('1.DP 2012-2022 '!N59+'1.DP 2012-2022 '!AJ59)/'1.DP 2012-2022 '!Y59)),"NA")</f>
        <v>0.48984640962549086</v>
      </c>
      <c r="P59" s="26">
        <f>IFERROR(IF(AND('1.DP 2012-2022 '!Z59&lt;0),"prejuízo",IF('1.DP 2012-2022 '!O59&lt;0,"IRPJ NEGATIVO",('1.DP 2012-2022 '!O59+'1.DP 2012-2022 '!AK59)/'1.DP 2012-2022 '!Z59)),"NA")</f>
        <v>0.34655087441551313</v>
      </c>
      <c r="Q59" s="27">
        <f t="shared" si="1"/>
        <v>11</v>
      </c>
      <c r="R59" s="27">
        <f t="shared" si="2"/>
        <v>358</v>
      </c>
      <c r="S59" s="28">
        <f>IFERROR((SUMIF('1.DP 2012-2022 '!E59:O59,"&gt;=0",'1.DP 2012-2022 '!E59:O59)+SUMIF('1.DP 2012-2022 '!E59:O59,"&gt;=0",'1.DP 2012-2022 '!AA59:AK59))/(SUMIF('1.DP 2012-2022 '!P59:Z59,"&gt;=0",'1.DP 2012-2022 '!P59:Z59)),"NA")</f>
        <v>0.3989577166453801</v>
      </c>
      <c r="T59" s="29">
        <f t="shared" si="3"/>
        <v>1.2258477327092685E-2</v>
      </c>
      <c r="U59" s="29">
        <f t="shared" si="4"/>
        <v>2.247073672861844E-3</v>
      </c>
    </row>
    <row r="60" spans="1:21" ht="14.25" customHeight="1">
      <c r="A60" s="17" t="s">
        <v>175</v>
      </c>
      <c r="B60" s="17" t="s">
        <v>176</v>
      </c>
      <c r="C60" s="17" t="s">
        <v>58</v>
      </c>
      <c r="D60" s="18" t="s">
        <v>59</v>
      </c>
      <c r="E60" s="25">
        <f t="shared" si="0"/>
        <v>7.9654236198759276E-3</v>
      </c>
      <c r="F60" s="26">
        <f>IFERROR(IF(AND('1.DP 2012-2022 '!P60&lt;0),"prejuízo",IF('1.DP 2012-2022 '!E60&lt;0,"IRPJ NEGATIVO",('1.DP 2012-2022 '!E60+'1.DP 2012-2022 '!AA60)/'1.DP 2012-2022 '!P60)),"NA")</f>
        <v>0.29087644416917957</v>
      </c>
      <c r="G60" s="26">
        <f>IFERROR(IF(AND('1.DP 2012-2022 '!Q60&lt;0),"prejuízo",IF('1.DP 2012-2022 '!F60&lt;0,"IRPJ NEGATIVO",('1.DP 2012-2022 '!F60+'1.DP 2012-2022 '!AB60)/'1.DP 2012-2022 '!Q60)),"NA")</f>
        <v>0.27140505884323446</v>
      </c>
      <c r="H60" s="26">
        <f>IFERROR(IF(AND('1.DP 2012-2022 '!R60&lt;0),"prejuízo",IF('1.DP 2012-2022 '!G60&lt;0,"IRPJ NEGATIVO",('1.DP 2012-2022 '!G60+'1.DP 2012-2022 '!AC60)/'1.DP 2012-2022 '!R60)),"NA")</f>
        <v>0.29551652384141675</v>
      </c>
      <c r="I60" s="26">
        <f>IFERROR(IF(AND('1.DP 2012-2022 '!S60&lt;0),"prejuízo",IF('1.DP 2012-2022 '!H60&lt;0,"IRPJ NEGATIVO",('1.DP 2012-2022 '!H60+'1.DP 2012-2022 '!AD60)/'1.DP 2012-2022 '!S60)),"NA")</f>
        <v>0.14971847812086589</v>
      </c>
      <c r="J60" s="26">
        <f>IFERROR(IF(AND('1.DP 2012-2022 '!T60&lt;0),"prejuízo",IF('1.DP 2012-2022 '!I60&lt;0,"IRPJ NEGATIVO",('1.DP 2012-2022 '!I60+'1.DP 2012-2022 '!AE60)/'1.DP 2012-2022 '!T60)),"NA")</f>
        <v>0.30468248882800403</v>
      </c>
      <c r="K60" s="26" t="str">
        <f>IFERROR(IF(AND('1.DP 2012-2022 '!U60&lt;0),"prejuízo",IF('1.DP 2012-2022 '!J60&lt;0,"IRPJ NEGATIVO",('1.DP 2012-2022 '!J60+'1.DP 2012-2022 '!AF60)/'1.DP 2012-2022 '!U60)),"NA")</f>
        <v>prejuízo</v>
      </c>
      <c r="L60" s="26" t="str">
        <f>IFERROR(IF(AND('1.DP 2012-2022 '!V60&lt;0),"prejuízo",IF('1.DP 2012-2022 '!K60&lt;0,"IRPJ NEGATIVO",('1.DP 2012-2022 '!K60+'1.DP 2012-2022 '!AG60)/'1.DP 2012-2022 '!V60)),"NA")</f>
        <v>prejuízo</v>
      </c>
      <c r="M60" s="26">
        <f>IFERROR(IF(AND('1.DP 2012-2022 '!W60&lt;0),"prejuízo",IF('1.DP 2012-2022 '!L60&lt;0,"IRPJ NEGATIVO",('1.DP 2012-2022 '!L60+'1.DP 2012-2022 '!AH60)/'1.DP 2012-2022 '!W60)),"NA")</f>
        <v>0.39778481047554576</v>
      </c>
      <c r="N60" s="26">
        <f>IFERROR(IF(AND('1.DP 2012-2022 '!X60&lt;0),"prejuízo",IF('1.DP 2012-2022 '!M60&lt;0,"IRPJ NEGATIVO",('1.DP 2012-2022 '!M60+'1.DP 2012-2022 '!AI60)/'1.DP 2012-2022 '!X60)),"NA")</f>
        <v>0.34719663051759181</v>
      </c>
      <c r="O60" s="26">
        <f>IFERROR(IF(AND('1.DP 2012-2022 '!Y60&lt;0),"prejuízo",IF('1.DP 2012-2022 '!N60&lt;0,"IRPJ NEGATIVO",('1.DP 2012-2022 '!N60+'1.DP 2012-2022 '!AJ60)/'1.DP 2012-2022 '!Y60)),"NA")</f>
        <v>0.47759437046245717</v>
      </c>
      <c r="P60" s="26">
        <f>IFERROR(IF(AND('1.DP 2012-2022 '!Z60&lt;0),"prejuízo",IF('1.DP 2012-2022 '!O60&lt;0,"IRPJ NEGATIVO",('1.DP 2012-2022 '!O60+'1.DP 2012-2022 '!AK60)/'1.DP 2012-2022 '!Z60)),"NA")</f>
        <v>0.41653979041926459</v>
      </c>
      <c r="Q60" s="27">
        <f t="shared" si="1"/>
        <v>9</v>
      </c>
      <c r="R60" s="27">
        <f t="shared" si="2"/>
        <v>358</v>
      </c>
      <c r="S60" s="28">
        <f>IFERROR((SUMIF('1.DP 2012-2022 '!E60:O60,"&gt;=0",'1.DP 2012-2022 '!E60:O60)+SUMIF('1.DP 2012-2022 '!E60:O60,"&gt;=0",'1.DP 2012-2022 '!AA60:AK60))/(SUMIF('1.DP 2012-2022 '!P60:Z60,"&gt;=0",'1.DP 2012-2022 '!P60:Z60)),"NA")</f>
        <v>0.31961894626050469</v>
      </c>
      <c r="T60" s="29">
        <f t="shared" si="3"/>
        <v>8.0351131741467664E-3</v>
      </c>
      <c r="U60" s="29">
        <f t="shared" si="4"/>
        <v>1.4728983698640769E-3</v>
      </c>
    </row>
    <row r="61" spans="1:21" ht="14.25" customHeight="1">
      <c r="A61" s="12" t="s">
        <v>177</v>
      </c>
      <c r="B61" s="12" t="s">
        <v>178</v>
      </c>
      <c r="C61" s="12" t="s">
        <v>58</v>
      </c>
      <c r="D61" s="13" t="s">
        <v>179</v>
      </c>
      <c r="E61" s="25">
        <f t="shared" si="0"/>
        <v>1.9470463772831934E-2</v>
      </c>
      <c r="F61" s="26">
        <f>IFERROR(IF(AND('1.DP 2012-2022 '!P61&lt;0),"prejuízo",IF('1.DP 2012-2022 '!E61&lt;0,"IRPJ NEGATIVO",('1.DP 2012-2022 '!E61+'1.DP 2012-2022 '!AA61)/'1.DP 2012-2022 '!P61)),"NA")</f>
        <v>0.42510796276006946</v>
      </c>
      <c r="G61" s="26">
        <f>IFERROR(IF(AND('1.DP 2012-2022 '!Q61&lt;0),"prejuízo",IF('1.DP 2012-2022 '!F61&lt;0,"IRPJ NEGATIVO",('1.DP 2012-2022 '!F61+'1.DP 2012-2022 '!AB61)/'1.DP 2012-2022 '!Q61)),"NA")</f>
        <v>0.81835114997367786</v>
      </c>
      <c r="H61" s="26">
        <f>IFERROR(IF(AND('1.DP 2012-2022 '!R61&lt;0),"prejuízo",IF('1.DP 2012-2022 '!G61&lt;0,"IRPJ NEGATIVO",('1.DP 2012-2022 '!G61+'1.DP 2012-2022 '!AC61)/'1.DP 2012-2022 '!R61)),"NA")</f>
        <v>0.33424012438037604</v>
      </c>
      <c r="I61" s="26">
        <f>IFERROR(IF(AND('1.DP 2012-2022 '!S61&lt;0),"prejuízo",IF('1.DP 2012-2022 '!H61&lt;0,"IRPJ NEGATIVO",('1.DP 2012-2022 '!H61+'1.DP 2012-2022 '!AD61)/'1.DP 2012-2022 '!S61)),"NA")</f>
        <v>0</v>
      </c>
      <c r="J61" s="26">
        <f>IFERROR(IF(AND('1.DP 2012-2022 '!T61&lt;0),"prejuízo",IF('1.DP 2012-2022 '!I61&lt;0,"IRPJ NEGATIVO",('1.DP 2012-2022 '!I61+'1.DP 2012-2022 '!AE61)/'1.DP 2012-2022 '!T61)),"NA")</f>
        <v>0</v>
      </c>
      <c r="K61" s="26" t="str">
        <f>IFERROR(IF(AND('1.DP 2012-2022 '!U61&lt;0),"prejuízo",IF('1.DP 2012-2022 '!J61&lt;0,"IRPJ NEGATIVO",('1.DP 2012-2022 '!J61+'1.DP 2012-2022 '!AF61)/'1.DP 2012-2022 '!U61)),"NA")</f>
        <v>NA</v>
      </c>
      <c r="L61" s="26" t="str">
        <f>IFERROR(IF(AND('1.DP 2012-2022 '!V61&lt;0),"prejuízo",IF('1.DP 2012-2022 '!K61&lt;0,"IRPJ NEGATIVO",('1.DP 2012-2022 '!K61+'1.DP 2012-2022 '!AG61)/'1.DP 2012-2022 '!V61)),"NA")</f>
        <v>NA</v>
      </c>
      <c r="M61" s="26" t="str">
        <f>IFERROR(IF(AND('1.DP 2012-2022 '!W61&lt;0),"prejuízo",IF('1.DP 2012-2022 '!L61&lt;0,"IRPJ NEGATIVO",('1.DP 2012-2022 '!L61+'1.DP 2012-2022 '!AH61)/'1.DP 2012-2022 '!W61)),"NA")</f>
        <v>NA</v>
      </c>
      <c r="N61" s="26" t="str">
        <f>IFERROR(IF(AND('1.DP 2012-2022 '!X61&lt;0),"prejuízo",IF('1.DP 2012-2022 '!M61&lt;0,"IRPJ NEGATIVO",('1.DP 2012-2022 '!M61+'1.DP 2012-2022 '!AI61)/'1.DP 2012-2022 '!X61)),"NA")</f>
        <v>NA</v>
      </c>
      <c r="O61" s="26" t="str">
        <f>IFERROR(IF(AND('1.DP 2012-2022 '!Y61&lt;0),"prejuízo",IF('1.DP 2012-2022 '!N61&lt;0,"IRPJ NEGATIVO",('1.DP 2012-2022 '!N61+'1.DP 2012-2022 '!AJ61)/'1.DP 2012-2022 '!Y61)),"NA")</f>
        <v>NA</v>
      </c>
      <c r="P61" s="26" t="str">
        <f>IFERROR(IF(AND('1.DP 2012-2022 '!Z61&lt;0),"prejuízo",IF('1.DP 2012-2022 '!O61&lt;0,"IRPJ NEGATIVO",('1.DP 2012-2022 '!O61+'1.DP 2012-2022 '!AK61)/'1.DP 2012-2022 '!Z61)),"NA")</f>
        <v>NA</v>
      </c>
      <c r="Q61" s="27">
        <f t="shared" si="1"/>
        <v>4</v>
      </c>
      <c r="R61" s="27">
        <f t="shared" si="2"/>
        <v>39</v>
      </c>
      <c r="S61" s="28">
        <f>IFERROR((SUMIF('1.DP 2012-2022 '!E61:O61,"&gt;=0",'1.DP 2012-2022 '!E61:O61)+SUMIF('1.DP 2012-2022 '!E61:O61,"&gt;=0",'1.DP 2012-2022 '!AA61:AK61))/(SUMIF('1.DP 2012-2022 '!P61:Z61,"&gt;=0",'1.DP 2012-2022 '!P61:Z61)),"NA")</f>
        <v>0.23907969323322253</v>
      </c>
      <c r="T61" s="29">
        <f t="shared" si="3"/>
        <v>2.4520994177766414E-2</v>
      </c>
      <c r="U61" s="29">
        <f t="shared" si="4"/>
        <v>4.8966655040086544E-4</v>
      </c>
    </row>
    <row r="62" spans="1:21" ht="14.25" customHeight="1">
      <c r="A62" s="12" t="s">
        <v>180</v>
      </c>
      <c r="B62" s="12" t="s">
        <v>181</v>
      </c>
      <c r="C62" s="12" t="s">
        <v>58</v>
      </c>
      <c r="D62" s="13" t="s">
        <v>179</v>
      </c>
      <c r="E62" s="25">
        <f t="shared" si="0"/>
        <v>1.7377550233101419E-2</v>
      </c>
      <c r="F62" s="26">
        <f>IFERROR(IF(AND('1.DP 2012-2022 '!P62&lt;0),"prejuízo",IF('1.DP 2012-2022 '!E62&lt;0,"IRPJ NEGATIVO",('1.DP 2012-2022 '!E62+'1.DP 2012-2022 '!AA62)/'1.DP 2012-2022 '!P62)),"NA")</f>
        <v>0.2537183801499262</v>
      </c>
      <c r="G62" s="26">
        <f>IFERROR(IF(AND('1.DP 2012-2022 '!Q62&lt;0),"prejuízo",IF('1.DP 2012-2022 '!F62&lt;0,"IRPJ NEGATIVO",('1.DP 2012-2022 '!F62+'1.DP 2012-2022 '!AB62)/'1.DP 2012-2022 '!Q62)),"NA")</f>
        <v>0.10032856114458377</v>
      </c>
      <c r="H62" s="26">
        <f>IFERROR(IF(AND('1.DP 2012-2022 '!R62&lt;0),"prejuízo",IF('1.DP 2012-2022 '!G62&lt;0,"IRPJ NEGATIVO",('1.DP 2012-2022 '!G62+'1.DP 2012-2022 '!AC62)/'1.DP 2012-2022 '!R62)),"NA")</f>
        <v>0.32367751779644532</v>
      </c>
      <c r="I62" s="26" t="str">
        <f>IFERROR(IF(AND('1.DP 2012-2022 '!S62&lt;0),"prejuízo",IF('1.DP 2012-2022 '!H62&lt;0,"IRPJ NEGATIVO",('1.DP 2012-2022 '!H62+'1.DP 2012-2022 '!AD62)/'1.DP 2012-2022 '!S62)),"NA")</f>
        <v>NA</v>
      </c>
      <c r="J62" s="26" t="str">
        <f>IFERROR(IF(AND('1.DP 2012-2022 '!T62&lt;0),"prejuízo",IF('1.DP 2012-2022 '!I62&lt;0,"IRPJ NEGATIVO",('1.DP 2012-2022 '!I62+'1.DP 2012-2022 '!AE62)/'1.DP 2012-2022 '!T62)),"NA")</f>
        <v>NA</v>
      </c>
      <c r="K62" s="26" t="str">
        <f>IFERROR(IF(AND('1.DP 2012-2022 '!U62&lt;0),"prejuízo",IF('1.DP 2012-2022 '!J62&lt;0,"IRPJ NEGATIVO",('1.DP 2012-2022 '!J62+'1.DP 2012-2022 '!AF62)/'1.DP 2012-2022 '!U62)),"NA")</f>
        <v>NA</v>
      </c>
      <c r="L62" s="26" t="str">
        <f>IFERROR(IF(AND('1.DP 2012-2022 '!V62&lt;0),"prejuízo",IF('1.DP 2012-2022 '!K62&lt;0,"IRPJ NEGATIVO",('1.DP 2012-2022 '!K62+'1.DP 2012-2022 '!AG62)/'1.DP 2012-2022 '!V62)),"NA")</f>
        <v>NA</v>
      </c>
      <c r="M62" s="26" t="str">
        <f>IFERROR(IF(AND('1.DP 2012-2022 '!W62&lt;0),"prejuízo",IF('1.DP 2012-2022 '!L62&lt;0,"IRPJ NEGATIVO",('1.DP 2012-2022 '!L62+'1.DP 2012-2022 '!AH62)/'1.DP 2012-2022 '!W62)),"NA")</f>
        <v>NA</v>
      </c>
      <c r="N62" s="26" t="str">
        <f>IFERROR(IF(AND('1.DP 2012-2022 '!X62&lt;0),"prejuízo",IF('1.DP 2012-2022 '!M62&lt;0,"IRPJ NEGATIVO",('1.DP 2012-2022 '!M62+'1.DP 2012-2022 '!AI62)/'1.DP 2012-2022 '!X62)),"NA")</f>
        <v>NA</v>
      </c>
      <c r="O62" s="26" t="str">
        <f>IFERROR(IF(AND('1.DP 2012-2022 '!Y62&lt;0),"prejuízo",IF('1.DP 2012-2022 '!N62&lt;0,"IRPJ NEGATIVO",('1.DP 2012-2022 '!N62+'1.DP 2012-2022 '!AJ62)/'1.DP 2012-2022 '!Y62)),"NA")</f>
        <v>NA</v>
      </c>
      <c r="P62" s="26" t="str">
        <f>IFERROR(IF(AND('1.DP 2012-2022 '!Z62&lt;0),"prejuízo",IF('1.DP 2012-2022 '!O62&lt;0,"IRPJ NEGATIVO",('1.DP 2012-2022 '!O62+'1.DP 2012-2022 '!AK62)/'1.DP 2012-2022 '!Z62)),"NA")</f>
        <v>NA</v>
      </c>
      <c r="Q62" s="27">
        <f t="shared" si="1"/>
        <v>3</v>
      </c>
      <c r="R62" s="27">
        <f t="shared" si="2"/>
        <v>39</v>
      </c>
      <c r="S62" s="28">
        <f>IFERROR((SUMIF('1.DP 2012-2022 '!E62:O62,"&gt;=0",'1.DP 2012-2022 '!E62:O62)+SUMIF('1.DP 2012-2022 '!E62:O62,"&gt;=0",'1.DP 2012-2022 '!AA62:AK62))/(SUMIF('1.DP 2012-2022 '!P62:Z62,"&gt;=0",'1.DP 2012-2022 '!P62:Z62)),"NA")</f>
        <v>0.238746509636209</v>
      </c>
      <c r="T62" s="29">
        <f t="shared" si="3"/>
        <v>1.8365116125862231E-2</v>
      </c>
      <c r="U62" s="29">
        <f t="shared" si="4"/>
        <v>3.6673811004025959E-4</v>
      </c>
    </row>
    <row r="63" spans="1:21" ht="14.25" customHeight="1">
      <c r="A63" s="12" t="s">
        <v>182</v>
      </c>
      <c r="B63" s="12" t="s">
        <v>183</v>
      </c>
      <c r="C63" s="12" t="s">
        <v>58</v>
      </c>
      <c r="D63" s="13" t="s">
        <v>179</v>
      </c>
      <c r="E63" s="25">
        <f t="shared" si="0"/>
        <v>3.2918844042351805E-2</v>
      </c>
      <c r="F63" s="26">
        <f>IFERROR(IF(AND('1.DP 2012-2022 '!P63&lt;0),"prejuízo",IF('1.DP 2012-2022 '!E63&lt;0,"IRPJ NEGATIVO",('1.DP 2012-2022 '!E63+'1.DP 2012-2022 '!AA63)/'1.DP 2012-2022 '!P63)),"NA")</f>
        <v>-0.13395240086570817</v>
      </c>
      <c r="G63" s="26" t="str">
        <f>IFERROR(IF(AND('1.DP 2012-2022 '!Q63&lt;0),"prejuízo",IF('1.DP 2012-2022 '!F63&lt;0,"IRPJ NEGATIVO",('1.DP 2012-2022 '!F63+'1.DP 2012-2022 '!AB63)/'1.DP 2012-2022 '!Q63)),"NA")</f>
        <v>prejuízo</v>
      </c>
      <c r="H63" s="26" t="str">
        <f>IFERROR(IF(AND('1.DP 2012-2022 '!R63&lt;0),"prejuízo",IF('1.DP 2012-2022 '!G63&lt;0,"IRPJ NEGATIVO",('1.DP 2012-2022 '!G63+'1.DP 2012-2022 '!AC63)/'1.DP 2012-2022 '!R63)),"NA")</f>
        <v>prejuízo</v>
      </c>
      <c r="I63" s="26">
        <f>IFERROR(IF(AND('1.DP 2012-2022 '!S63&lt;0),"prejuízo",IF('1.DP 2012-2022 '!H63&lt;0,"IRPJ NEGATIVO",('1.DP 2012-2022 '!H63+'1.DP 2012-2022 '!AD63)/'1.DP 2012-2022 '!S63)),"NA")</f>
        <v>0.48852863092900883</v>
      </c>
      <c r="J63" s="26">
        <f>IFERROR(IF(AND('1.DP 2012-2022 '!T63&lt;0),"prejuízo",IF('1.DP 2012-2022 '!I63&lt;0,"IRPJ NEGATIVO",('1.DP 2012-2022 '!I63+'1.DP 2012-2022 '!AE63)/'1.DP 2012-2022 '!T63)),"NA")</f>
        <v>0.35354039013041527</v>
      </c>
      <c r="K63" s="26">
        <f>IFERROR(IF(AND('1.DP 2012-2022 '!U63&lt;0),"prejuízo",IF('1.DP 2012-2022 '!J63&lt;0,"IRPJ NEGATIVO",('1.DP 2012-2022 '!J63+'1.DP 2012-2022 '!AF63)/'1.DP 2012-2022 '!U63)),"NA")</f>
        <v>0.57571829745800462</v>
      </c>
      <c r="L63" s="26" t="str">
        <f>IFERROR(IF(AND('1.DP 2012-2022 '!V63&lt;0),"prejuízo",IF('1.DP 2012-2022 '!K63&lt;0,"IRPJ NEGATIVO",('1.DP 2012-2022 '!K63+'1.DP 2012-2022 '!AG63)/'1.DP 2012-2022 '!V63)),"NA")</f>
        <v>NA</v>
      </c>
      <c r="M63" s="26" t="str">
        <f>IFERROR(IF(AND('1.DP 2012-2022 '!W63&lt;0),"prejuízo",IF('1.DP 2012-2022 '!L63&lt;0,"IRPJ NEGATIVO",('1.DP 2012-2022 '!L63+'1.DP 2012-2022 '!AH63)/'1.DP 2012-2022 '!W63)),"NA")</f>
        <v>NA</v>
      </c>
      <c r="N63" s="26" t="str">
        <f>IFERROR(IF(AND('1.DP 2012-2022 '!X63&lt;0),"prejuízo",IF('1.DP 2012-2022 '!M63&lt;0,"IRPJ NEGATIVO",('1.DP 2012-2022 '!M63+'1.DP 2012-2022 '!AI63)/'1.DP 2012-2022 '!X63)),"NA")</f>
        <v>NA</v>
      </c>
      <c r="O63" s="26" t="str">
        <f>IFERROR(IF(AND('1.DP 2012-2022 '!Y63&lt;0),"prejuízo",IF('1.DP 2012-2022 '!N63&lt;0,"IRPJ NEGATIVO",('1.DP 2012-2022 '!N63+'1.DP 2012-2022 '!AJ63)/'1.DP 2012-2022 '!Y63)),"NA")</f>
        <v>NA</v>
      </c>
      <c r="P63" s="26" t="str">
        <f>IFERROR(IF(AND('1.DP 2012-2022 '!Z63&lt;0),"prejuízo",IF('1.DP 2012-2022 '!O63&lt;0,"IRPJ NEGATIVO",('1.DP 2012-2022 '!O63+'1.DP 2012-2022 '!AK63)/'1.DP 2012-2022 '!Z63)),"NA")</f>
        <v>NA</v>
      </c>
      <c r="Q63" s="27">
        <f t="shared" si="1"/>
        <v>4</v>
      </c>
      <c r="R63" s="27">
        <f t="shared" si="2"/>
        <v>39</v>
      </c>
      <c r="S63" s="28">
        <f>IFERROR((SUMIF('1.DP 2012-2022 '!E63:O63,"&gt;=0",'1.DP 2012-2022 '!E63:O63)+SUMIF('1.DP 2012-2022 '!E63:O63,"&gt;=0",'1.DP 2012-2022 '!AA63:AK63))/(SUMIF('1.DP 2012-2022 '!P63:Z63,"&gt;=0",'1.DP 2012-2022 '!P63:Z63)),"NA")</f>
        <v>-9.4657469914734296E-2</v>
      </c>
      <c r="T63" s="29">
        <f t="shared" si="3"/>
        <v>-9.7084584527932609E-3</v>
      </c>
      <c r="U63" s="29">
        <f t="shared" si="4"/>
        <v>-1.9387090612336773E-4</v>
      </c>
    </row>
    <row r="64" spans="1:21" ht="14.25" customHeight="1">
      <c r="A64" s="12" t="s">
        <v>184</v>
      </c>
      <c r="B64" s="12" t="s">
        <v>185</v>
      </c>
      <c r="C64" s="12" t="s">
        <v>58</v>
      </c>
      <c r="D64" s="13" t="s">
        <v>179</v>
      </c>
      <c r="E64" s="25">
        <f t="shared" si="0"/>
        <v>1.3231136177652019E-2</v>
      </c>
      <c r="F64" s="26" t="str">
        <f>IFERROR(IF(AND('1.DP 2012-2022 '!P64&lt;0),"prejuízo",IF('1.DP 2012-2022 '!E64&lt;0,"IRPJ NEGATIVO",('1.DP 2012-2022 '!E64+'1.DP 2012-2022 '!AA64)/'1.DP 2012-2022 '!P64)),"NA")</f>
        <v>prejuízo</v>
      </c>
      <c r="G64" s="26" t="str">
        <f>IFERROR(IF(AND('1.DP 2012-2022 '!Q64&lt;0),"prejuízo",IF('1.DP 2012-2022 '!F64&lt;0,"IRPJ NEGATIVO",('1.DP 2012-2022 '!F64+'1.DP 2012-2022 '!AB64)/'1.DP 2012-2022 '!Q64)),"NA")</f>
        <v>NA</v>
      </c>
      <c r="H64" s="26" t="str">
        <f>IFERROR(IF(AND('1.DP 2012-2022 '!R64&lt;0),"prejuízo",IF('1.DP 2012-2022 '!G64&lt;0,"IRPJ NEGATIVO",('1.DP 2012-2022 '!G64+'1.DP 2012-2022 '!AC64)/'1.DP 2012-2022 '!R64)),"NA")</f>
        <v>prejuízo</v>
      </c>
      <c r="I64" s="26" t="str">
        <f>IFERROR(IF(AND('1.DP 2012-2022 '!S64&lt;0),"prejuízo",IF('1.DP 2012-2022 '!H64&lt;0,"IRPJ NEGATIVO",('1.DP 2012-2022 '!H64+'1.DP 2012-2022 '!AD64)/'1.DP 2012-2022 '!S64)),"NA")</f>
        <v>prejuízo</v>
      </c>
      <c r="J64" s="26" t="str">
        <f>IFERROR(IF(AND('1.DP 2012-2022 '!T64&lt;0),"prejuízo",IF('1.DP 2012-2022 '!I64&lt;0,"IRPJ NEGATIVO",('1.DP 2012-2022 '!I64+'1.DP 2012-2022 '!AE64)/'1.DP 2012-2022 '!T64)),"NA")</f>
        <v>IRPJ NEGATIVO</v>
      </c>
      <c r="K64" s="26" t="str">
        <f>IFERROR(IF(AND('1.DP 2012-2022 '!U64&lt;0),"prejuízo",IF('1.DP 2012-2022 '!J64&lt;0,"IRPJ NEGATIVO",('1.DP 2012-2022 '!J64+'1.DP 2012-2022 '!AF64)/'1.DP 2012-2022 '!U64)),"NA")</f>
        <v>prejuízo</v>
      </c>
      <c r="L64" s="26" t="str">
        <f>IFERROR(IF(AND('1.DP 2012-2022 '!V64&lt;0),"prejuízo",IF('1.DP 2012-2022 '!K64&lt;0,"IRPJ NEGATIVO",('1.DP 2012-2022 '!K64+'1.DP 2012-2022 '!AG64)/'1.DP 2012-2022 '!V64)),"NA")</f>
        <v>prejuízo</v>
      </c>
      <c r="M64" s="26" t="str">
        <f>IFERROR(IF(AND('1.DP 2012-2022 '!W64&lt;0),"prejuízo",IF('1.DP 2012-2022 '!L64&lt;0,"IRPJ NEGATIVO",('1.DP 2012-2022 '!L64+'1.DP 2012-2022 '!AH64)/'1.DP 2012-2022 '!W64)),"NA")</f>
        <v>prejuízo</v>
      </c>
      <c r="N64" s="26">
        <f>IFERROR(IF(AND('1.DP 2012-2022 '!X64&lt;0),"prejuízo",IF('1.DP 2012-2022 '!M64&lt;0,"IRPJ NEGATIVO",('1.DP 2012-2022 '!M64+'1.DP 2012-2022 '!AI64)/'1.DP 2012-2022 '!X64)),"NA")</f>
        <v>0.99280365714304131</v>
      </c>
      <c r="O64" s="26">
        <f>IFERROR(IF(AND('1.DP 2012-2022 '!Y64&lt;0),"prejuízo",IF('1.DP 2012-2022 '!N64&lt;0,"IRPJ NEGATIVO",('1.DP 2012-2022 '!N64+'1.DP 2012-2022 '!AJ64)/'1.DP 2012-2022 '!Y64)),"NA")</f>
        <v>0.25800715546421438</v>
      </c>
      <c r="P64" s="26">
        <f>IFERROR(IF(AND('1.DP 2012-2022 '!Z64&lt;0),"prejuízo",IF('1.DP 2012-2022 '!O64&lt;0,"IRPJ NEGATIVO",('1.DP 2012-2022 '!O64+'1.DP 2012-2022 '!AK64)/'1.DP 2012-2022 '!Z64)),"NA")</f>
        <v>0.29854649746921236</v>
      </c>
      <c r="Q64" s="27">
        <f t="shared" si="1"/>
        <v>2</v>
      </c>
      <c r="R64" s="27">
        <f t="shared" si="2"/>
        <v>39</v>
      </c>
      <c r="S64" s="28">
        <f>IFERROR((SUMIF('1.DP 2012-2022 '!E64:O64,"&gt;=0",'1.DP 2012-2022 '!E64:O64)+SUMIF('1.DP 2012-2022 '!E64:O64,"&gt;=0",'1.DP 2012-2022 '!AA64:AK64))/(SUMIF('1.DP 2012-2022 '!P64:Z64,"&gt;=0",'1.DP 2012-2022 '!P64:Z64)),"NA")</f>
        <v>0.21961466950423147</v>
      </c>
      <c r="T64" s="29">
        <f t="shared" si="3"/>
        <v>1.1262290743806743E-2</v>
      </c>
      <c r="U64" s="29">
        <f t="shared" si="4"/>
        <v>2.2489981516050331E-4</v>
      </c>
    </row>
    <row r="65" spans="1:21" ht="14.25" customHeight="1">
      <c r="A65" s="12" t="s">
        <v>186</v>
      </c>
      <c r="B65" s="12" t="s">
        <v>187</v>
      </c>
      <c r="C65" s="12" t="s">
        <v>58</v>
      </c>
      <c r="D65" s="13" t="s">
        <v>179</v>
      </c>
      <c r="E65" s="25" t="str">
        <f t="shared" si="0"/>
        <v>NA)</v>
      </c>
      <c r="F65" s="26" t="str">
        <f>IFERROR(IF(AND('1.DP 2012-2022 '!P65&lt;0),"prejuízo",IF('1.DP 2012-2022 '!E65&lt;0,"IRPJ NEGATIVO",('1.DP 2012-2022 '!E65+'1.DP 2012-2022 '!AA65)/'1.DP 2012-2022 '!P65)),"NA")</f>
        <v>prejuízo</v>
      </c>
      <c r="G65" s="26" t="str">
        <f>IFERROR(IF(AND('1.DP 2012-2022 '!Q65&lt;0),"prejuízo",IF('1.DP 2012-2022 '!F65&lt;0,"IRPJ NEGATIVO",('1.DP 2012-2022 '!F65+'1.DP 2012-2022 '!AB65)/'1.DP 2012-2022 '!Q65)),"NA")</f>
        <v>prejuízo</v>
      </c>
      <c r="H65" s="26" t="str">
        <f>IFERROR(IF(AND('1.DP 2012-2022 '!R65&lt;0),"prejuízo",IF('1.DP 2012-2022 '!G65&lt;0,"IRPJ NEGATIVO",('1.DP 2012-2022 '!G65+'1.DP 2012-2022 '!AC65)/'1.DP 2012-2022 '!R65)),"NA")</f>
        <v>prejuízo</v>
      </c>
      <c r="I65" s="26" t="str">
        <f>IFERROR(IF(AND('1.DP 2012-2022 '!S65&lt;0),"prejuízo",IF('1.DP 2012-2022 '!H65&lt;0,"IRPJ NEGATIVO",('1.DP 2012-2022 '!H65+'1.DP 2012-2022 '!AD65)/'1.DP 2012-2022 '!S65)),"NA")</f>
        <v>prejuízo</v>
      </c>
      <c r="J65" s="26" t="str">
        <f>IFERROR(IF(AND('1.DP 2012-2022 '!T65&lt;0),"prejuízo",IF('1.DP 2012-2022 '!I65&lt;0,"IRPJ NEGATIVO",('1.DP 2012-2022 '!I65+'1.DP 2012-2022 '!AE65)/'1.DP 2012-2022 '!T65)),"NA")</f>
        <v>prejuízo</v>
      </c>
      <c r="K65" s="26" t="str">
        <f>IFERROR(IF(AND('1.DP 2012-2022 '!U65&lt;0),"prejuízo",IF('1.DP 2012-2022 '!J65&lt;0,"IRPJ NEGATIVO",('1.DP 2012-2022 '!J65+'1.DP 2012-2022 '!AF65)/'1.DP 2012-2022 '!U65)),"NA")</f>
        <v>prejuízo</v>
      </c>
      <c r="L65" s="26" t="str">
        <f>IFERROR(IF(AND('1.DP 2012-2022 '!V65&lt;0),"prejuízo",IF('1.DP 2012-2022 '!K65&lt;0,"IRPJ NEGATIVO",('1.DP 2012-2022 '!K65+'1.DP 2012-2022 '!AG65)/'1.DP 2012-2022 '!V65)),"NA")</f>
        <v>prejuízo</v>
      </c>
      <c r="M65" s="26" t="str">
        <f>IFERROR(IF(AND('1.DP 2012-2022 '!W65&lt;0),"prejuízo",IF('1.DP 2012-2022 '!L65&lt;0,"IRPJ NEGATIVO",('1.DP 2012-2022 '!L65+'1.DP 2012-2022 '!AH65)/'1.DP 2012-2022 '!W65)),"NA")</f>
        <v>prejuízo</v>
      </c>
      <c r="N65" s="26" t="str">
        <f>IFERROR(IF(AND('1.DP 2012-2022 '!X65&lt;0),"prejuízo",IF('1.DP 2012-2022 '!M65&lt;0,"IRPJ NEGATIVO",('1.DP 2012-2022 '!M65+'1.DP 2012-2022 '!AI65)/'1.DP 2012-2022 '!X65)),"NA")</f>
        <v>prejuízo</v>
      </c>
      <c r="O65" s="26" t="str">
        <f>IFERROR(IF(AND('1.DP 2012-2022 '!Y65&lt;0),"prejuízo",IF('1.DP 2012-2022 '!N65&lt;0,"IRPJ NEGATIVO",('1.DP 2012-2022 '!N65+'1.DP 2012-2022 '!AJ65)/'1.DP 2012-2022 '!Y65)),"NA")</f>
        <v>prejuízo</v>
      </c>
      <c r="P65" s="26">
        <f>IFERROR(IF(AND('1.DP 2012-2022 '!Z65&lt;0),"prejuízo",IF('1.DP 2012-2022 '!O65&lt;0,"IRPJ NEGATIVO",('1.DP 2012-2022 '!O65+'1.DP 2012-2022 '!AK65)/'1.DP 2012-2022 '!Z65)),"NA")</f>
        <v>0</v>
      </c>
      <c r="Q65" s="27">
        <f t="shared" si="1"/>
        <v>1</v>
      </c>
      <c r="R65" s="27">
        <f t="shared" si="2"/>
        <v>39</v>
      </c>
      <c r="S65" s="28">
        <f>IFERROR((SUMIF('1.DP 2012-2022 '!E65:O65,"&gt;=0",'1.DP 2012-2022 '!E65:O65)+SUMIF('1.DP 2012-2022 '!E65:O65,"&gt;=0",'1.DP 2012-2022 '!AA65:AK65))/(SUMIF('1.DP 2012-2022 '!P65:Z65,"&gt;=0",'1.DP 2012-2022 '!P65:Z65)),"NA")</f>
        <v>9.0695288365940643E-4</v>
      </c>
      <c r="T65" s="29">
        <f t="shared" si="3"/>
        <v>2.3255202145112986E-5</v>
      </c>
      <c r="U65" s="29">
        <f t="shared" si="4"/>
        <v>4.6438959736784763E-7</v>
      </c>
    </row>
    <row r="66" spans="1:21" ht="14.25" customHeight="1">
      <c r="A66" s="12" t="s">
        <v>188</v>
      </c>
      <c r="B66" s="12" t="s">
        <v>189</v>
      </c>
      <c r="C66" s="12" t="s">
        <v>58</v>
      </c>
      <c r="D66" s="13" t="s">
        <v>179</v>
      </c>
      <c r="E66" s="25">
        <f t="shared" si="0"/>
        <v>4.3248022003880345E-2</v>
      </c>
      <c r="F66" s="26">
        <f>IFERROR(IF(AND('1.DP 2012-2022 '!P66&lt;0),"prejuízo",IF('1.DP 2012-2022 '!E66&lt;0,"IRPJ NEGATIVO",('1.DP 2012-2022 '!E66+'1.DP 2012-2022 '!AA66)/'1.DP 2012-2022 '!P66)),"NA")</f>
        <v>0.16013131079063198</v>
      </c>
      <c r="G66" s="26">
        <f>IFERROR(IF(AND('1.DP 2012-2022 '!Q66&lt;0),"prejuízo",IF('1.DP 2012-2022 '!F66&lt;0,"IRPJ NEGATIVO",('1.DP 2012-2022 '!F66+'1.DP 2012-2022 '!AB66)/'1.DP 2012-2022 '!Q66)),"NA")</f>
        <v>-4.5276732440590259E-2</v>
      </c>
      <c r="H66" s="26">
        <f>IFERROR(IF(AND('1.DP 2012-2022 '!R66&lt;0),"prejuízo",IF('1.DP 2012-2022 '!G66&lt;0,"IRPJ NEGATIVO",('1.DP 2012-2022 '!G66+'1.DP 2012-2022 '!AC66)/'1.DP 2012-2022 '!R66)),"NA")</f>
        <v>0.20600179687099515</v>
      </c>
      <c r="I66" s="26">
        <f>IFERROR(IF(AND('1.DP 2012-2022 '!S66&lt;0),"prejuízo",IF('1.DP 2012-2022 '!H66&lt;0,"IRPJ NEGATIVO",('1.DP 2012-2022 '!H66+'1.DP 2012-2022 '!AD66)/'1.DP 2012-2022 '!S66)),"NA")</f>
        <v>0.21792374269413514</v>
      </c>
      <c r="J66" s="26">
        <f>IFERROR(IF(AND('1.DP 2012-2022 '!T66&lt;0),"prejuízo",IF('1.DP 2012-2022 '!I66&lt;0,"IRPJ NEGATIVO",('1.DP 2012-2022 '!I66+'1.DP 2012-2022 '!AE66)/'1.DP 2012-2022 '!T66)),"NA")</f>
        <v>0.20831160125987777</v>
      </c>
      <c r="K66" s="26">
        <f>IFERROR(IF(AND('1.DP 2012-2022 '!U66&lt;0),"prejuízo",IF('1.DP 2012-2022 '!J66&lt;0,"IRPJ NEGATIVO",('1.DP 2012-2022 '!J66+'1.DP 2012-2022 '!AF66)/'1.DP 2012-2022 '!U66)),"NA")</f>
        <v>0.19578213968757077</v>
      </c>
      <c r="L66" s="26">
        <f>IFERROR(IF(AND('1.DP 2012-2022 '!V66&lt;0),"prejuízo",IF('1.DP 2012-2022 '!K66&lt;0,"IRPJ NEGATIVO",('1.DP 2012-2022 '!K66+'1.DP 2012-2022 '!AG66)/'1.DP 2012-2022 '!V66)),"NA")</f>
        <v>0.20438886466437534</v>
      </c>
      <c r="M66" s="26">
        <f>IFERROR(IF(AND('1.DP 2012-2022 '!W66&lt;0),"prejuízo",IF('1.DP 2012-2022 '!L66&lt;0,"IRPJ NEGATIVO",('1.DP 2012-2022 '!L66+'1.DP 2012-2022 '!AH66)/'1.DP 2012-2022 '!W66)),"NA")</f>
        <v>0.22151285912569191</v>
      </c>
      <c r="N66" s="26">
        <f>IFERROR(IF(AND('1.DP 2012-2022 '!X66&lt;0),"prejuízo",IF('1.DP 2012-2022 '!M66&lt;0,"IRPJ NEGATIVO",('1.DP 2012-2022 '!M66+'1.DP 2012-2022 '!AI66)/'1.DP 2012-2022 '!X66)),"NA")</f>
        <v>-3.8427850042217424E-2</v>
      </c>
      <c r="O66" s="26">
        <f>IFERROR(IF(AND('1.DP 2012-2022 '!Y66&lt;0),"prejuízo",IF('1.DP 2012-2022 '!N66&lt;0,"IRPJ NEGATIVO",('1.DP 2012-2022 '!N66+'1.DP 2012-2022 '!AJ66)/'1.DP 2012-2022 '!Y66)),"NA")</f>
        <v>0.20299122934528749</v>
      </c>
      <c r="P66" s="26">
        <f>IFERROR(IF(AND('1.DP 2012-2022 '!Z66&lt;0),"prejuízo",IF('1.DP 2012-2022 '!O66&lt;0,"IRPJ NEGATIVO",('1.DP 2012-2022 '!O66+'1.DP 2012-2022 '!AK66)/'1.DP 2012-2022 '!Z66)),"NA")</f>
        <v>0.35675825700590591</v>
      </c>
      <c r="Q66" s="27">
        <f t="shared" si="1"/>
        <v>11</v>
      </c>
      <c r="R66" s="27">
        <f t="shared" si="2"/>
        <v>39</v>
      </c>
      <c r="S66" s="28">
        <f>IFERROR((SUMIF('1.DP 2012-2022 '!E66:O66,"&gt;=0",'1.DP 2012-2022 '!E66:O66)+SUMIF('1.DP 2012-2022 '!E66:O66,"&gt;=0",'1.DP 2012-2022 '!AA66:AK66))/(SUMIF('1.DP 2012-2022 '!P66:Z66,"&gt;=0",'1.DP 2012-2022 '!P66:Z66)),"NA")</f>
        <v>0.18721786873778862</v>
      </c>
      <c r="T66" s="29">
        <f t="shared" si="3"/>
        <v>5.2805039900401918E-2</v>
      </c>
      <c r="U66" s="29">
        <f t="shared" si="4"/>
        <v>1.0544785233567203E-3</v>
      </c>
    </row>
    <row r="67" spans="1:21" ht="14.25" customHeight="1">
      <c r="A67" s="12" t="s">
        <v>190</v>
      </c>
      <c r="B67" s="12" t="s">
        <v>191</v>
      </c>
      <c r="C67" s="12" t="s">
        <v>58</v>
      </c>
      <c r="D67" s="13" t="s">
        <v>179</v>
      </c>
      <c r="E67" s="25">
        <f t="shared" si="0"/>
        <v>4.6346640299990492E-2</v>
      </c>
      <c r="F67" s="26">
        <f>IFERROR(IF(AND('1.DP 2012-2022 '!P67&lt;0),"prejuízo",IF('1.DP 2012-2022 '!E67&lt;0,"IRPJ NEGATIVO",('1.DP 2012-2022 '!E67+'1.DP 2012-2022 '!AA67)/'1.DP 2012-2022 '!P67)),"NA")</f>
        <v>2.9143335963155572E-2</v>
      </c>
      <c r="G67" s="26" t="str">
        <f>IFERROR(IF(AND('1.DP 2012-2022 '!Q67&lt;0),"prejuízo",IF('1.DP 2012-2022 '!F67&lt;0,"IRPJ NEGATIVO",('1.DP 2012-2022 '!F67+'1.DP 2012-2022 '!AB67)/'1.DP 2012-2022 '!Q67)),"NA")</f>
        <v>IRPJ NEGATIVO</v>
      </c>
      <c r="H67" s="26">
        <f>IFERROR(IF(AND('1.DP 2012-2022 '!R67&lt;0),"prejuízo",IF('1.DP 2012-2022 '!G67&lt;0,"IRPJ NEGATIVO",('1.DP 2012-2022 '!G67+'1.DP 2012-2022 '!AC67)/'1.DP 2012-2022 '!R67)),"NA")</f>
        <v>8.1663047159249588E-2</v>
      </c>
      <c r="I67" s="26">
        <f>IFERROR(IF(AND('1.DP 2012-2022 '!S67&lt;0),"prejuízo",IF('1.DP 2012-2022 '!H67&lt;0,"IRPJ NEGATIVO",('1.DP 2012-2022 '!H67+'1.DP 2012-2022 '!AD67)/'1.DP 2012-2022 '!S67)),"NA")</f>
        <v>0.20148291459421314</v>
      </c>
      <c r="J67" s="26">
        <f>IFERROR(IF(AND('1.DP 2012-2022 '!T67&lt;0),"prejuízo",IF('1.DP 2012-2022 '!I67&lt;0,"IRPJ NEGATIVO",('1.DP 2012-2022 '!I67+'1.DP 2012-2022 '!AE67)/'1.DP 2012-2022 '!T67)),"NA")</f>
        <v>-0.35364032357800962</v>
      </c>
      <c r="K67" s="26">
        <f>IFERROR(IF(AND('1.DP 2012-2022 '!U67&lt;0),"prejuízo",IF('1.DP 2012-2022 '!J67&lt;0,"IRPJ NEGATIVO",('1.DP 2012-2022 '!J67+'1.DP 2012-2022 '!AF67)/'1.DP 2012-2022 '!U67)),"NA")</f>
        <v>0.14002560751529033</v>
      </c>
      <c r="L67" s="26">
        <f>IFERROR(IF(AND('1.DP 2012-2022 '!V67&lt;0),"prejuízo",IF('1.DP 2012-2022 '!K67&lt;0,"IRPJ NEGATIVO",('1.DP 2012-2022 '!K67+'1.DP 2012-2022 '!AG67)/'1.DP 2012-2022 '!V67)),"NA")</f>
        <v>0.25943437190297103</v>
      </c>
      <c r="M67" s="26">
        <f>IFERROR(IF(AND('1.DP 2012-2022 '!W67&lt;0),"prejuízo",IF('1.DP 2012-2022 '!L67&lt;0,"IRPJ NEGATIVO",('1.DP 2012-2022 '!L67+'1.DP 2012-2022 '!AH67)/'1.DP 2012-2022 '!W67)),"NA")</f>
        <v>0.30494734782615318</v>
      </c>
      <c r="N67" s="26">
        <f>IFERROR(IF(AND('1.DP 2012-2022 '!X67&lt;0),"prejuízo",IF('1.DP 2012-2022 '!M67&lt;0,"IRPJ NEGATIVO",('1.DP 2012-2022 '!M67+'1.DP 2012-2022 '!AI67)/'1.DP 2012-2022 '!X67)),"NA")</f>
        <v>0.29481188754557552</v>
      </c>
      <c r="O67" s="26">
        <f>IFERROR(IF(AND('1.DP 2012-2022 '!Y67&lt;0),"prejuízo",IF('1.DP 2012-2022 '!N67&lt;0,"IRPJ NEGATIVO",('1.DP 2012-2022 '!N67+'1.DP 2012-2022 '!AJ67)/'1.DP 2012-2022 '!Y67)),"NA")</f>
        <v>0.29517501789306205</v>
      </c>
      <c r="P67" s="26">
        <f>IFERROR(IF(AND('1.DP 2012-2022 '!Z67&lt;0),"prejuízo",IF('1.DP 2012-2022 '!O67&lt;0,"IRPJ NEGATIVO",('1.DP 2012-2022 '!O67+'1.DP 2012-2022 '!AK67)/'1.DP 2012-2022 '!Z67)),"NA")</f>
        <v>0.32718762189664691</v>
      </c>
      <c r="Q67" s="27">
        <f t="shared" si="1"/>
        <v>9</v>
      </c>
      <c r="R67" s="27">
        <f t="shared" si="2"/>
        <v>39</v>
      </c>
      <c r="S67" s="28">
        <f>IFERROR((SUMIF('1.DP 2012-2022 '!E67:O67,"&gt;=0",'1.DP 2012-2022 '!E67:O67)+SUMIF('1.DP 2012-2022 '!E67:O67,"&gt;=0",'1.DP 2012-2022 '!AA67:AK67))/(SUMIF('1.DP 2012-2022 '!P67:Z67,"&gt;=0",'1.DP 2012-2022 '!P67:Z67)),"NA")</f>
        <v>0.17181335467772779</v>
      </c>
      <c r="T67" s="29">
        <f t="shared" si="3"/>
        <v>3.9649235694860265E-2</v>
      </c>
      <c r="U67" s="29">
        <f t="shared" si="4"/>
        <v>7.9176661141810046E-4</v>
      </c>
    </row>
    <row r="68" spans="1:21" ht="14.25" customHeight="1">
      <c r="A68" s="12" t="s">
        <v>192</v>
      </c>
      <c r="B68" s="12" t="s">
        <v>193</v>
      </c>
      <c r="C68" s="12" t="s">
        <v>58</v>
      </c>
      <c r="D68" s="13" t="s">
        <v>179</v>
      </c>
      <c r="E68" s="25">
        <f t="shared" si="0"/>
        <v>4.0382549519865966E-2</v>
      </c>
      <c r="F68" s="26">
        <f>IFERROR(IF(AND('1.DP 2012-2022 '!P68&lt;0),"prejuízo",IF('1.DP 2012-2022 '!E68&lt;0,"IRPJ NEGATIVO",('1.DP 2012-2022 '!E68+'1.DP 2012-2022 '!AA68)/'1.DP 2012-2022 '!P68)),"NA")</f>
        <v>0.24181743017113655</v>
      </c>
      <c r="G68" s="26">
        <f>IFERROR(IF(AND('1.DP 2012-2022 '!Q68&lt;0),"prejuízo",IF('1.DP 2012-2022 '!F68&lt;0,"IRPJ NEGATIVO",('1.DP 2012-2022 '!F68+'1.DP 2012-2022 '!AB68)/'1.DP 2012-2022 '!Q68)),"NA")</f>
        <v>0.29609851593251696</v>
      </c>
      <c r="H68" s="26">
        <f>IFERROR(IF(AND('1.DP 2012-2022 '!R68&lt;0),"prejuízo",IF('1.DP 2012-2022 '!G68&lt;0,"IRPJ NEGATIVO",('1.DP 2012-2022 '!G68+'1.DP 2012-2022 '!AC68)/'1.DP 2012-2022 '!R68)),"NA")</f>
        <v>0.3393268727219062</v>
      </c>
      <c r="I68" s="26">
        <f>IFERROR(IF(AND('1.DP 2012-2022 '!S68&lt;0),"prejuízo",IF('1.DP 2012-2022 '!H68&lt;0,"IRPJ NEGATIVO",('1.DP 2012-2022 '!H68+'1.DP 2012-2022 '!AD68)/'1.DP 2012-2022 '!S68)),"NA")</f>
        <v>0.35840420868620332</v>
      </c>
      <c r="J68" s="26">
        <f>IFERROR(IF(AND('1.DP 2012-2022 '!T68&lt;0),"prejuízo",IF('1.DP 2012-2022 '!I68&lt;0,"IRPJ NEGATIVO",('1.DP 2012-2022 '!I68+'1.DP 2012-2022 '!AE68)/'1.DP 2012-2022 '!T68)),"NA")</f>
        <v>0.33927240376300966</v>
      </c>
      <c r="K68" s="26" t="str">
        <f>IFERROR(IF(AND('1.DP 2012-2022 '!U68&lt;0),"prejuízo",IF('1.DP 2012-2022 '!J68&lt;0,"IRPJ NEGATIVO",('1.DP 2012-2022 '!J68+'1.DP 2012-2022 '!AF68)/'1.DP 2012-2022 '!U68)),"NA")</f>
        <v>NA</v>
      </c>
      <c r="L68" s="26" t="str">
        <f>IFERROR(IF(AND('1.DP 2012-2022 '!V68&lt;0),"prejuízo",IF('1.DP 2012-2022 '!K68&lt;0,"IRPJ NEGATIVO",('1.DP 2012-2022 '!K68+'1.DP 2012-2022 '!AG68)/'1.DP 2012-2022 '!V68)),"NA")</f>
        <v>NA</v>
      </c>
      <c r="M68" s="26" t="str">
        <f>IFERROR(IF(AND('1.DP 2012-2022 '!W68&lt;0),"prejuízo",IF('1.DP 2012-2022 '!L68&lt;0,"IRPJ NEGATIVO",('1.DP 2012-2022 '!L68+'1.DP 2012-2022 '!AH68)/'1.DP 2012-2022 '!W68)),"NA")</f>
        <v>NA</v>
      </c>
      <c r="N68" s="26" t="str">
        <f>IFERROR(IF(AND('1.DP 2012-2022 '!X68&lt;0),"prejuízo",IF('1.DP 2012-2022 '!M68&lt;0,"IRPJ NEGATIVO",('1.DP 2012-2022 '!M68+'1.DP 2012-2022 '!AI68)/'1.DP 2012-2022 '!X68)),"NA")</f>
        <v>NA</v>
      </c>
      <c r="O68" s="26" t="str">
        <f>IFERROR(IF(AND('1.DP 2012-2022 '!Y68&lt;0),"prejuízo",IF('1.DP 2012-2022 '!N68&lt;0,"IRPJ NEGATIVO",('1.DP 2012-2022 '!N68+'1.DP 2012-2022 '!AJ68)/'1.DP 2012-2022 '!Y68)),"NA")</f>
        <v>NA</v>
      </c>
      <c r="P68" s="26" t="str">
        <f>IFERROR(IF(AND('1.DP 2012-2022 '!Z68&lt;0),"prejuízo",IF('1.DP 2012-2022 '!O68&lt;0,"IRPJ NEGATIVO",('1.DP 2012-2022 '!O68+'1.DP 2012-2022 '!AK68)/'1.DP 2012-2022 '!Z68)),"NA")</f>
        <v>NA</v>
      </c>
      <c r="Q68" s="27">
        <f t="shared" si="1"/>
        <v>5</v>
      </c>
      <c r="R68" s="27">
        <f t="shared" si="2"/>
        <v>39</v>
      </c>
      <c r="S68" s="28">
        <f>IFERROR((SUMIF('1.DP 2012-2022 '!E68:O68,"&gt;=0",'1.DP 2012-2022 '!E68:O68)+SUMIF('1.DP 2012-2022 '!E68:O68,"&gt;=0",'1.DP 2012-2022 '!AA68:AK68))/(SUMIF('1.DP 2012-2022 '!P68:Z68,"&gt;=0",'1.DP 2012-2022 '!P68:Z68)),"NA")</f>
        <v>0.29832871097572983</v>
      </c>
      <c r="T68" s="29">
        <f t="shared" si="3"/>
        <v>3.8247270637914076E-2</v>
      </c>
      <c r="U68" s="29">
        <f t="shared" si="4"/>
        <v>7.6377038140227813E-4</v>
      </c>
    </row>
    <row r="69" spans="1:21" ht="14.25" customHeight="1">
      <c r="A69" s="12" t="s">
        <v>194</v>
      </c>
      <c r="B69" s="12" t="s">
        <v>195</v>
      </c>
      <c r="C69" s="12" t="s">
        <v>58</v>
      </c>
      <c r="D69" s="13" t="s">
        <v>196</v>
      </c>
      <c r="E69" s="25">
        <f t="shared" si="0"/>
        <v>9.4092966950430135E-4</v>
      </c>
      <c r="F69" s="26">
        <f>IFERROR(IF(AND('1.DP 2012-2022 '!P69&lt;0),"prejuízo",IF('1.DP 2012-2022 '!E69&lt;0,"IRPJ NEGATIVO",('1.DP 2012-2022 '!E69+'1.DP 2012-2022 '!AA69)/'1.DP 2012-2022 '!P69)),"NA")</f>
        <v>-0.45463923433881032</v>
      </c>
      <c r="G69" s="26">
        <f>IFERROR(IF(AND('1.DP 2012-2022 '!Q69&lt;0),"prejuízo",IF('1.DP 2012-2022 '!F69&lt;0,"IRPJ NEGATIVO",('1.DP 2012-2022 '!F69+'1.DP 2012-2022 '!AB69)/'1.DP 2012-2022 '!Q69)),"NA")</f>
        <v>7.5765009175354087E-2</v>
      </c>
      <c r="H69" s="26">
        <f>IFERROR(IF(AND('1.DP 2012-2022 '!R69&lt;0),"prejuízo",IF('1.DP 2012-2022 '!G69&lt;0,"IRPJ NEGATIVO",('1.DP 2012-2022 '!G69+'1.DP 2012-2022 '!AC69)/'1.DP 2012-2022 '!R69)),"NA")</f>
        <v>0.12802975138825334</v>
      </c>
      <c r="I69" s="26">
        <f>IFERROR(IF(AND('1.DP 2012-2022 '!S69&lt;0),"prejuízo",IF('1.DP 2012-2022 '!H69&lt;0,"IRPJ NEGATIVO",('1.DP 2012-2022 '!H69+'1.DP 2012-2022 '!AD69)/'1.DP 2012-2022 '!S69)),"NA")</f>
        <v>9.2057419731554527E-2</v>
      </c>
      <c r="J69" s="26">
        <f>IFERROR(IF(AND('1.DP 2012-2022 '!T69&lt;0),"prejuízo",IF('1.DP 2012-2022 '!I69&lt;0,"IRPJ NEGATIVO",('1.DP 2012-2022 '!I69+'1.DP 2012-2022 '!AE69)/'1.DP 2012-2022 '!T69)),"NA")</f>
        <v>0.15579406106690266</v>
      </c>
      <c r="K69" s="26" t="str">
        <f>IFERROR(IF(AND('1.DP 2012-2022 '!U69&lt;0),"prejuízo",IF('1.DP 2012-2022 '!J69&lt;0,"IRPJ NEGATIVO",('1.DP 2012-2022 '!J69+'1.DP 2012-2022 '!AF69)/'1.DP 2012-2022 '!U69)),"NA")</f>
        <v>IRPJ NEGATIVO</v>
      </c>
      <c r="L69" s="26" t="str">
        <f>IFERROR(IF(AND('1.DP 2012-2022 '!V69&lt;0),"prejuízo",IF('1.DP 2012-2022 '!K69&lt;0,"IRPJ NEGATIVO",('1.DP 2012-2022 '!K69+'1.DP 2012-2022 '!AG69)/'1.DP 2012-2022 '!V69)),"NA")</f>
        <v>NA</v>
      </c>
      <c r="M69" s="26" t="str">
        <f>IFERROR(IF(AND('1.DP 2012-2022 '!W69&lt;0),"prejuízo",IF('1.DP 2012-2022 '!L69&lt;0,"IRPJ NEGATIVO",('1.DP 2012-2022 '!L69+'1.DP 2012-2022 '!AH69)/'1.DP 2012-2022 '!W69)),"NA")</f>
        <v>NA</v>
      </c>
      <c r="N69" s="26" t="str">
        <f>IFERROR(IF(AND('1.DP 2012-2022 '!X69&lt;0),"prejuízo",IF('1.DP 2012-2022 '!M69&lt;0,"IRPJ NEGATIVO",('1.DP 2012-2022 '!M69+'1.DP 2012-2022 '!AI69)/'1.DP 2012-2022 '!X69)),"NA")</f>
        <v>NA</v>
      </c>
      <c r="O69" s="26" t="str">
        <f>IFERROR(IF(AND('1.DP 2012-2022 '!Y69&lt;0),"prejuízo",IF('1.DP 2012-2022 '!N69&lt;0,"IRPJ NEGATIVO",('1.DP 2012-2022 '!N69+'1.DP 2012-2022 '!AJ69)/'1.DP 2012-2022 '!Y69)),"NA")</f>
        <v>NA</v>
      </c>
      <c r="P69" s="26" t="str">
        <f>IFERROR(IF(AND('1.DP 2012-2022 '!Z69&lt;0),"prejuízo",IF('1.DP 2012-2022 '!O69&lt;0,"IRPJ NEGATIVO",('1.DP 2012-2022 '!O69+'1.DP 2012-2022 '!AK69)/'1.DP 2012-2022 '!Z69)),"NA")</f>
        <v>NA</v>
      </c>
      <c r="Q69" s="27">
        <f t="shared" si="1"/>
        <v>4</v>
      </c>
      <c r="R69" s="27">
        <f t="shared" si="2"/>
        <v>480</v>
      </c>
      <c r="S69" s="28">
        <f>IFERROR((SUMIF('1.DP 2012-2022 '!E69:O69,"&gt;=0",'1.DP 2012-2022 '!E69:O69)+SUMIF('1.DP 2012-2022 '!E69:O69,"&gt;=0",'1.DP 2012-2022 '!AA69:AK69))/(SUMIF('1.DP 2012-2022 '!P69:Z69,"&gt;=0",'1.DP 2012-2022 '!P69:Z69)),"NA")</f>
        <v>6.5536134798866261E-2</v>
      </c>
      <c r="T69" s="29">
        <f t="shared" si="3"/>
        <v>5.4613445665721886E-4</v>
      </c>
      <c r="U69" s="29">
        <f t="shared" si="4"/>
        <v>1.3422659457013058E-4</v>
      </c>
    </row>
    <row r="70" spans="1:21" ht="14.25" customHeight="1">
      <c r="A70" s="12" t="s">
        <v>197</v>
      </c>
      <c r="B70" s="12" t="s">
        <v>198</v>
      </c>
      <c r="C70" s="12" t="s">
        <v>58</v>
      </c>
      <c r="D70" s="13" t="s">
        <v>196</v>
      </c>
      <c r="E70" s="25">
        <f t="shared" si="0"/>
        <v>2.4558304118692869E-3</v>
      </c>
      <c r="F70" s="26">
        <f>IFERROR(IF(AND('1.DP 2012-2022 '!P70&lt;0),"prejuízo",IF('1.DP 2012-2022 '!E70&lt;0,"IRPJ NEGATIVO",('1.DP 2012-2022 '!E70+'1.DP 2012-2022 '!AA70)/'1.DP 2012-2022 '!P70)),"NA")</f>
        <v>0.32189333823656463</v>
      </c>
      <c r="G70" s="26" t="str">
        <f>IFERROR(IF(AND('1.DP 2012-2022 '!Q70&lt;0),"prejuízo",IF('1.DP 2012-2022 '!F70&lt;0,"IRPJ NEGATIVO",('1.DP 2012-2022 '!F70+'1.DP 2012-2022 '!AB70)/'1.DP 2012-2022 '!Q70)),"NA")</f>
        <v>IRPJ NEGATIVO</v>
      </c>
      <c r="H70" s="26">
        <f>IFERROR(IF(AND('1.DP 2012-2022 '!R70&lt;0),"prejuízo",IF('1.DP 2012-2022 '!G70&lt;0,"IRPJ NEGATIVO",('1.DP 2012-2022 '!G70+'1.DP 2012-2022 '!AC70)/'1.DP 2012-2022 '!R70)),"NA")</f>
        <v>-4.0410289144721931E-2</v>
      </c>
      <c r="I70" s="26">
        <f>IFERROR(IF(AND('1.DP 2012-2022 '!S70&lt;0),"prejuízo",IF('1.DP 2012-2022 '!H70&lt;0,"IRPJ NEGATIVO",('1.DP 2012-2022 '!H70+'1.DP 2012-2022 '!AD70)/'1.DP 2012-2022 '!S70)),"NA")</f>
        <v>0.2608463764166416</v>
      </c>
      <c r="J70" s="26">
        <f>IFERROR(IF(AND('1.DP 2012-2022 '!T70&lt;0),"prejuízo",IF('1.DP 2012-2022 '!I70&lt;0,"IRPJ NEGATIVO",('1.DP 2012-2022 '!I70+'1.DP 2012-2022 '!AE70)/'1.DP 2012-2022 '!T70)),"NA")</f>
        <v>0.19315111813104804</v>
      </c>
      <c r="K70" s="26" t="str">
        <f>IFERROR(IF(AND('1.DP 2012-2022 '!U70&lt;0),"prejuízo",IF('1.DP 2012-2022 '!J70&lt;0,"IRPJ NEGATIVO",('1.DP 2012-2022 '!J70+'1.DP 2012-2022 '!AF70)/'1.DP 2012-2022 '!U70)),"NA")</f>
        <v>IRPJ NEGATIVO</v>
      </c>
      <c r="L70" s="26">
        <f>IFERROR(IF(AND('1.DP 2012-2022 '!V70&lt;0),"prejuízo",IF('1.DP 2012-2022 '!K70&lt;0,"IRPJ NEGATIVO",('1.DP 2012-2022 '!K70+'1.DP 2012-2022 '!AG70)/'1.DP 2012-2022 '!V70)),"NA")</f>
        <v>5.9756385584114599E-2</v>
      </c>
      <c r="M70" s="26">
        <f>IFERROR(IF(AND('1.DP 2012-2022 '!W70&lt;0),"prejuízo",IF('1.DP 2012-2022 '!L70&lt;0,"IRPJ NEGATIVO",('1.DP 2012-2022 '!L70+'1.DP 2012-2022 '!AH70)/'1.DP 2012-2022 '!W70)),"NA")</f>
        <v>9.1826797370331517E-2</v>
      </c>
      <c r="N70" s="26">
        <f>IFERROR(IF(AND('1.DP 2012-2022 '!X70&lt;0),"prejuízo",IF('1.DP 2012-2022 '!M70&lt;0,"IRPJ NEGATIVO",('1.DP 2012-2022 '!M70+'1.DP 2012-2022 '!AI70)/'1.DP 2012-2022 '!X70)),"NA")</f>
        <v>5.2377093928269489E-2</v>
      </c>
      <c r="O70" s="26">
        <f>IFERROR(IF(AND('1.DP 2012-2022 '!Y70&lt;0),"prejuízo",IF('1.DP 2012-2022 '!N70&lt;0,"IRPJ NEGATIVO",('1.DP 2012-2022 '!N70+'1.DP 2012-2022 '!AJ70)/'1.DP 2012-2022 '!Y70)),"NA")</f>
        <v>0.10838015520864797</v>
      </c>
      <c r="P70" s="26">
        <f>IFERROR(IF(AND('1.DP 2012-2022 '!Z70&lt;0),"prejuízo",IF('1.DP 2012-2022 '!O70&lt;0,"IRPJ NEGATIVO",('1.DP 2012-2022 '!O70+'1.DP 2012-2022 '!AK70)/'1.DP 2012-2022 '!Z70)),"NA")</f>
        <v>6.4421566564430308E-2</v>
      </c>
      <c r="Q70" s="27">
        <f t="shared" si="1"/>
        <v>9</v>
      </c>
      <c r="R70" s="27">
        <f t="shared" si="2"/>
        <v>480</v>
      </c>
      <c r="S70" s="28">
        <f>IFERROR((SUMIF('1.DP 2012-2022 '!E70:O70,"&gt;=0",'1.DP 2012-2022 '!E70:O70)+SUMIF('1.DP 2012-2022 '!E70:O70,"&gt;=0",'1.DP 2012-2022 '!AA70:AK70))/(SUMIF('1.DP 2012-2022 '!P70:Z70,"&gt;=0",'1.DP 2012-2022 '!P70:Z70)),"NA")</f>
        <v>9.6362259824980562E-2</v>
      </c>
      <c r="T70" s="29">
        <f t="shared" si="3"/>
        <v>1.8067923717183857E-3</v>
      </c>
      <c r="U70" s="29">
        <f t="shared" si="4"/>
        <v>4.4406571347917309E-4</v>
      </c>
    </row>
    <row r="71" spans="1:21" ht="14.25" customHeight="1">
      <c r="A71" s="12" t="s">
        <v>199</v>
      </c>
      <c r="B71" s="12" t="s">
        <v>200</v>
      </c>
      <c r="C71" s="12" t="s">
        <v>58</v>
      </c>
      <c r="D71" s="13" t="s">
        <v>196</v>
      </c>
      <c r="E71" s="25" t="str">
        <f t="shared" si="0"/>
        <v>NA)</v>
      </c>
      <c r="F71" s="26" t="str">
        <f>IFERROR(IF(AND('1.DP 2012-2022 '!P71&lt;0),"prejuízo",IF('1.DP 2012-2022 '!E71&lt;0,"IRPJ NEGATIVO",('1.DP 2012-2022 '!E71+'1.DP 2012-2022 '!AA71)/'1.DP 2012-2022 '!P71)),"NA")</f>
        <v>prejuízo</v>
      </c>
      <c r="G71" s="26" t="str">
        <f>IFERROR(IF(AND('1.DP 2012-2022 '!Q71&lt;0),"prejuízo",IF('1.DP 2012-2022 '!F71&lt;0,"IRPJ NEGATIVO",('1.DP 2012-2022 '!F71+'1.DP 2012-2022 '!AB71)/'1.DP 2012-2022 '!Q71)),"NA")</f>
        <v>prejuízo</v>
      </c>
      <c r="H71" s="26" t="str">
        <f>IFERROR(IF(AND('1.DP 2012-2022 '!R71&lt;0),"prejuízo",IF('1.DP 2012-2022 '!G71&lt;0,"IRPJ NEGATIVO",('1.DP 2012-2022 '!G71+'1.DP 2012-2022 '!AC71)/'1.DP 2012-2022 '!R71)),"NA")</f>
        <v>prejuízo</v>
      </c>
      <c r="I71" s="26" t="str">
        <f>IFERROR(IF(AND('1.DP 2012-2022 '!S71&lt;0),"prejuízo",IF('1.DP 2012-2022 '!H71&lt;0,"IRPJ NEGATIVO",('1.DP 2012-2022 '!H71+'1.DP 2012-2022 '!AD71)/'1.DP 2012-2022 '!S71)),"NA")</f>
        <v>prejuízo</v>
      </c>
      <c r="J71" s="26" t="str">
        <f>IFERROR(IF(AND('1.DP 2012-2022 '!T71&lt;0),"prejuízo",IF('1.DP 2012-2022 '!I71&lt;0,"IRPJ NEGATIVO",('1.DP 2012-2022 '!I71+'1.DP 2012-2022 '!AE71)/'1.DP 2012-2022 '!T71)),"NA")</f>
        <v>prejuízo</v>
      </c>
      <c r="K71" s="26" t="str">
        <f>IFERROR(IF(AND('1.DP 2012-2022 '!U71&lt;0),"prejuízo",IF('1.DP 2012-2022 '!J71&lt;0,"IRPJ NEGATIVO",('1.DP 2012-2022 '!J71+'1.DP 2012-2022 '!AF71)/'1.DP 2012-2022 '!U71)),"NA")</f>
        <v>prejuízo</v>
      </c>
      <c r="L71" s="26" t="str">
        <f>IFERROR(IF(AND('1.DP 2012-2022 '!V71&lt;0),"prejuízo",IF('1.DP 2012-2022 '!K71&lt;0,"IRPJ NEGATIVO",('1.DP 2012-2022 '!K71+'1.DP 2012-2022 '!AG71)/'1.DP 2012-2022 '!V71)),"NA")</f>
        <v>NA</v>
      </c>
      <c r="M71" s="26" t="str">
        <f>IFERROR(IF(AND('1.DP 2012-2022 '!W71&lt;0),"prejuízo",IF('1.DP 2012-2022 '!L71&lt;0,"IRPJ NEGATIVO",('1.DP 2012-2022 '!L71+'1.DP 2012-2022 '!AH71)/'1.DP 2012-2022 '!W71)),"NA")</f>
        <v>NA</v>
      </c>
      <c r="N71" s="26" t="str">
        <f>IFERROR(IF(AND('1.DP 2012-2022 '!X71&lt;0),"prejuízo",IF('1.DP 2012-2022 '!M71&lt;0,"IRPJ NEGATIVO",('1.DP 2012-2022 '!M71+'1.DP 2012-2022 '!AI71)/'1.DP 2012-2022 '!X71)),"NA")</f>
        <v>NA</v>
      </c>
      <c r="O71" s="26" t="str">
        <f>IFERROR(IF(AND('1.DP 2012-2022 '!Y71&lt;0),"prejuízo",IF('1.DP 2012-2022 '!N71&lt;0,"IRPJ NEGATIVO",('1.DP 2012-2022 '!N71+'1.DP 2012-2022 '!AJ71)/'1.DP 2012-2022 '!Y71)),"NA")</f>
        <v>NA</v>
      </c>
      <c r="P71" s="26" t="str">
        <f>IFERROR(IF(AND('1.DP 2012-2022 '!Z71&lt;0),"prejuízo",IF('1.DP 2012-2022 '!O71&lt;0,"IRPJ NEGATIVO",('1.DP 2012-2022 '!O71+'1.DP 2012-2022 '!AK71)/'1.DP 2012-2022 '!Z71)),"NA")</f>
        <v>NA</v>
      </c>
      <c r="Q71" s="27">
        <f t="shared" si="1"/>
        <v>0</v>
      </c>
      <c r="R71" s="27">
        <f t="shared" si="2"/>
        <v>480</v>
      </c>
      <c r="S71" s="28" t="str">
        <f>IFERROR((SUMIF('1.DP 2012-2022 '!E71:O71,"&gt;=0",'1.DP 2012-2022 '!E71:O71)+SUMIF('1.DP 2012-2022 '!E71:O71,"&gt;=0",'1.DP 2012-2022 '!AA71:AK71))/(SUMIF('1.DP 2012-2022 '!P71:Z71,"&gt;=0",'1.DP 2012-2022 '!P71:Z71)),"NA")</f>
        <v>NA</v>
      </c>
      <c r="T71" s="29" t="str">
        <f t="shared" si="3"/>
        <v>na</v>
      </c>
      <c r="U71" s="29" t="str">
        <f t="shared" si="4"/>
        <v>na</v>
      </c>
    </row>
    <row r="72" spans="1:21" ht="14.25" customHeight="1">
      <c r="A72" s="12" t="s">
        <v>201</v>
      </c>
      <c r="B72" s="12" t="s">
        <v>202</v>
      </c>
      <c r="C72" s="12" t="s">
        <v>58</v>
      </c>
      <c r="D72" s="13" t="s">
        <v>196</v>
      </c>
      <c r="E72" s="25" t="str">
        <f t="shared" si="0"/>
        <v>NA)</v>
      </c>
      <c r="F72" s="26" t="str">
        <f>IFERROR(IF(AND('1.DP 2012-2022 '!P72&lt;0),"prejuízo",IF('1.DP 2012-2022 '!E72&lt;0,"IRPJ NEGATIVO",('1.DP 2012-2022 '!E72+'1.DP 2012-2022 '!AA72)/'1.DP 2012-2022 '!P72)),"NA")</f>
        <v>NA</v>
      </c>
      <c r="G72" s="26" t="str">
        <f>IFERROR(IF(AND('1.DP 2012-2022 '!Q72&lt;0),"prejuízo",IF('1.DP 2012-2022 '!F72&lt;0,"IRPJ NEGATIVO",('1.DP 2012-2022 '!F72+'1.DP 2012-2022 '!AB72)/'1.DP 2012-2022 '!Q72)),"NA")</f>
        <v>prejuízo</v>
      </c>
      <c r="H72" s="26" t="str">
        <f>IFERROR(IF(AND('1.DP 2012-2022 '!R72&lt;0),"prejuízo",IF('1.DP 2012-2022 '!G72&lt;0,"IRPJ NEGATIVO",('1.DP 2012-2022 '!G72+'1.DP 2012-2022 '!AC72)/'1.DP 2012-2022 '!R72)),"NA")</f>
        <v>prejuízo</v>
      </c>
      <c r="I72" s="26" t="str">
        <f>IFERROR(IF(AND('1.DP 2012-2022 '!S72&lt;0),"prejuízo",IF('1.DP 2012-2022 '!H72&lt;0,"IRPJ NEGATIVO",('1.DP 2012-2022 '!H72+'1.DP 2012-2022 '!AD72)/'1.DP 2012-2022 '!S72)),"NA")</f>
        <v>prejuízo</v>
      </c>
      <c r="J72" s="26" t="str">
        <f>IFERROR(IF(AND('1.DP 2012-2022 '!T72&lt;0),"prejuízo",IF('1.DP 2012-2022 '!I72&lt;0,"IRPJ NEGATIVO",('1.DP 2012-2022 '!I72+'1.DP 2012-2022 '!AE72)/'1.DP 2012-2022 '!T72)),"NA")</f>
        <v>prejuízo</v>
      </c>
      <c r="K72" s="26" t="str">
        <f>IFERROR(IF(AND('1.DP 2012-2022 '!U72&lt;0),"prejuízo",IF('1.DP 2012-2022 '!J72&lt;0,"IRPJ NEGATIVO",('1.DP 2012-2022 '!J72+'1.DP 2012-2022 '!AF72)/'1.DP 2012-2022 '!U72)),"NA")</f>
        <v>prejuízo</v>
      </c>
      <c r="L72" s="26" t="str">
        <f>IFERROR(IF(AND('1.DP 2012-2022 '!V72&lt;0),"prejuízo",IF('1.DP 2012-2022 '!K72&lt;0,"IRPJ NEGATIVO",('1.DP 2012-2022 '!K72+'1.DP 2012-2022 '!AG72)/'1.DP 2012-2022 '!V72)),"NA")</f>
        <v>prejuízo</v>
      </c>
      <c r="M72" s="26" t="str">
        <f>IFERROR(IF(AND('1.DP 2012-2022 '!W72&lt;0),"prejuízo",IF('1.DP 2012-2022 '!L72&lt;0,"IRPJ NEGATIVO",('1.DP 2012-2022 '!L72+'1.DP 2012-2022 '!AH72)/'1.DP 2012-2022 '!W72)),"NA")</f>
        <v>prejuízo</v>
      </c>
      <c r="N72" s="26" t="str">
        <f>IFERROR(IF(AND('1.DP 2012-2022 '!X72&lt;0),"prejuízo",IF('1.DP 2012-2022 '!M72&lt;0,"IRPJ NEGATIVO",('1.DP 2012-2022 '!M72+'1.DP 2012-2022 '!AI72)/'1.DP 2012-2022 '!X72)),"NA")</f>
        <v>prejuízo</v>
      </c>
      <c r="O72" s="26" t="str">
        <f>IFERROR(IF(AND('1.DP 2012-2022 '!Y72&lt;0),"prejuízo",IF('1.DP 2012-2022 '!N72&lt;0,"IRPJ NEGATIVO",('1.DP 2012-2022 '!N72+'1.DP 2012-2022 '!AJ72)/'1.DP 2012-2022 '!Y72)),"NA")</f>
        <v>prejuízo</v>
      </c>
      <c r="P72" s="26" t="str">
        <f>IFERROR(IF(AND('1.DP 2012-2022 '!Z72&lt;0),"prejuízo",IF('1.DP 2012-2022 '!O72&lt;0,"IRPJ NEGATIVO",('1.DP 2012-2022 '!O72+'1.DP 2012-2022 '!AK72)/'1.DP 2012-2022 '!Z72)),"NA")</f>
        <v>prejuízo</v>
      </c>
      <c r="Q72" s="27">
        <f t="shared" si="1"/>
        <v>0</v>
      </c>
      <c r="R72" s="27">
        <f t="shared" si="2"/>
        <v>480</v>
      </c>
      <c r="S72" s="28" t="str">
        <f>IFERROR((SUMIF('1.DP 2012-2022 '!E72:O72,"&gt;=0",'1.DP 2012-2022 '!E72:O72)+SUMIF('1.DP 2012-2022 '!E72:O72,"&gt;=0",'1.DP 2012-2022 '!AA72:AK72))/(SUMIF('1.DP 2012-2022 '!P72:Z72,"&gt;=0",'1.DP 2012-2022 '!P72:Z72)),"NA")</f>
        <v>NA</v>
      </c>
      <c r="T72" s="29" t="str">
        <f t="shared" si="3"/>
        <v>na</v>
      </c>
      <c r="U72" s="29" t="str">
        <f t="shared" si="4"/>
        <v>na</v>
      </c>
    </row>
    <row r="73" spans="1:21" ht="14.25" customHeight="1">
      <c r="A73" s="12" t="s">
        <v>203</v>
      </c>
      <c r="B73" s="12" t="s">
        <v>204</v>
      </c>
      <c r="C73" s="12" t="s">
        <v>58</v>
      </c>
      <c r="D73" s="13" t="s">
        <v>196</v>
      </c>
      <c r="E73" s="25">
        <f t="shared" si="0"/>
        <v>3.5320899063135698E-4</v>
      </c>
      <c r="F73" s="26" t="str">
        <f>IFERROR(IF(AND('1.DP 2012-2022 '!P73&lt;0),"prejuízo",IF('1.DP 2012-2022 '!E73&lt;0,"IRPJ NEGATIVO",('1.DP 2012-2022 '!E73+'1.DP 2012-2022 '!AA73)/'1.DP 2012-2022 '!P73)),"NA")</f>
        <v>prejuízo</v>
      </c>
      <c r="G73" s="26" t="str">
        <f>IFERROR(IF(AND('1.DP 2012-2022 '!Q73&lt;0),"prejuízo",IF('1.DP 2012-2022 '!F73&lt;0,"IRPJ NEGATIVO",('1.DP 2012-2022 '!F73+'1.DP 2012-2022 '!AB73)/'1.DP 2012-2022 '!Q73)),"NA")</f>
        <v>prejuízo</v>
      </c>
      <c r="H73" s="26" t="str">
        <f>IFERROR(IF(AND('1.DP 2012-2022 '!R73&lt;0),"prejuízo",IF('1.DP 2012-2022 '!G73&lt;0,"IRPJ NEGATIVO",('1.DP 2012-2022 '!G73+'1.DP 2012-2022 '!AC73)/'1.DP 2012-2022 '!R73)),"NA")</f>
        <v>prejuízo</v>
      </c>
      <c r="I73" s="26" t="str">
        <f>IFERROR(IF(AND('1.DP 2012-2022 '!S73&lt;0),"prejuízo",IF('1.DP 2012-2022 '!H73&lt;0,"IRPJ NEGATIVO",('1.DP 2012-2022 '!H73+'1.DP 2012-2022 '!AD73)/'1.DP 2012-2022 '!S73)),"NA")</f>
        <v>prejuízo</v>
      </c>
      <c r="J73" s="26">
        <f>IFERROR(IF(AND('1.DP 2012-2022 '!T73&lt;0),"prejuízo",IF('1.DP 2012-2022 '!I73&lt;0,"IRPJ NEGATIVO",('1.DP 2012-2022 '!I73+'1.DP 2012-2022 '!AE73)/'1.DP 2012-2022 '!T73)),"NA")</f>
        <v>0.43285462195056978</v>
      </c>
      <c r="K73" s="26">
        <f>IFERROR(IF(AND('1.DP 2012-2022 '!U73&lt;0),"prejuízo",IF('1.DP 2012-2022 '!J73&lt;0,"IRPJ NEGATIVO",('1.DP 2012-2022 '!J73+'1.DP 2012-2022 '!AF73)/'1.DP 2012-2022 '!U73)),"NA")</f>
        <v>-0.7622881267560826</v>
      </c>
      <c r="L73" s="26">
        <f>IFERROR(IF(AND('1.DP 2012-2022 '!V73&lt;0),"prejuízo",IF('1.DP 2012-2022 '!K73&lt;0,"IRPJ NEGATIVO",('1.DP 2012-2022 '!K73+'1.DP 2012-2022 '!AG73)/'1.DP 2012-2022 '!V73)),"NA")</f>
        <v>-7.9045449908241305E-2</v>
      </c>
      <c r="M73" s="26" t="str">
        <f>IFERROR(IF(AND('1.DP 2012-2022 '!W73&lt;0),"prejuízo",IF('1.DP 2012-2022 '!L73&lt;0,"IRPJ NEGATIVO",('1.DP 2012-2022 '!L73+'1.DP 2012-2022 '!AH73)/'1.DP 2012-2022 '!W73)),"NA")</f>
        <v>IRPJ NEGATIVO</v>
      </c>
      <c r="N73" s="26">
        <f>IFERROR(IF(AND('1.DP 2012-2022 '!X73&lt;0),"prejuízo",IF('1.DP 2012-2022 '!M73&lt;0,"IRPJ NEGATIVO",('1.DP 2012-2022 '!M73+'1.DP 2012-2022 '!AI73)/'1.DP 2012-2022 '!X73)),"NA")</f>
        <v>-0.15232066289207083</v>
      </c>
      <c r="O73" s="26">
        <f>IFERROR(IF(AND('1.DP 2012-2022 '!Y73&lt;0),"prejuízo",IF('1.DP 2012-2022 '!N73&lt;0,"IRPJ NEGATIVO",('1.DP 2012-2022 '!N73+'1.DP 2012-2022 '!AJ73)/'1.DP 2012-2022 '!Y73)),"NA")</f>
        <v>-6.5856256747816574E-2</v>
      </c>
      <c r="P73" s="26">
        <f>IFERROR(IF(AND('1.DP 2012-2022 '!Z73&lt;0),"prejuízo",IF('1.DP 2012-2022 '!O73&lt;0,"IRPJ NEGATIVO",('1.DP 2012-2022 '!O73+'1.DP 2012-2022 '!AK73)/'1.DP 2012-2022 '!Z73)),"NA")</f>
        <v>-6.2508026671949735E-3</v>
      </c>
      <c r="Q73" s="27">
        <f t="shared" si="1"/>
        <v>5</v>
      </c>
      <c r="R73" s="27">
        <f t="shared" si="2"/>
        <v>480</v>
      </c>
      <c r="S73" s="28">
        <f>IFERROR((SUMIF('1.DP 2012-2022 '!E73:O73,"&gt;=0",'1.DP 2012-2022 '!E73:O73)+SUMIF('1.DP 2012-2022 '!E73:O73,"&gt;=0",'1.DP 2012-2022 '!AA73:AK73))/(SUMIF('1.DP 2012-2022 '!P73:Z73,"&gt;=0",'1.DP 2012-2022 '!P73:Z73)),"NA")</f>
        <v>-1.1268848853173696</v>
      </c>
      <c r="T73" s="29" t="str">
        <f t="shared" si="3"/>
        <v>na</v>
      </c>
      <c r="U73" s="29" t="str">
        <f t="shared" si="4"/>
        <v>na</v>
      </c>
    </row>
    <row r="74" spans="1:21" ht="14.25" customHeight="1">
      <c r="A74" s="12" t="s">
        <v>205</v>
      </c>
      <c r="B74" s="12" t="s">
        <v>206</v>
      </c>
      <c r="C74" s="12" t="s">
        <v>58</v>
      </c>
      <c r="D74" s="13" t="s">
        <v>196</v>
      </c>
      <c r="E74" s="25">
        <f t="shared" si="0"/>
        <v>4.6217908885308892E-3</v>
      </c>
      <c r="F74" s="26">
        <f>IFERROR(IF(AND('1.DP 2012-2022 '!P74&lt;0),"prejuízo",IF('1.DP 2012-2022 '!E74&lt;0,"IRPJ NEGATIVO",('1.DP 2012-2022 '!E74+'1.DP 2012-2022 '!AA74)/'1.DP 2012-2022 '!P74)),"NA")</f>
        <v>0.10644129161413263</v>
      </c>
      <c r="G74" s="26">
        <f>IFERROR(IF(AND('1.DP 2012-2022 '!Q74&lt;0),"prejuízo",IF('1.DP 2012-2022 '!F74&lt;0,"IRPJ NEGATIVO",('1.DP 2012-2022 '!F74+'1.DP 2012-2022 '!AB74)/'1.DP 2012-2022 '!Q74)),"NA")</f>
        <v>0.1489003451924516</v>
      </c>
      <c r="H74" s="26">
        <f>IFERROR(IF(AND('1.DP 2012-2022 '!R74&lt;0),"prejuízo",IF('1.DP 2012-2022 '!G74&lt;0,"IRPJ NEGATIVO",('1.DP 2012-2022 '!G74+'1.DP 2012-2022 '!AC74)/'1.DP 2012-2022 '!R74)),"NA")</f>
        <v>0.10949814865655649</v>
      </c>
      <c r="I74" s="26">
        <f>IFERROR(IF(AND('1.DP 2012-2022 '!S74&lt;0),"prejuízo",IF('1.DP 2012-2022 '!H74&lt;0,"IRPJ NEGATIVO",('1.DP 2012-2022 '!H74+'1.DP 2012-2022 '!AD74)/'1.DP 2012-2022 '!S74)),"NA")</f>
        <v>0.20879244214235604</v>
      </c>
      <c r="J74" s="26">
        <f>IFERROR(IF(AND('1.DP 2012-2022 '!T74&lt;0),"prejuízo",IF('1.DP 2012-2022 '!I74&lt;0,"IRPJ NEGATIVO",('1.DP 2012-2022 '!I74+'1.DP 2012-2022 '!AE74)/'1.DP 2012-2022 '!T74)),"NA")</f>
        <v>0.16090777535305198</v>
      </c>
      <c r="K74" s="26">
        <f>IFERROR(IF(AND('1.DP 2012-2022 '!U74&lt;0),"prejuízo",IF('1.DP 2012-2022 '!J74&lt;0,"IRPJ NEGATIVO",('1.DP 2012-2022 '!J74+'1.DP 2012-2022 '!AF74)/'1.DP 2012-2022 '!U74)),"NA")</f>
        <v>0.15559248468164646</v>
      </c>
      <c r="L74" s="26">
        <f>IFERROR(IF(AND('1.DP 2012-2022 '!V74&lt;0),"prejuízo",IF('1.DP 2012-2022 '!K74&lt;0,"IRPJ NEGATIVO",('1.DP 2012-2022 '!K74+'1.DP 2012-2022 '!AG74)/'1.DP 2012-2022 '!V74)),"NA")</f>
        <v>0.26019745220717722</v>
      </c>
      <c r="M74" s="26">
        <f>IFERROR(IF(AND('1.DP 2012-2022 '!W74&lt;0),"prejuízo",IF('1.DP 2012-2022 '!L74&lt;0,"IRPJ NEGATIVO",('1.DP 2012-2022 '!L74+'1.DP 2012-2022 '!AH74)/'1.DP 2012-2022 '!W74)),"NA")</f>
        <v>0.27281732166593931</v>
      </c>
      <c r="N74" s="26">
        <f>IFERROR(IF(AND('1.DP 2012-2022 '!X74&lt;0),"prejuízo",IF('1.DP 2012-2022 '!M74&lt;0,"IRPJ NEGATIVO",('1.DP 2012-2022 '!M74+'1.DP 2012-2022 '!AI74)/'1.DP 2012-2022 '!X74)),"NA")</f>
        <v>0.30178899847171214</v>
      </c>
      <c r="O74" s="26">
        <f>IFERROR(IF(AND('1.DP 2012-2022 '!Y74&lt;0),"prejuízo",IF('1.DP 2012-2022 '!N74&lt;0,"IRPJ NEGATIVO",('1.DP 2012-2022 '!N74+'1.DP 2012-2022 '!AJ74)/'1.DP 2012-2022 '!Y74)),"NA")</f>
        <v>0.29184521864663693</v>
      </c>
      <c r="P74" s="26">
        <f>IFERROR(IF(AND('1.DP 2012-2022 '!Z74&lt;0),"prejuízo",IF('1.DP 2012-2022 '!O74&lt;0,"IRPJ NEGATIVO",('1.DP 2012-2022 '!O74+'1.DP 2012-2022 '!AK74)/'1.DP 2012-2022 '!Z74)),"NA")</f>
        <v>0.27437380152670665</v>
      </c>
      <c r="Q74" s="27">
        <f t="shared" si="1"/>
        <v>11</v>
      </c>
      <c r="R74" s="27">
        <f t="shared" si="2"/>
        <v>480</v>
      </c>
      <c r="S74" s="28">
        <f>IFERROR((SUMIF('1.DP 2012-2022 '!E74:O74,"&gt;=0",'1.DP 2012-2022 '!E74:O74)+SUMIF('1.DP 2012-2022 '!E74:O74,"&gt;=0",'1.DP 2012-2022 '!AA74:AK74))/(SUMIF('1.DP 2012-2022 '!P74:Z74,"&gt;=0",'1.DP 2012-2022 '!P74:Z74)),"NA")</f>
        <v>0.20336709503727968</v>
      </c>
      <c r="T74" s="29">
        <f t="shared" si="3"/>
        <v>4.6604959279376596E-3</v>
      </c>
      <c r="U74" s="29">
        <f t="shared" si="4"/>
        <v>1.1454367872043402E-3</v>
      </c>
    </row>
    <row r="75" spans="1:21" ht="14.25" customHeight="1">
      <c r="A75" s="12" t="s">
        <v>207</v>
      </c>
      <c r="B75" s="12" t="s">
        <v>208</v>
      </c>
      <c r="C75" s="12" t="s">
        <v>58</v>
      </c>
      <c r="D75" s="13" t="s">
        <v>196</v>
      </c>
      <c r="E75" s="25">
        <f t="shared" si="0"/>
        <v>2.1634615753990966E-4</v>
      </c>
      <c r="F75" s="26" t="str">
        <f>IFERROR(IF(AND('1.DP 2012-2022 '!P75&lt;0),"prejuízo",IF('1.DP 2012-2022 '!E75&lt;0,"IRPJ NEGATIVO",('1.DP 2012-2022 '!E75+'1.DP 2012-2022 '!AA75)/'1.DP 2012-2022 '!P75)),"NA")</f>
        <v>prejuízo</v>
      </c>
      <c r="G75" s="26" t="str">
        <f>IFERROR(IF(AND('1.DP 2012-2022 '!Q75&lt;0),"prejuízo",IF('1.DP 2012-2022 '!F75&lt;0,"IRPJ NEGATIVO",('1.DP 2012-2022 '!F75+'1.DP 2012-2022 '!AB75)/'1.DP 2012-2022 '!Q75)),"NA")</f>
        <v>prejuízo</v>
      </c>
      <c r="H75" s="26" t="str">
        <f>IFERROR(IF(AND('1.DP 2012-2022 '!R75&lt;0),"prejuízo",IF('1.DP 2012-2022 '!G75&lt;0,"IRPJ NEGATIVO",('1.DP 2012-2022 '!G75+'1.DP 2012-2022 '!AC75)/'1.DP 2012-2022 '!R75)),"NA")</f>
        <v>prejuízo</v>
      </c>
      <c r="I75" s="26" t="str">
        <f>IFERROR(IF(AND('1.DP 2012-2022 '!S75&lt;0),"prejuízo",IF('1.DP 2012-2022 '!H75&lt;0,"IRPJ NEGATIVO",('1.DP 2012-2022 '!H75+'1.DP 2012-2022 '!AD75)/'1.DP 2012-2022 '!S75)),"NA")</f>
        <v>prejuízo</v>
      </c>
      <c r="J75" s="26" t="str">
        <f>IFERROR(IF(AND('1.DP 2012-2022 '!T75&lt;0),"prejuízo",IF('1.DP 2012-2022 '!I75&lt;0,"IRPJ NEGATIVO",('1.DP 2012-2022 '!I75+'1.DP 2012-2022 '!AE75)/'1.DP 2012-2022 '!T75)),"NA")</f>
        <v>prejuízo</v>
      </c>
      <c r="K75" s="26" t="str">
        <f>IFERROR(IF(AND('1.DP 2012-2022 '!U75&lt;0),"prejuízo",IF('1.DP 2012-2022 '!J75&lt;0,"IRPJ NEGATIVO",('1.DP 2012-2022 '!J75+'1.DP 2012-2022 '!AF75)/'1.DP 2012-2022 '!U75)),"NA")</f>
        <v>prejuízo</v>
      </c>
      <c r="L75" s="26">
        <f>IFERROR(IF(AND('1.DP 2012-2022 '!V75&lt;0),"prejuízo",IF('1.DP 2012-2022 '!K75&lt;0,"IRPJ NEGATIVO",('1.DP 2012-2022 '!K75+'1.DP 2012-2022 '!AG75)/'1.DP 2012-2022 '!V75)),"NA")</f>
        <v>0.10384615561915664</v>
      </c>
      <c r="M75" s="26" t="str">
        <f>IFERROR(IF(AND('1.DP 2012-2022 '!W75&lt;0),"prejuízo",IF('1.DP 2012-2022 '!L75&lt;0,"IRPJ NEGATIVO",('1.DP 2012-2022 '!L75+'1.DP 2012-2022 '!AH75)/'1.DP 2012-2022 '!W75)),"NA")</f>
        <v>prejuízo</v>
      </c>
      <c r="N75" s="26">
        <f>IFERROR(IF(AND('1.DP 2012-2022 '!X75&lt;0),"prejuízo",IF('1.DP 2012-2022 '!M75&lt;0,"IRPJ NEGATIVO",('1.DP 2012-2022 '!M75+'1.DP 2012-2022 '!AI75)/'1.DP 2012-2022 '!X75)),"NA")</f>
        <v>-268.05877625957191</v>
      </c>
      <c r="O75" s="26" t="str">
        <f>IFERROR(IF(AND('1.DP 2012-2022 '!Y75&lt;0),"prejuízo",IF('1.DP 2012-2022 '!N75&lt;0,"IRPJ NEGATIVO",('1.DP 2012-2022 '!N75+'1.DP 2012-2022 '!AJ75)/'1.DP 2012-2022 '!Y75)),"NA")</f>
        <v>prejuízo</v>
      </c>
      <c r="P75" s="26" t="str">
        <f>IFERROR(IF(AND('1.DP 2012-2022 '!Z75&lt;0),"prejuízo",IF('1.DP 2012-2022 '!O75&lt;0,"IRPJ NEGATIVO",('1.DP 2012-2022 '!O75+'1.DP 2012-2022 '!AK75)/'1.DP 2012-2022 '!Z75)),"NA")</f>
        <v>prejuízo</v>
      </c>
      <c r="Q75" s="27">
        <f t="shared" si="1"/>
        <v>1</v>
      </c>
      <c r="R75" s="27">
        <f t="shared" si="2"/>
        <v>480</v>
      </c>
      <c r="S75" s="28">
        <f>IFERROR((SUMIF('1.DP 2012-2022 '!E75:O75,"&gt;=0",'1.DP 2012-2022 '!E75:O75)+SUMIF('1.DP 2012-2022 '!E75:O75,"&gt;=0",'1.DP 2012-2022 '!AA75:AK75))/(SUMIF('1.DP 2012-2022 '!P75:Z75,"&gt;=0",'1.DP 2012-2022 '!P75:Z75)),"NA")</f>
        <v>7.8624739470248004</v>
      </c>
      <c r="T75" s="29" t="str">
        <f t="shared" si="3"/>
        <v>na</v>
      </c>
      <c r="U75" s="29" t="str">
        <f t="shared" si="4"/>
        <v>na</v>
      </c>
    </row>
    <row r="76" spans="1:21" ht="14.25" customHeight="1">
      <c r="A76" s="12" t="s">
        <v>209</v>
      </c>
      <c r="B76" s="12" t="s">
        <v>210</v>
      </c>
      <c r="C76" s="12" t="s">
        <v>58</v>
      </c>
      <c r="D76" s="13" t="s">
        <v>196</v>
      </c>
      <c r="E76" s="25">
        <f t="shared" si="0"/>
        <v>7.4306579004675931E-3</v>
      </c>
      <c r="F76" s="26">
        <f>IFERROR(IF(AND('1.DP 2012-2022 '!P76&lt;0),"prejuízo",IF('1.DP 2012-2022 '!E76&lt;0,"IRPJ NEGATIVO",('1.DP 2012-2022 '!E76+'1.DP 2012-2022 '!AA76)/'1.DP 2012-2022 '!P76)),"NA")</f>
        <v>0.18891944504998268</v>
      </c>
      <c r="G76" s="26">
        <f>IFERROR(IF(AND('1.DP 2012-2022 '!Q76&lt;0),"prejuízo",IF('1.DP 2012-2022 '!F76&lt;0,"IRPJ NEGATIVO",('1.DP 2012-2022 '!F76+'1.DP 2012-2022 '!AB76)/'1.DP 2012-2022 '!Q76)),"NA")</f>
        <v>0.18911030613023877</v>
      </c>
      <c r="H76" s="26">
        <f>IFERROR(IF(AND('1.DP 2012-2022 '!R76&lt;0),"prejuízo",IF('1.DP 2012-2022 '!G76&lt;0,"IRPJ NEGATIVO",('1.DP 2012-2022 '!G76+'1.DP 2012-2022 '!AC76)/'1.DP 2012-2022 '!R76)),"NA")</f>
        <v>0.33952958970974556</v>
      </c>
      <c r="I76" s="26">
        <f>IFERROR(IF(AND('1.DP 2012-2022 '!S76&lt;0),"prejuízo",IF('1.DP 2012-2022 '!H76&lt;0,"IRPJ NEGATIVO",('1.DP 2012-2022 '!H76+'1.DP 2012-2022 '!AD76)/'1.DP 2012-2022 '!S76)),"NA")</f>
        <v>0.34487804790133142</v>
      </c>
      <c r="J76" s="26">
        <f>IFERROR(IF(AND('1.DP 2012-2022 '!T76&lt;0),"prejuízo",IF('1.DP 2012-2022 '!I76&lt;0,"IRPJ NEGATIVO",('1.DP 2012-2022 '!I76+'1.DP 2012-2022 '!AE76)/'1.DP 2012-2022 '!T76)),"NA")</f>
        <v>0.3889530090478131</v>
      </c>
      <c r="K76" s="26">
        <f>IFERROR(IF(AND('1.DP 2012-2022 '!U76&lt;0),"prejuízo",IF('1.DP 2012-2022 '!J76&lt;0,"IRPJ NEGATIVO",('1.DP 2012-2022 '!J76+'1.DP 2012-2022 '!AF76)/'1.DP 2012-2022 '!U76)),"NA")</f>
        <v>0.34802821419947572</v>
      </c>
      <c r="L76" s="26">
        <f>IFERROR(IF(AND('1.DP 2012-2022 '!V76&lt;0),"prejuízo",IF('1.DP 2012-2022 '!K76&lt;0,"IRPJ NEGATIVO",('1.DP 2012-2022 '!K76+'1.DP 2012-2022 '!AG76)/'1.DP 2012-2022 '!V76)),"NA")</f>
        <v>0.32912556420274175</v>
      </c>
      <c r="M76" s="26">
        <f>IFERROR(IF(AND('1.DP 2012-2022 '!W76&lt;0),"prejuízo",IF('1.DP 2012-2022 '!L76&lt;0,"IRPJ NEGATIVO",('1.DP 2012-2022 '!L76+'1.DP 2012-2022 '!AH76)/'1.DP 2012-2022 '!W76)),"NA")</f>
        <v>0.34210050043223789</v>
      </c>
      <c r="N76" s="26">
        <f>IFERROR(IF(AND('1.DP 2012-2022 '!X76&lt;0),"prejuízo",IF('1.DP 2012-2022 '!M76&lt;0,"IRPJ NEGATIVO",('1.DP 2012-2022 '!M76+'1.DP 2012-2022 '!AI76)/'1.DP 2012-2022 '!X76)),"NA")</f>
        <v>0.34281858058776604</v>
      </c>
      <c r="O76" s="26">
        <f>IFERROR(IF(AND('1.DP 2012-2022 '!Y76&lt;0),"prejuízo",IF('1.DP 2012-2022 '!N76&lt;0,"IRPJ NEGATIVO",('1.DP 2012-2022 '!N76+'1.DP 2012-2022 '!AJ76)/'1.DP 2012-2022 '!Y76)),"NA")</f>
        <v>0.42900564476088948</v>
      </c>
      <c r="P76" s="26">
        <f>IFERROR(IF(AND('1.DP 2012-2022 '!Z76&lt;0),"prejuízo",IF('1.DP 2012-2022 '!O76&lt;0,"IRPJ NEGATIVO",('1.DP 2012-2022 '!O76+'1.DP 2012-2022 '!AK76)/'1.DP 2012-2022 '!Z76)),"NA")</f>
        <v>0.34087948893116909</v>
      </c>
      <c r="Q76" s="27">
        <f t="shared" si="1"/>
        <v>11</v>
      </c>
      <c r="R76" s="27">
        <f t="shared" si="2"/>
        <v>480</v>
      </c>
      <c r="S76" s="28">
        <f>IFERROR((SUMIF('1.DP 2012-2022 '!E76:O76,"&gt;=0",'1.DP 2012-2022 '!E76:O76)+SUMIF('1.DP 2012-2022 '!E76:O76,"&gt;=0",'1.DP 2012-2022 '!AA76:AK76))/(SUMIF('1.DP 2012-2022 '!P76:Z76,"&gt;=0",'1.DP 2012-2022 '!P76:Z76)),"NA")</f>
        <v>0.32115726322369764</v>
      </c>
      <c r="T76" s="29">
        <f t="shared" si="3"/>
        <v>7.3598539488764049E-3</v>
      </c>
      <c r="U76" s="29">
        <f t="shared" si="4"/>
        <v>1.8088734743782254E-3</v>
      </c>
    </row>
    <row r="77" spans="1:21" ht="14.25" customHeight="1">
      <c r="A77" s="12" t="s">
        <v>211</v>
      </c>
      <c r="B77" s="12" t="s">
        <v>212</v>
      </c>
      <c r="C77" s="12" t="s">
        <v>58</v>
      </c>
      <c r="D77" s="13" t="s">
        <v>196</v>
      </c>
      <c r="E77" s="25">
        <f t="shared" si="0"/>
        <v>7.2567074371121803E-4</v>
      </c>
      <c r="F77" s="26">
        <f>IFERROR(IF(AND('1.DP 2012-2022 '!P77&lt;0),"prejuízo",IF('1.DP 2012-2022 '!E77&lt;0,"IRPJ NEGATIVO",('1.DP 2012-2022 '!E77+'1.DP 2012-2022 '!AA77)/'1.DP 2012-2022 '!P77)),"NA")</f>
        <v>5.183151410108109E-2</v>
      </c>
      <c r="G77" s="26" t="str">
        <f>IFERROR(IF(AND('1.DP 2012-2022 '!Q77&lt;0),"prejuízo",IF('1.DP 2012-2022 '!F77&lt;0,"IRPJ NEGATIVO",('1.DP 2012-2022 '!F77+'1.DP 2012-2022 '!AB77)/'1.DP 2012-2022 '!Q77)),"NA")</f>
        <v>IRPJ NEGATIVO</v>
      </c>
      <c r="H77" s="26">
        <f>IFERROR(IF(AND('1.DP 2012-2022 '!R77&lt;0),"prejuízo",IF('1.DP 2012-2022 '!G77&lt;0,"IRPJ NEGATIVO",('1.DP 2012-2022 '!G77+'1.DP 2012-2022 '!AC77)/'1.DP 2012-2022 '!R77)),"NA")</f>
        <v>0.29649044288030357</v>
      </c>
      <c r="I77" s="26">
        <f>IFERROR(IF(AND('1.DP 2012-2022 '!S77&lt;0),"prejuízo",IF('1.DP 2012-2022 '!H77&lt;0,"IRPJ NEGATIVO",('1.DP 2012-2022 '!H77+'1.DP 2012-2022 '!AD77)/'1.DP 2012-2022 '!S77)),"NA")</f>
        <v>0</v>
      </c>
      <c r="J77" s="26">
        <f>IFERROR(IF(AND('1.DP 2012-2022 '!T77&lt;0),"prejuízo",IF('1.DP 2012-2022 '!I77&lt;0,"IRPJ NEGATIVO",('1.DP 2012-2022 '!I77+'1.DP 2012-2022 '!AE77)/'1.DP 2012-2022 '!T77)),"NA")</f>
        <v>0</v>
      </c>
      <c r="K77" s="26">
        <f>IFERROR(IF(AND('1.DP 2012-2022 '!U77&lt;0),"prejuízo",IF('1.DP 2012-2022 '!J77&lt;0,"IRPJ NEGATIVO",('1.DP 2012-2022 '!J77+'1.DP 2012-2022 '!AF77)/'1.DP 2012-2022 '!U77)),"NA")</f>
        <v>0</v>
      </c>
      <c r="L77" s="26" t="str">
        <f>IFERROR(IF(AND('1.DP 2012-2022 '!V77&lt;0),"prejuízo",IF('1.DP 2012-2022 '!K77&lt;0,"IRPJ NEGATIVO",('1.DP 2012-2022 '!K77+'1.DP 2012-2022 '!AG77)/'1.DP 2012-2022 '!V77)),"NA")</f>
        <v>prejuízo</v>
      </c>
      <c r="M77" s="26" t="str">
        <f>IFERROR(IF(AND('1.DP 2012-2022 '!W77&lt;0),"prejuízo",IF('1.DP 2012-2022 '!L77&lt;0,"IRPJ NEGATIVO",('1.DP 2012-2022 '!L77+'1.DP 2012-2022 '!AH77)/'1.DP 2012-2022 '!W77)),"NA")</f>
        <v>prejuízo</v>
      </c>
      <c r="N77" s="26">
        <f>IFERROR(IF(AND('1.DP 2012-2022 '!X77&lt;0),"prejuízo",IF('1.DP 2012-2022 '!M77&lt;0,"IRPJ NEGATIVO",('1.DP 2012-2022 '!M77+'1.DP 2012-2022 '!AI77)/'1.DP 2012-2022 '!X77)),"NA")</f>
        <v>0</v>
      </c>
      <c r="O77" s="26">
        <f>IFERROR(IF(AND('1.DP 2012-2022 '!Y77&lt;0),"prejuízo",IF('1.DP 2012-2022 '!N77&lt;0,"IRPJ NEGATIVO",('1.DP 2012-2022 '!N77+'1.DP 2012-2022 '!AJ77)/'1.DP 2012-2022 '!Y77)),"NA")</f>
        <v>0</v>
      </c>
      <c r="P77" s="26" t="str">
        <f>IFERROR(IF(AND('1.DP 2012-2022 '!Z77&lt;0),"prejuízo",IF('1.DP 2012-2022 '!O77&lt;0,"IRPJ NEGATIVO",('1.DP 2012-2022 '!O77+'1.DP 2012-2022 '!AK77)/'1.DP 2012-2022 '!Z77)),"NA")</f>
        <v>prejuízo</v>
      </c>
      <c r="Q77" s="27">
        <f t="shared" si="1"/>
        <v>7</v>
      </c>
      <c r="R77" s="27">
        <f t="shared" si="2"/>
        <v>480</v>
      </c>
      <c r="S77" s="28">
        <f>IFERROR((SUMIF('1.DP 2012-2022 '!E77:O77,"&gt;=0",'1.DP 2012-2022 '!E77:O77)+SUMIF('1.DP 2012-2022 '!E77:O77,"&gt;=0",'1.DP 2012-2022 '!AA77:AK77))/(SUMIF('1.DP 2012-2022 '!P77:Z77,"&gt;=0",'1.DP 2012-2022 '!P77:Z77)),"NA")</f>
        <v>7.6937773573016621E-2</v>
      </c>
      <c r="T77" s="29">
        <f t="shared" si="3"/>
        <v>1.1220091979398258E-3</v>
      </c>
      <c r="U77" s="29">
        <f t="shared" si="4"/>
        <v>2.7576262929396642E-4</v>
      </c>
    </row>
    <row r="78" spans="1:21" ht="14.25" customHeight="1">
      <c r="A78" s="12" t="s">
        <v>213</v>
      </c>
      <c r="B78" s="12" t="s">
        <v>214</v>
      </c>
      <c r="C78" s="12" t="s">
        <v>58</v>
      </c>
      <c r="D78" s="13" t="s">
        <v>196</v>
      </c>
      <c r="E78" s="25">
        <f t="shared" si="0"/>
        <v>1.7962550111217754E-3</v>
      </c>
      <c r="F78" s="26" t="str">
        <f>IFERROR(IF(AND('1.DP 2012-2022 '!P78&lt;0),"prejuízo",IF('1.DP 2012-2022 '!E78&lt;0,"IRPJ NEGATIVO",('1.DP 2012-2022 '!E78+'1.DP 2012-2022 '!AA78)/'1.DP 2012-2022 '!P78)),"NA")</f>
        <v>prejuízo</v>
      </c>
      <c r="G78" s="26" t="str">
        <f>IFERROR(IF(AND('1.DP 2012-2022 '!Q78&lt;0),"prejuízo",IF('1.DP 2012-2022 '!F78&lt;0,"IRPJ NEGATIVO",('1.DP 2012-2022 '!F78+'1.DP 2012-2022 '!AB78)/'1.DP 2012-2022 '!Q78)),"NA")</f>
        <v>IRPJ NEGATIVO</v>
      </c>
      <c r="H78" s="26" t="str">
        <f>IFERROR(IF(AND('1.DP 2012-2022 '!R78&lt;0),"prejuízo",IF('1.DP 2012-2022 '!G78&lt;0,"IRPJ NEGATIVO",('1.DP 2012-2022 '!G78+'1.DP 2012-2022 '!AC78)/'1.DP 2012-2022 '!R78)),"NA")</f>
        <v>prejuízo</v>
      </c>
      <c r="I78" s="26">
        <f>IFERROR(IF(AND('1.DP 2012-2022 '!S78&lt;0),"prejuízo",IF('1.DP 2012-2022 '!H78&lt;0,"IRPJ NEGATIVO",('1.DP 2012-2022 '!H78+'1.DP 2012-2022 '!AD78)/'1.DP 2012-2022 '!S78)),"NA")</f>
        <v>0.31647311652860077</v>
      </c>
      <c r="J78" s="26">
        <f>IFERROR(IF(AND('1.DP 2012-2022 '!T78&lt;0),"prejuízo",IF('1.DP 2012-2022 '!I78&lt;0,"IRPJ NEGATIVO",('1.DP 2012-2022 '!I78+'1.DP 2012-2022 '!AE78)/'1.DP 2012-2022 '!T78)),"NA")</f>
        <v>0.23016626025472259</v>
      </c>
      <c r="K78" s="26">
        <f>IFERROR(IF(AND('1.DP 2012-2022 '!U78&lt;0),"prejuízo",IF('1.DP 2012-2022 '!J78&lt;0,"IRPJ NEGATIVO",('1.DP 2012-2022 '!J78+'1.DP 2012-2022 '!AF78)/'1.DP 2012-2022 '!U78)),"NA")</f>
        <v>0.31556302855512902</v>
      </c>
      <c r="L78" s="26" t="str">
        <f>IFERROR(IF(AND('1.DP 2012-2022 '!V78&lt;0),"prejuízo",IF('1.DP 2012-2022 '!K78&lt;0,"IRPJ NEGATIVO",('1.DP 2012-2022 '!K78+'1.DP 2012-2022 '!AG78)/'1.DP 2012-2022 '!V78)),"NA")</f>
        <v>prejuízo</v>
      </c>
      <c r="M78" s="26" t="str">
        <f>IFERROR(IF(AND('1.DP 2012-2022 '!W78&lt;0),"prejuízo",IF('1.DP 2012-2022 '!L78&lt;0,"IRPJ NEGATIVO",('1.DP 2012-2022 '!L78+'1.DP 2012-2022 '!AH78)/'1.DP 2012-2022 '!W78)),"NA")</f>
        <v>NA</v>
      </c>
      <c r="N78" s="26" t="str">
        <f>IFERROR(IF(AND('1.DP 2012-2022 '!X78&lt;0),"prejuízo",IF('1.DP 2012-2022 '!M78&lt;0,"IRPJ NEGATIVO",('1.DP 2012-2022 '!M78+'1.DP 2012-2022 '!AI78)/'1.DP 2012-2022 '!X78)),"NA")</f>
        <v>NA</v>
      </c>
      <c r="O78" s="26" t="str">
        <f>IFERROR(IF(AND('1.DP 2012-2022 '!Y78&lt;0),"prejuízo",IF('1.DP 2012-2022 '!N78&lt;0,"IRPJ NEGATIVO",('1.DP 2012-2022 '!N78+'1.DP 2012-2022 '!AJ78)/'1.DP 2012-2022 '!Y78)),"NA")</f>
        <v>NA</v>
      </c>
      <c r="P78" s="26" t="str">
        <f>IFERROR(IF(AND('1.DP 2012-2022 '!Z78&lt;0),"prejuízo",IF('1.DP 2012-2022 '!O78&lt;0,"IRPJ NEGATIVO",('1.DP 2012-2022 '!O78+'1.DP 2012-2022 '!AK78)/'1.DP 2012-2022 '!Z78)),"NA")</f>
        <v>NA</v>
      </c>
      <c r="Q78" s="27">
        <f t="shared" si="1"/>
        <v>3</v>
      </c>
      <c r="R78" s="27">
        <f t="shared" si="2"/>
        <v>480</v>
      </c>
      <c r="S78" s="28">
        <f>IFERROR((SUMIF('1.DP 2012-2022 '!E78:O78,"&gt;=0",'1.DP 2012-2022 '!E78:O78)+SUMIF('1.DP 2012-2022 '!E78:O78,"&gt;=0",'1.DP 2012-2022 '!AA78:AK78))/(SUMIF('1.DP 2012-2022 '!P78:Z78,"&gt;=0",'1.DP 2012-2022 '!P78:Z78)),"NA")</f>
        <v>0.19869199918999741</v>
      </c>
      <c r="T78" s="29">
        <f t="shared" si="3"/>
        <v>1.2418249949374841E-3</v>
      </c>
      <c r="U78" s="29">
        <f t="shared" si="4"/>
        <v>3.0521044422426641E-4</v>
      </c>
    </row>
    <row r="79" spans="1:21" ht="14.25" customHeight="1">
      <c r="A79" s="12" t="s">
        <v>215</v>
      </c>
      <c r="B79" s="12" t="s">
        <v>216</v>
      </c>
      <c r="C79" s="12" t="s">
        <v>58</v>
      </c>
      <c r="D79" s="13" t="s">
        <v>196</v>
      </c>
      <c r="E79" s="25">
        <f t="shared" si="0"/>
        <v>1.2751770129069634E-3</v>
      </c>
      <c r="F79" s="26" t="str">
        <f>IFERROR(IF(AND('1.DP 2012-2022 '!P79&lt;0),"prejuízo",IF('1.DP 2012-2022 '!E79&lt;0,"IRPJ NEGATIVO",('1.DP 2012-2022 '!E79+'1.DP 2012-2022 '!AA79)/'1.DP 2012-2022 '!P79)),"NA")</f>
        <v>prejuízo</v>
      </c>
      <c r="G79" s="26" t="str">
        <f>IFERROR(IF(AND('1.DP 2012-2022 '!Q79&lt;0),"prejuízo",IF('1.DP 2012-2022 '!F79&lt;0,"IRPJ NEGATIVO",('1.DP 2012-2022 '!F79+'1.DP 2012-2022 '!AB79)/'1.DP 2012-2022 '!Q79)),"NA")</f>
        <v>prejuízo</v>
      </c>
      <c r="H79" s="26" t="str">
        <f>IFERROR(IF(AND('1.DP 2012-2022 '!R79&lt;0),"prejuízo",IF('1.DP 2012-2022 '!G79&lt;0,"IRPJ NEGATIVO",('1.DP 2012-2022 '!G79+'1.DP 2012-2022 '!AC79)/'1.DP 2012-2022 '!R79)),"NA")</f>
        <v>prejuízo</v>
      </c>
      <c r="I79" s="26" t="str">
        <f>IFERROR(IF(AND('1.DP 2012-2022 '!S79&lt;0),"prejuízo",IF('1.DP 2012-2022 '!H79&lt;0,"IRPJ NEGATIVO",('1.DP 2012-2022 '!H79+'1.DP 2012-2022 '!AD79)/'1.DP 2012-2022 '!S79)),"NA")</f>
        <v>prejuízo</v>
      </c>
      <c r="J79" s="26">
        <f>IFERROR(IF(AND('1.DP 2012-2022 '!T79&lt;0),"prejuízo",IF('1.DP 2012-2022 '!I79&lt;0,"IRPJ NEGATIVO",('1.DP 2012-2022 '!I79+'1.DP 2012-2022 '!AE79)/'1.DP 2012-2022 '!T79)),"NA")</f>
        <v>0.11447100960434779</v>
      </c>
      <c r="K79" s="26">
        <f>IFERROR(IF(AND('1.DP 2012-2022 '!U79&lt;0),"prejuízo",IF('1.DP 2012-2022 '!J79&lt;0,"IRPJ NEGATIVO",('1.DP 2012-2022 '!J79+'1.DP 2012-2022 '!AF79)/'1.DP 2012-2022 '!U79)),"NA")</f>
        <v>-1.1600320664303201</v>
      </c>
      <c r="L79" s="26" t="str">
        <f>IFERROR(IF(AND('1.DP 2012-2022 '!V79&lt;0),"prejuízo",IF('1.DP 2012-2022 '!K79&lt;0,"IRPJ NEGATIVO",('1.DP 2012-2022 '!K79+'1.DP 2012-2022 '!AG79)/'1.DP 2012-2022 '!V79)),"NA")</f>
        <v>prejuízo</v>
      </c>
      <c r="M79" s="26" t="str">
        <f>IFERROR(IF(AND('1.DP 2012-2022 '!W79&lt;0),"prejuízo",IF('1.DP 2012-2022 '!L79&lt;0,"IRPJ NEGATIVO",('1.DP 2012-2022 '!L79+'1.DP 2012-2022 '!AH79)/'1.DP 2012-2022 '!W79)),"NA")</f>
        <v>prejuízo</v>
      </c>
      <c r="N79" s="26" t="str">
        <f>IFERROR(IF(AND('1.DP 2012-2022 '!X79&lt;0),"prejuízo",IF('1.DP 2012-2022 '!M79&lt;0,"IRPJ NEGATIVO",('1.DP 2012-2022 '!M79+'1.DP 2012-2022 '!AI79)/'1.DP 2012-2022 '!X79)),"NA")</f>
        <v>prejuízo</v>
      </c>
      <c r="O79" s="26">
        <f>IFERROR(IF(AND('1.DP 2012-2022 '!Y79&lt;0),"prejuízo",IF('1.DP 2012-2022 '!N79&lt;0,"IRPJ NEGATIVO",('1.DP 2012-2022 '!N79+'1.DP 2012-2022 '!AJ79)/'1.DP 2012-2022 '!Y79)),"NA")</f>
        <v>0.29358563452588049</v>
      </c>
      <c r="P79" s="26">
        <f>IFERROR(IF(AND('1.DP 2012-2022 '!Z79&lt;0),"prejuízo",IF('1.DP 2012-2022 '!O79&lt;0,"IRPJ NEGATIVO",('1.DP 2012-2022 '!O79+'1.DP 2012-2022 '!AK79)/'1.DP 2012-2022 '!Z79)),"NA")</f>
        <v>0.20312575850888023</v>
      </c>
      <c r="Q79" s="27">
        <f t="shared" si="1"/>
        <v>3</v>
      </c>
      <c r="R79" s="27">
        <f t="shared" si="2"/>
        <v>480</v>
      </c>
      <c r="S79" s="28">
        <f>IFERROR((SUMIF('1.DP 2012-2022 '!E79:O79,"&gt;=0",'1.DP 2012-2022 '!E79:O79)+SUMIF('1.DP 2012-2022 '!E79:O79,"&gt;=0",'1.DP 2012-2022 '!AA79:AK79))/(SUMIF('1.DP 2012-2022 '!P79:Z79,"&gt;=0",'1.DP 2012-2022 '!P79:Z79)),"NA")</f>
        <v>-0.16879660171225316</v>
      </c>
      <c r="T79" s="29">
        <f t="shared" si="3"/>
        <v>-1.0549787607015823E-3</v>
      </c>
      <c r="U79" s="29">
        <f t="shared" si="4"/>
        <v>-2.5928817467319994E-4</v>
      </c>
    </row>
    <row r="80" spans="1:21" ht="14.25" customHeight="1">
      <c r="A80" s="12" t="s">
        <v>217</v>
      </c>
      <c r="B80" s="12" t="s">
        <v>218</v>
      </c>
      <c r="C80" s="12" t="s">
        <v>58</v>
      </c>
      <c r="D80" s="13" t="s">
        <v>196</v>
      </c>
      <c r="E80" s="25">
        <f t="shared" si="0"/>
        <v>3.2547646675789254E-4</v>
      </c>
      <c r="F80" s="26" t="str">
        <f>IFERROR(IF(AND('1.DP 2012-2022 '!P80&lt;0),"prejuízo",IF('1.DP 2012-2022 '!E80&lt;0,"IRPJ NEGATIVO",('1.DP 2012-2022 '!E80+'1.DP 2012-2022 '!AA80)/'1.DP 2012-2022 '!P80)),"NA")</f>
        <v>prejuízo</v>
      </c>
      <c r="G80" s="26" t="str">
        <f>IFERROR(IF(AND('1.DP 2012-2022 '!Q80&lt;0),"prejuízo",IF('1.DP 2012-2022 '!F80&lt;0,"IRPJ NEGATIVO",('1.DP 2012-2022 '!F80+'1.DP 2012-2022 '!AB80)/'1.DP 2012-2022 '!Q80)),"NA")</f>
        <v>prejuízo</v>
      </c>
      <c r="H80" s="26" t="str">
        <f>IFERROR(IF(AND('1.DP 2012-2022 '!R80&lt;0),"prejuízo",IF('1.DP 2012-2022 '!G80&lt;0,"IRPJ NEGATIVO",('1.DP 2012-2022 '!G80+'1.DP 2012-2022 '!AC80)/'1.DP 2012-2022 '!R80)),"NA")</f>
        <v>prejuízo</v>
      </c>
      <c r="I80" s="26">
        <f>IFERROR(IF(AND('1.DP 2012-2022 '!S80&lt;0),"prejuízo",IF('1.DP 2012-2022 '!H80&lt;0,"IRPJ NEGATIVO",('1.DP 2012-2022 '!H80+'1.DP 2012-2022 '!AD80)/'1.DP 2012-2022 '!S80)),"NA")</f>
        <v>-0.31994820064498208</v>
      </c>
      <c r="J80" s="26">
        <f>IFERROR(IF(AND('1.DP 2012-2022 '!T80&lt;0),"prejuízo",IF('1.DP 2012-2022 '!I80&lt;0,"IRPJ NEGATIVO",('1.DP 2012-2022 '!I80+'1.DP 2012-2022 '!AE80)/'1.DP 2012-2022 '!T80)),"NA")</f>
        <v>-9.7630182633767597E-3</v>
      </c>
      <c r="K80" s="26">
        <f>IFERROR(IF(AND('1.DP 2012-2022 '!U80&lt;0),"prejuízo",IF('1.DP 2012-2022 '!J80&lt;0,"IRPJ NEGATIVO",('1.DP 2012-2022 '!J80+'1.DP 2012-2022 '!AF80)/'1.DP 2012-2022 '!U80)),"NA")</f>
        <v>1.9930802690175917E-2</v>
      </c>
      <c r="L80" s="26">
        <f>IFERROR(IF(AND('1.DP 2012-2022 '!V80&lt;0),"prejuízo",IF('1.DP 2012-2022 '!K80&lt;0,"IRPJ NEGATIVO",('1.DP 2012-2022 '!K80+'1.DP 2012-2022 '!AG80)/'1.DP 2012-2022 '!V80)),"NA")</f>
        <v>3.0277894068955178E-2</v>
      </c>
      <c r="M80" s="26">
        <f>IFERROR(IF(AND('1.DP 2012-2022 '!W80&lt;0),"prejuízo",IF('1.DP 2012-2022 '!L80&lt;0,"IRPJ NEGATIVO",('1.DP 2012-2022 '!L80+'1.DP 2012-2022 '!AH80)/'1.DP 2012-2022 '!W80)),"NA")</f>
        <v>4.6656756304761848E-2</v>
      </c>
      <c r="N80" s="26">
        <f>IFERROR(IF(AND('1.DP 2012-2022 '!X80&lt;0),"prejuízo",IF('1.DP 2012-2022 '!M80&lt;0,"IRPJ NEGATIVO",('1.DP 2012-2022 '!M80+'1.DP 2012-2022 '!AI80)/'1.DP 2012-2022 '!X80)),"NA")</f>
        <v>1.5003332217126495E-2</v>
      </c>
      <c r="O80" s="26">
        <f>IFERROR(IF(AND('1.DP 2012-2022 '!Y80&lt;0),"prejuízo",IF('1.DP 2012-2022 '!N80&lt;0,"IRPJ NEGATIVO",('1.DP 2012-2022 '!N80+'1.DP 2012-2022 '!AJ80)/'1.DP 2012-2022 '!Y80)),"NA")</f>
        <v>3.1804550734175957E-2</v>
      </c>
      <c r="P80" s="26">
        <f>IFERROR(IF(AND('1.DP 2012-2022 '!Z80&lt;0),"prejuízo",IF('1.DP 2012-2022 '!O80&lt;0,"IRPJ NEGATIVO",('1.DP 2012-2022 '!O80+'1.DP 2012-2022 '!AK80)/'1.DP 2012-2022 '!Z80)),"NA")</f>
        <v>3.1526068813930989E-2</v>
      </c>
      <c r="Q80" s="27">
        <f t="shared" si="1"/>
        <v>7</v>
      </c>
      <c r="R80" s="27">
        <f t="shared" si="2"/>
        <v>480</v>
      </c>
      <c r="S80" s="28">
        <f>IFERROR((SUMIF('1.DP 2012-2022 '!E80:O80,"&gt;=0",'1.DP 2012-2022 '!E80:O80)+SUMIF('1.DP 2012-2022 '!E80:O80,"&gt;=0",'1.DP 2012-2022 '!AA80:AK80))/(SUMIF('1.DP 2012-2022 '!P80:Z80,"&gt;=0",'1.DP 2012-2022 '!P80:Z80)),"NA")</f>
        <v>-7.0887619820782007E-3</v>
      </c>
      <c r="T80" s="29">
        <f t="shared" si="3"/>
        <v>-1.0337777890530708E-4</v>
      </c>
      <c r="U80" s="29">
        <f t="shared" si="4"/>
        <v>-2.5407749039706812E-5</v>
      </c>
    </row>
    <row r="81" spans="1:21" ht="14.25" customHeight="1">
      <c r="A81" s="12" t="s">
        <v>219</v>
      </c>
      <c r="B81" s="12" t="s">
        <v>220</v>
      </c>
      <c r="C81" s="12" t="s">
        <v>58</v>
      </c>
      <c r="D81" s="13" t="s">
        <v>196</v>
      </c>
      <c r="E81" s="25">
        <f t="shared" si="0"/>
        <v>2.1366405839778071E-3</v>
      </c>
      <c r="F81" s="26">
        <f>IFERROR(IF(AND('1.DP 2012-2022 '!P81&lt;0),"prejuízo",IF('1.DP 2012-2022 '!E81&lt;0,"IRPJ NEGATIVO",('1.DP 2012-2022 '!E81+'1.DP 2012-2022 '!AA81)/'1.DP 2012-2022 '!P81)),"NA")</f>
        <v>0.18376865688136801</v>
      </c>
      <c r="G81" s="26">
        <f>IFERROR(IF(AND('1.DP 2012-2022 '!Q81&lt;0),"prejuízo",IF('1.DP 2012-2022 '!F81&lt;0,"IRPJ NEGATIVO",('1.DP 2012-2022 '!F81+'1.DP 2012-2022 '!AB81)/'1.DP 2012-2022 '!Q81)),"NA")</f>
        <v>0.13456189126898646</v>
      </c>
      <c r="H81" s="26">
        <f>IFERROR(IF(AND('1.DP 2012-2022 '!R81&lt;0),"prejuízo",IF('1.DP 2012-2022 '!G81&lt;0,"IRPJ NEGATIVO",('1.DP 2012-2022 '!G81+'1.DP 2012-2022 '!AC81)/'1.DP 2012-2022 '!R81)),"NA")</f>
        <v>0.25811378567268423</v>
      </c>
      <c r="I81" s="26" t="str">
        <f>IFERROR(IF(AND('1.DP 2012-2022 '!S81&lt;0),"prejuízo",IF('1.DP 2012-2022 '!H81&lt;0,"IRPJ NEGATIVO",('1.DP 2012-2022 '!H81+'1.DP 2012-2022 '!AD81)/'1.DP 2012-2022 '!S81)),"NA")</f>
        <v>prejuízo</v>
      </c>
      <c r="J81" s="26">
        <f>IFERROR(IF(AND('1.DP 2012-2022 '!T81&lt;0),"prejuízo",IF('1.DP 2012-2022 '!I81&lt;0,"IRPJ NEGATIVO",('1.DP 2012-2022 '!I81+'1.DP 2012-2022 '!AE81)/'1.DP 2012-2022 '!T81)),"NA")</f>
        <v>6.359300607611292E-3</v>
      </c>
      <c r="K81" s="26">
        <f>IFERROR(IF(AND('1.DP 2012-2022 '!U81&lt;0),"prejuízo",IF('1.DP 2012-2022 '!J81&lt;0,"IRPJ NEGATIVO",('1.DP 2012-2022 '!J81+'1.DP 2012-2022 '!AF81)/'1.DP 2012-2022 '!U81)),"NA")</f>
        <v>2.166985353176358E-2</v>
      </c>
      <c r="L81" s="26">
        <f>IFERROR(IF(AND('1.DP 2012-2022 '!V81&lt;0),"prejuízo",IF('1.DP 2012-2022 '!K81&lt;0,"IRPJ NEGATIVO",('1.DP 2012-2022 '!K81+'1.DP 2012-2022 '!AG81)/'1.DP 2012-2022 '!V81)),"NA")</f>
        <v>0.68088012149743782</v>
      </c>
      <c r="M81" s="26">
        <f>IFERROR(IF(AND('1.DP 2012-2022 '!W81&lt;0),"prejuízo",IF('1.DP 2012-2022 '!L81&lt;0,"IRPJ NEGATIVO",('1.DP 2012-2022 '!L81+'1.DP 2012-2022 '!AH81)/'1.DP 2012-2022 '!W81)),"NA")</f>
        <v>0.14796425051908299</v>
      </c>
      <c r="N81" s="26">
        <f>IFERROR(IF(AND('1.DP 2012-2022 '!X81&lt;0),"prejuízo",IF('1.DP 2012-2022 '!M81&lt;0,"IRPJ NEGATIVO",('1.DP 2012-2022 '!M81+'1.DP 2012-2022 '!AI81)/'1.DP 2012-2022 '!X81)),"NA")</f>
        <v>0.14495130678918255</v>
      </c>
      <c r="O81" s="26">
        <f>IFERROR(IF(AND('1.DP 2012-2022 '!Y81&lt;0),"prejuízo",IF('1.DP 2012-2022 '!N81&lt;0,"IRPJ NEGATIVO",('1.DP 2012-2022 '!N81+'1.DP 2012-2022 '!AJ81)/'1.DP 2012-2022 '!Y81)),"NA")</f>
        <v>-0.37446870874307281</v>
      </c>
      <c r="P81" s="26">
        <f>IFERROR(IF(AND('1.DP 2012-2022 '!Z81&lt;0),"prejuízo",IF('1.DP 2012-2022 '!O81&lt;0,"IRPJ NEGATIVO",('1.DP 2012-2022 '!O81+'1.DP 2012-2022 '!AK81)/'1.DP 2012-2022 '!Z81)),"NA")</f>
        <v>0.22002058658473347</v>
      </c>
      <c r="Q81" s="27">
        <f t="shared" si="1"/>
        <v>8</v>
      </c>
      <c r="R81" s="27">
        <f t="shared" si="2"/>
        <v>480</v>
      </c>
      <c r="S81" s="28">
        <f>IFERROR((SUMIF('1.DP 2012-2022 '!E81:O81,"&gt;=0",'1.DP 2012-2022 '!E81:O81)+SUMIF('1.DP 2012-2022 '!E81:O81,"&gt;=0",'1.DP 2012-2022 '!AA81:AK81))/(SUMIF('1.DP 2012-2022 '!P81:Z81,"&gt;=0",'1.DP 2012-2022 '!P81:Z81)),"NA")</f>
        <v>0.12384330173750102</v>
      </c>
      <c r="T81" s="29">
        <f t="shared" si="3"/>
        <v>2.0640550289583504E-3</v>
      </c>
      <c r="U81" s="29">
        <f t="shared" si="4"/>
        <v>5.0729463077317364E-4</v>
      </c>
    </row>
    <row r="82" spans="1:21" ht="14.25" customHeight="1">
      <c r="A82" s="12" t="s">
        <v>221</v>
      </c>
      <c r="B82" s="12" t="s">
        <v>222</v>
      </c>
      <c r="C82" s="12" t="s">
        <v>58</v>
      </c>
      <c r="D82" s="13" t="s">
        <v>196</v>
      </c>
      <c r="E82" s="25">
        <f t="shared" si="0"/>
        <v>6.5396120580979658E-5</v>
      </c>
      <c r="F82" s="26" t="str">
        <f>IFERROR(IF(AND('1.DP 2012-2022 '!P82&lt;0),"prejuízo",IF('1.DP 2012-2022 '!E82&lt;0,"IRPJ NEGATIVO",('1.DP 2012-2022 '!E82+'1.DP 2012-2022 '!AA82)/'1.DP 2012-2022 '!P82)),"NA")</f>
        <v>NA</v>
      </c>
      <c r="G82" s="26" t="str">
        <f>IFERROR(IF(AND('1.DP 2012-2022 '!Q82&lt;0),"prejuízo",IF('1.DP 2012-2022 '!F82&lt;0,"IRPJ NEGATIVO",('1.DP 2012-2022 '!F82+'1.DP 2012-2022 '!AB82)/'1.DP 2012-2022 '!Q82)),"NA")</f>
        <v>prejuízo</v>
      </c>
      <c r="H82" s="26" t="str">
        <f>IFERROR(IF(AND('1.DP 2012-2022 '!R82&lt;0),"prejuízo",IF('1.DP 2012-2022 '!G82&lt;0,"IRPJ NEGATIVO",('1.DP 2012-2022 '!G82+'1.DP 2012-2022 '!AC82)/'1.DP 2012-2022 '!R82)),"NA")</f>
        <v>prejuízo</v>
      </c>
      <c r="I82" s="26" t="str">
        <f>IFERROR(IF(AND('1.DP 2012-2022 '!S82&lt;0),"prejuízo",IF('1.DP 2012-2022 '!H82&lt;0,"IRPJ NEGATIVO",('1.DP 2012-2022 '!H82+'1.DP 2012-2022 '!AD82)/'1.DP 2012-2022 '!S82)),"NA")</f>
        <v>prejuízo</v>
      </c>
      <c r="J82" s="26">
        <f>IFERROR(IF(AND('1.DP 2012-2022 '!T82&lt;0),"prejuízo",IF('1.DP 2012-2022 '!I82&lt;0,"IRPJ NEGATIVO",('1.DP 2012-2022 '!I82+'1.DP 2012-2022 '!AE82)/'1.DP 2012-2022 '!T82)),"NA")</f>
        <v>0.23190132666233956</v>
      </c>
      <c r="K82" s="26">
        <f>IFERROR(IF(AND('1.DP 2012-2022 '!U82&lt;0),"prejuízo",IF('1.DP 2012-2022 '!J82&lt;0,"IRPJ NEGATIVO",('1.DP 2012-2022 '!J82+'1.DP 2012-2022 '!AF82)/'1.DP 2012-2022 '!U82)),"NA")</f>
        <v>-0.20051118878346932</v>
      </c>
      <c r="L82" s="26" t="str">
        <f>IFERROR(IF(AND('1.DP 2012-2022 '!V82&lt;0),"prejuízo",IF('1.DP 2012-2022 '!K82&lt;0,"IRPJ NEGATIVO",('1.DP 2012-2022 '!K82+'1.DP 2012-2022 '!AG82)/'1.DP 2012-2022 '!V82)),"NA")</f>
        <v>prejuízo</v>
      </c>
      <c r="M82" s="26" t="str">
        <f>IFERROR(IF(AND('1.DP 2012-2022 '!W82&lt;0),"prejuízo",IF('1.DP 2012-2022 '!L82&lt;0,"IRPJ NEGATIVO",('1.DP 2012-2022 '!L82+'1.DP 2012-2022 '!AH82)/'1.DP 2012-2022 '!W82)),"NA")</f>
        <v>prejuízo</v>
      </c>
      <c r="N82" s="26" t="str">
        <f>IFERROR(IF(AND('1.DP 2012-2022 '!X82&lt;0),"prejuízo",IF('1.DP 2012-2022 '!M82&lt;0,"IRPJ NEGATIVO",('1.DP 2012-2022 '!M82+'1.DP 2012-2022 '!AI82)/'1.DP 2012-2022 '!X82)),"NA")</f>
        <v>prejuízo</v>
      </c>
      <c r="O82" s="26" t="str">
        <f>IFERROR(IF(AND('1.DP 2012-2022 '!Y82&lt;0),"prejuízo",IF('1.DP 2012-2022 '!N82&lt;0,"IRPJ NEGATIVO",('1.DP 2012-2022 '!N82+'1.DP 2012-2022 '!AJ82)/'1.DP 2012-2022 '!Y82)),"NA")</f>
        <v>prejuízo</v>
      </c>
      <c r="P82" s="26">
        <f>IFERROR(IF(AND('1.DP 2012-2022 '!Z82&lt;0),"prejuízo",IF('1.DP 2012-2022 '!O82&lt;0,"IRPJ NEGATIVO",('1.DP 2012-2022 '!O82+'1.DP 2012-2022 '!AK82)/'1.DP 2012-2022 '!Z82)),"NA")</f>
        <v>1.0605126226978738</v>
      </c>
      <c r="Q82" s="27">
        <f t="shared" si="1"/>
        <v>2</v>
      </c>
      <c r="R82" s="27">
        <f t="shared" si="2"/>
        <v>480</v>
      </c>
      <c r="S82" s="28">
        <f>IFERROR((SUMIF('1.DP 2012-2022 '!E82:O82,"&gt;=0",'1.DP 2012-2022 '!E82:O82)+SUMIF('1.DP 2012-2022 '!E82:O82,"&gt;=0",'1.DP 2012-2022 '!AA82:AK82))/(SUMIF('1.DP 2012-2022 '!P82:Z82,"&gt;=0",'1.DP 2012-2022 '!P82:Z82)),"NA")</f>
        <v>0.50495913131863168</v>
      </c>
      <c r="T82" s="29">
        <f t="shared" si="3"/>
        <v>2.1039963804942987E-3</v>
      </c>
      <c r="U82" s="29">
        <f t="shared" si="4"/>
        <v>5.1711124558999658E-4</v>
      </c>
    </row>
    <row r="83" spans="1:21" ht="14.25" customHeight="1">
      <c r="A83" s="12" t="s">
        <v>223</v>
      </c>
      <c r="B83" s="12" t="s">
        <v>224</v>
      </c>
      <c r="C83" s="12" t="s">
        <v>58</v>
      </c>
      <c r="D83" s="13" t="s">
        <v>196</v>
      </c>
      <c r="E83" s="25">
        <f t="shared" si="0"/>
        <v>-6.5784401802826165E-5</v>
      </c>
      <c r="F83" s="26">
        <f>IFERROR(IF(AND('1.DP 2012-2022 '!P83&lt;0),"prejuízo",IF('1.DP 2012-2022 '!E83&lt;0,"IRPJ NEGATIVO",('1.DP 2012-2022 '!E83+'1.DP 2012-2022 '!AA83)/'1.DP 2012-2022 '!P83)),"NA")</f>
        <v>0.17835820881897788</v>
      </c>
      <c r="G83" s="26">
        <f>IFERROR(IF(AND('1.DP 2012-2022 '!Q83&lt;0),"prejuízo",IF('1.DP 2012-2022 '!F83&lt;0,"IRPJ NEGATIVO",('1.DP 2012-2022 '!F83+'1.DP 2012-2022 '!AB83)/'1.DP 2012-2022 '!Q83)),"NA")</f>
        <v>-4.2973710320344687E-2</v>
      </c>
      <c r="H83" s="26" t="str">
        <f>IFERROR(IF(AND('1.DP 2012-2022 '!R83&lt;0),"prejuízo",IF('1.DP 2012-2022 '!G83&lt;0,"IRPJ NEGATIVO",('1.DP 2012-2022 '!G83+'1.DP 2012-2022 '!AC83)/'1.DP 2012-2022 '!R83)),"NA")</f>
        <v>prejuízo</v>
      </c>
      <c r="I83" s="26">
        <f>IFERROR(IF(AND('1.DP 2012-2022 '!S83&lt;0),"prejuízo",IF('1.DP 2012-2022 '!H83&lt;0,"IRPJ NEGATIVO",('1.DP 2012-2022 '!H83+'1.DP 2012-2022 '!AD83)/'1.DP 2012-2022 '!S83)),"NA")</f>
        <v>-0.25051470665033498</v>
      </c>
      <c r="J83" s="26">
        <f>IFERROR(IF(AND('1.DP 2012-2022 '!T83&lt;0),"prejuízo",IF('1.DP 2012-2022 '!I83&lt;0,"IRPJ NEGATIVO",('1.DP 2012-2022 '!I83+'1.DP 2012-2022 '!AE83)/'1.DP 2012-2022 '!T83)),"NA")</f>
        <v>1.4851650684245814E-2</v>
      </c>
      <c r="K83" s="26">
        <f>IFERROR(IF(AND('1.DP 2012-2022 '!U83&lt;0),"prejuízo",IF('1.DP 2012-2022 '!J83&lt;0,"IRPJ NEGATIVO",('1.DP 2012-2022 '!J83+'1.DP 2012-2022 '!AF83)/'1.DP 2012-2022 '!U83)),"NA")</f>
        <v>6.8702044602099416E-2</v>
      </c>
      <c r="L83" s="26" t="str">
        <f>IFERROR(IF(AND('1.DP 2012-2022 '!V83&lt;0),"prejuízo",IF('1.DP 2012-2022 '!K83&lt;0,"IRPJ NEGATIVO",('1.DP 2012-2022 '!K83+'1.DP 2012-2022 '!AG83)/'1.DP 2012-2022 '!V83)),"NA")</f>
        <v>NA</v>
      </c>
      <c r="M83" s="26" t="str">
        <f>IFERROR(IF(AND('1.DP 2012-2022 '!W83&lt;0),"prejuízo",IF('1.DP 2012-2022 '!L83&lt;0,"IRPJ NEGATIVO",('1.DP 2012-2022 '!L83+'1.DP 2012-2022 '!AH83)/'1.DP 2012-2022 '!W83)),"NA")</f>
        <v>NA</v>
      </c>
      <c r="N83" s="26" t="str">
        <f>IFERROR(IF(AND('1.DP 2012-2022 '!X83&lt;0),"prejuízo",IF('1.DP 2012-2022 '!M83&lt;0,"IRPJ NEGATIVO",('1.DP 2012-2022 '!M83+'1.DP 2012-2022 '!AI83)/'1.DP 2012-2022 '!X83)),"NA")</f>
        <v>NA</v>
      </c>
      <c r="O83" s="26" t="str">
        <f>IFERROR(IF(AND('1.DP 2012-2022 '!Y83&lt;0),"prejuízo",IF('1.DP 2012-2022 '!N83&lt;0,"IRPJ NEGATIVO",('1.DP 2012-2022 '!N83+'1.DP 2012-2022 '!AJ83)/'1.DP 2012-2022 '!Y83)),"NA")</f>
        <v>NA</v>
      </c>
      <c r="P83" s="26" t="str">
        <f>IFERROR(IF(AND('1.DP 2012-2022 '!Z83&lt;0),"prejuízo",IF('1.DP 2012-2022 '!O83&lt;0,"IRPJ NEGATIVO",('1.DP 2012-2022 '!O83+'1.DP 2012-2022 '!AK83)/'1.DP 2012-2022 '!Z83)),"NA")</f>
        <v>NA</v>
      </c>
      <c r="Q83" s="27">
        <f t="shared" si="1"/>
        <v>5</v>
      </c>
      <c r="R83" s="27">
        <f t="shared" si="2"/>
        <v>480</v>
      </c>
      <c r="S83" s="28">
        <f>IFERROR((SUMIF('1.DP 2012-2022 '!E83:O83,"&gt;=0",'1.DP 2012-2022 '!E83:O83)+SUMIF('1.DP 2012-2022 '!E83:O83,"&gt;=0",'1.DP 2012-2022 '!AA83:AK83))/(SUMIF('1.DP 2012-2022 '!P83:Z83,"&gt;=0",'1.DP 2012-2022 '!P83:Z83)),"NA")</f>
        <v>-6.3306195067202989E-2</v>
      </c>
      <c r="T83" s="29">
        <f t="shared" si="3"/>
        <v>-6.5943953195003106E-4</v>
      </c>
      <c r="U83" s="29">
        <f t="shared" si="4"/>
        <v>-1.6207423212289551E-4</v>
      </c>
    </row>
    <row r="84" spans="1:21" ht="14.25" customHeight="1">
      <c r="A84" s="12" t="s">
        <v>225</v>
      </c>
      <c r="B84" s="12" t="s">
        <v>226</v>
      </c>
      <c r="C84" s="12" t="s">
        <v>58</v>
      </c>
      <c r="D84" s="13" t="s">
        <v>196</v>
      </c>
      <c r="E84" s="25">
        <f t="shared" si="0"/>
        <v>1.3614390203016075E-3</v>
      </c>
      <c r="F84" s="26">
        <f>IFERROR(IF(AND('1.DP 2012-2022 '!P84&lt;0),"prejuízo",IF('1.DP 2012-2022 '!E84&lt;0,"IRPJ NEGATIVO",('1.DP 2012-2022 '!E84+'1.DP 2012-2022 '!AA84)/'1.DP 2012-2022 '!P84)),"NA")</f>
        <v>0.13966281813703216</v>
      </c>
      <c r="G84" s="26">
        <f>IFERROR(IF(AND('1.DP 2012-2022 '!Q84&lt;0),"prejuízo",IF('1.DP 2012-2022 '!F84&lt;0,"IRPJ NEGATIVO",('1.DP 2012-2022 '!F84+'1.DP 2012-2022 '!AB84)/'1.DP 2012-2022 '!Q84)),"NA")</f>
        <v>0.10332128507585774</v>
      </c>
      <c r="H84" s="26">
        <f>IFERROR(IF(AND('1.DP 2012-2022 '!R84&lt;0),"prejuízo",IF('1.DP 2012-2022 '!G84&lt;0,"IRPJ NEGATIVO",('1.DP 2012-2022 '!G84+'1.DP 2012-2022 '!AC84)/'1.DP 2012-2022 '!R84)),"NA")</f>
        <v>0.12124211422527947</v>
      </c>
      <c r="I84" s="26">
        <f>IFERROR(IF(AND('1.DP 2012-2022 '!S84&lt;0),"prejuízo",IF('1.DP 2012-2022 '!H84&lt;0,"IRPJ NEGATIVO",('1.DP 2012-2022 '!H84+'1.DP 2012-2022 '!AD84)/'1.DP 2012-2022 '!S84)),"NA")</f>
        <v>9.7476724396009407E-2</v>
      </c>
      <c r="J84" s="26">
        <f>IFERROR(IF(AND('1.DP 2012-2022 '!T84&lt;0),"prejuízo",IF('1.DP 2012-2022 '!I84&lt;0,"IRPJ NEGATIVO",('1.DP 2012-2022 '!I84+'1.DP 2012-2022 '!AE84)/'1.DP 2012-2022 '!T84)),"NA")</f>
        <v>9.4877636132808404E-2</v>
      </c>
      <c r="K84" s="26">
        <f>IFERROR(IF(AND('1.DP 2012-2022 '!U84&lt;0),"prejuízo",IF('1.DP 2012-2022 '!J84&lt;0,"IRPJ NEGATIVO",('1.DP 2012-2022 '!J84+'1.DP 2012-2022 '!AF84)/'1.DP 2012-2022 '!U84)),"NA")</f>
        <v>9.6910151777784476E-2</v>
      </c>
      <c r="L84" s="26" t="str">
        <f>IFERROR(IF(AND('1.DP 2012-2022 '!V84&lt;0),"prejuízo",IF('1.DP 2012-2022 '!K84&lt;0,"IRPJ NEGATIVO",('1.DP 2012-2022 '!K84+'1.DP 2012-2022 '!AG84)/'1.DP 2012-2022 '!V84)),"NA")</f>
        <v>NA</v>
      </c>
      <c r="M84" s="26" t="str">
        <f>IFERROR(IF(AND('1.DP 2012-2022 '!W84&lt;0),"prejuízo",IF('1.DP 2012-2022 '!L84&lt;0,"IRPJ NEGATIVO",('1.DP 2012-2022 '!L84+'1.DP 2012-2022 '!AH84)/'1.DP 2012-2022 '!W84)),"NA")</f>
        <v>NA</v>
      </c>
      <c r="N84" s="26" t="str">
        <f>IFERROR(IF(AND('1.DP 2012-2022 '!X84&lt;0),"prejuízo",IF('1.DP 2012-2022 '!M84&lt;0,"IRPJ NEGATIVO",('1.DP 2012-2022 '!M84+'1.DP 2012-2022 '!AI84)/'1.DP 2012-2022 '!X84)),"NA")</f>
        <v>NA</v>
      </c>
      <c r="O84" s="26" t="str">
        <f>IFERROR(IF(AND('1.DP 2012-2022 '!Y84&lt;0),"prejuízo",IF('1.DP 2012-2022 '!N84&lt;0,"IRPJ NEGATIVO",('1.DP 2012-2022 '!N84+'1.DP 2012-2022 '!AJ84)/'1.DP 2012-2022 '!Y84)),"NA")</f>
        <v>NA</v>
      </c>
      <c r="P84" s="26" t="str">
        <f>IFERROR(IF(AND('1.DP 2012-2022 '!Z84&lt;0),"prejuízo",IF('1.DP 2012-2022 '!O84&lt;0,"IRPJ NEGATIVO",('1.DP 2012-2022 '!O84+'1.DP 2012-2022 '!AK84)/'1.DP 2012-2022 '!Z84)),"NA")</f>
        <v>NA</v>
      </c>
      <c r="Q84" s="27">
        <f t="shared" si="1"/>
        <v>6</v>
      </c>
      <c r="R84" s="27">
        <f t="shared" si="2"/>
        <v>480</v>
      </c>
      <c r="S84" s="28">
        <f>IFERROR((SUMIF('1.DP 2012-2022 '!E84:O84,"&gt;=0",'1.DP 2012-2022 '!E84:O84)+SUMIF('1.DP 2012-2022 '!E84:O84,"&gt;=0",'1.DP 2012-2022 '!AA84:AK84))/(SUMIF('1.DP 2012-2022 '!P84:Z84,"&gt;=0",'1.DP 2012-2022 '!P84:Z84)),"NA")</f>
        <v>0.11156645447140591</v>
      </c>
      <c r="T84" s="29">
        <f t="shared" si="3"/>
        <v>1.394580680892574E-3</v>
      </c>
      <c r="U84" s="29">
        <f t="shared" si="4"/>
        <v>3.4275408439756041E-4</v>
      </c>
    </row>
    <row r="85" spans="1:21" ht="14.25" customHeight="1">
      <c r="A85" s="12" t="s">
        <v>227</v>
      </c>
      <c r="B85" s="12" t="s">
        <v>228</v>
      </c>
      <c r="C85" s="12" t="s">
        <v>58</v>
      </c>
      <c r="D85" s="13" t="s">
        <v>196</v>
      </c>
      <c r="E85" s="25">
        <f t="shared" si="0"/>
        <v>4.8272522274912617E-3</v>
      </c>
      <c r="F85" s="26" t="str">
        <f>IFERROR(IF(AND('1.DP 2012-2022 '!P85&lt;0),"prejuízo",IF('1.DP 2012-2022 '!E85&lt;0,"IRPJ NEGATIVO",('1.DP 2012-2022 '!E85+'1.DP 2012-2022 '!AA85)/'1.DP 2012-2022 '!P85)),"NA")</f>
        <v>prejuízo</v>
      </c>
      <c r="G85" s="26" t="str">
        <f>IFERROR(IF(AND('1.DP 2012-2022 '!Q85&lt;0),"prejuízo",IF('1.DP 2012-2022 '!F85&lt;0,"IRPJ NEGATIVO",('1.DP 2012-2022 '!F85+'1.DP 2012-2022 '!AB85)/'1.DP 2012-2022 '!Q85)),"NA")</f>
        <v>prejuízo</v>
      </c>
      <c r="H85" s="26" t="str">
        <f>IFERROR(IF(AND('1.DP 2012-2022 '!R85&lt;0),"prejuízo",IF('1.DP 2012-2022 '!G85&lt;0,"IRPJ NEGATIVO",('1.DP 2012-2022 '!G85+'1.DP 2012-2022 '!AC85)/'1.DP 2012-2022 '!R85)),"NA")</f>
        <v>prejuízo</v>
      </c>
      <c r="I85" s="26">
        <f>IFERROR(IF(AND('1.DP 2012-2022 '!S85&lt;0),"prejuízo",IF('1.DP 2012-2022 '!H85&lt;0,"IRPJ NEGATIVO",('1.DP 2012-2022 '!H85+'1.DP 2012-2022 '!AD85)/'1.DP 2012-2022 '!S85)),"NA")</f>
        <v>1.0302838398878793</v>
      </c>
      <c r="J85" s="26">
        <f>IFERROR(IF(AND('1.DP 2012-2022 '!T85&lt;0),"prejuízo",IF('1.DP 2012-2022 '!I85&lt;0,"IRPJ NEGATIVO",('1.DP 2012-2022 '!I85+'1.DP 2012-2022 '!AE85)/'1.DP 2012-2022 '!T85)),"NA")</f>
        <v>0.29230970547343915</v>
      </c>
      <c r="K85" s="26">
        <f>IFERROR(IF(AND('1.DP 2012-2022 '!U85&lt;0),"prejuízo",IF('1.DP 2012-2022 '!J85&lt;0,"IRPJ NEGATIVO",('1.DP 2012-2022 '!J85+'1.DP 2012-2022 '!AF85)/'1.DP 2012-2022 '!U85)),"NA")</f>
        <v>0.30077796251216143</v>
      </c>
      <c r="L85" s="26">
        <f>IFERROR(IF(AND('1.DP 2012-2022 '!V85&lt;0),"prejuízo",IF('1.DP 2012-2022 '!K85&lt;0,"IRPJ NEGATIVO",('1.DP 2012-2022 '!K85+'1.DP 2012-2022 '!AG85)/'1.DP 2012-2022 '!V85)),"NA")</f>
        <v>0.33445483611909416</v>
      </c>
      <c r="M85" s="26">
        <f>IFERROR(IF(AND('1.DP 2012-2022 '!W85&lt;0),"prejuízo",IF('1.DP 2012-2022 '!L85&lt;0,"IRPJ NEGATIVO",('1.DP 2012-2022 '!L85+'1.DP 2012-2022 '!AH85)/'1.DP 2012-2022 '!W85)),"NA")</f>
        <v>0.34504939207855612</v>
      </c>
      <c r="N85" s="26">
        <f>IFERROR(IF(AND('1.DP 2012-2022 '!X85&lt;0),"prejuízo",IF('1.DP 2012-2022 '!M85&lt;0,"IRPJ NEGATIVO",('1.DP 2012-2022 '!M85+'1.DP 2012-2022 '!AI85)/'1.DP 2012-2022 '!X85)),"NA")</f>
        <v>0.3529210659709161</v>
      </c>
      <c r="O85" s="26">
        <f>IFERROR(IF(AND('1.DP 2012-2022 '!Y85&lt;0),"prejuízo",IF('1.DP 2012-2022 '!N85&lt;0,"IRPJ NEGATIVO",('1.DP 2012-2022 '!N85+'1.DP 2012-2022 '!AJ85)/'1.DP 2012-2022 '!Y85)),"NA")</f>
        <v>0.36055652572795216</v>
      </c>
      <c r="P85" s="26">
        <f>IFERROR(IF(AND('1.DP 2012-2022 '!Z85&lt;0),"prejuízo",IF('1.DP 2012-2022 '!O85&lt;0,"IRPJ NEGATIVO",('1.DP 2012-2022 '!O85+'1.DP 2012-2022 '!AK85)/'1.DP 2012-2022 '!Z85)),"NA")</f>
        <v>0.52597341371705186</v>
      </c>
      <c r="Q85" s="27">
        <f t="shared" si="1"/>
        <v>7</v>
      </c>
      <c r="R85" s="27">
        <f t="shared" si="2"/>
        <v>480</v>
      </c>
      <c r="S85" s="28">
        <f>IFERROR((SUMIF('1.DP 2012-2022 '!E85:O85,"&gt;=0",'1.DP 2012-2022 '!E85:O85)+SUMIF('1.DP 2012-2022 '!E85:O85,"&gt;=0",'1.DP 2012-2022 '!AA85:AK85))/(SUMIF('1.DP 2012-2022 '!P85:Z85,"&gt;=0",'1.DP 2012-2022 '!P85:Z85)),"NA")</f>
        <v>0.38852908158772226</v>
      </c>
      <c r="T85" s="29">
        <f t="shared" si="3"/>
        <v>5.6660491064876159E-3</v>
      </c>
      <c r="U85" s="29">
        <f t="shared" si="4"/>
        <v>1.3925773533610116E-3</v>
      </c>
    </row>
    <row r="86" spans="1:21" ht="14.25" customHeight="1">
      <c r="A86" s="12" t="s">
        <v>229</v>
      </c>
      <c r="B86" s="12" t="s">
        <v>230</v>
      </c>
      <c r="C86" s="12" t="s">
        <v>58</v>
      </c>
      <c r="D86" s="13" t="s">
        <v>196</v>
      </c>
      <c r="E86" s="25">
        <f t="shared" si="0"/>
        <v>2.8081237140079349E-3</v>
      </c>
      <c r="F86" s="26">
        <f>IFERROR(IF(AND('1.DP 2012-2022 '!P86&lt;0),"prejuízo",IF('1.DP 2012-2022 '!E86&lt;0,"IRPJ NEGATIVO",('1.DP 2012-2022 '!E86+'1.DP 2012-2022 '!AA86)/'1.DP 2012-2022 '!P86)),"NA")</f>
        <v>0.12532904924296134</v>
      </c>
      <c r="G86" s="26">
        <f>IFERROR(IF(AND('1.DP 2012-2022 '!Q86&lt;0),"prejuízo",IF('1.DP 2012-2022 '!F86&lt;0,"IRPJ NEGATIVO",('1.DP 2012-2022 '!F86+'1.DP 2012-2022 '!AB86)/'1.DP 2012-2022 '!Q86)),"NA")</f>
        <v>8.0131364078419406E-2</v>
      </c>
      <c r="H86" s="26">
        <f>IFERROR(IF(AND('1.DP 2012-2022 '!R86&lt;0),"prejuízo",IF('1.DP 2012-2022 '!G86&lt;0,"IRPJ NEGATIVO",('1.DP 2012-2022 '!G86+'1.DP 2012-2022 '!AC86)/'1.DP 2012-2022 '!R86)),"NA")</f>
        <v>0.20087639524899589</v>
      </c>
      <c r="I86" s="26">
        <f>IFERROR(IF(AND('1.DP 2012-2022 '!S86&lt;0),"prejuízo",IF('1.DP 2012-2022 '!H86&lt;0,"IRPJ NEGATIVO",('1.DP 2012-2022 '!H86+'1.DP 2012-2022 '!AD86)/'1.DP 2012-2022 '!S86)),"NA")</f>
        <v>0.13887917432645422</v>
      </c>
      <c r="J86" s="26">
        <f>IFERROR(IF(AND('1.DP 2012-2022 '!T86&lt;0),"prejuízo",IF('1.DP 2012-2022 '!I86&lt;0,"IRPJ NEGATIVO",('1.DP 2012-2022 '!I86+'1.DP 2012-2022 '!AE86)/'1.DP 2012-2022 '!T86)),"NA")</f>
        <v>0.91915236042887383</v>
      </c>
      <c r="K86" s="26">
        <f>IFERROR(IF(AND('1.DP 2012-2022 '!U86&lt;0),"prejuízo",IF('1.DP 2012-2022 '!J86&lt;0,"IRPJ NEGATIVO",('1.DP 2012-2022 '!J86+'1.DP 2012-2022 '!AF86)/'1.DP 2012-2022 '!U86)),"NA")</f>
        <v>1.19291598027087</v>
      </c>
      <c r="L86" s="26">
        <f>IFERROR(IF(AND('1.DP 2012-2022 '!V86&lt;0),"prejuízo",IF('1.DP 2012-2022 '!K86&lt;0,"IRPJ NEGATIVO",('1.DP 2012-2022 '!K86+'1.DP 2012-2022 '!AG86)/'1.DP 2012-2022 '!V86)),"NA")</f>
        <v>0.23158354351722729</v>
      </c>
      <c r="M86" s="26">
        <f>IFERROR(IF(AND('1.DP 2012-2022 '!W86&lt;0),"prejuízo",IF('1.DP 2012-2022 '!L86&lt;0,"IRPJ NEGATIVO",('1.DP 2012-2022 '!L86+'1.DP 2012-2022 '!AH86)/'1.DP 2012-2022 '!W86)),"NA")</f>
        <v>0.14086100312389629</v>
      </c>
      <c r="N86" s="26">
        <f>IFERROR(IF(AND('1.DP 2012-2022 '!X86&lt;0),"prejuízo",IF('1.DP 2012-2022 '!M86&lt;0,"IRPJ NEGATIVO",('1.DP 2012-2022 '!M86+'1.DP 2012-2022 '!AI86)/'1.DP 2012-2022 '!X86)),"NA")</f>
        <v>0.14852515396187776</v>
      </c>
      <c r="O86" s="26">
        <f>IFERROR(IF(AND('1.DP 2012-2022 '!Y86&lt;0),"prejuízo",IF('1.DP 2012-2022 '!N86&lt;0,"IRPJ NEGATIVO",('1.DP 2012-2022 '!N86+'1.DP 2012-2022 '!AJ86)/'1.DP 2012-2022 '!Y86)),"NA")</f>
        <v>0.13194710114355346</v>
      </c>
      <c r="P86" s="26">
        <f>IFERROR(IF(AND('1.DP 2012-2022 '!Z86&lt;0),"prejuízo",IF('1.DP 2012-2022 '!O86&lt;0,"IRPJ NEGATIVO",('1.DP 2012-2022 '!O86+'1.DP 2012-2022 '!AK86)/'1.DP 2012-2022 '!Z86)),"NA")</f>
        <v>0.1712563774523192</v>
      </c>
      <c r="Q86" s="27">
        <f t="shared" si="1"/>
        <v>9</v>
      </c>
      <c r="R86" s="27">
        <f t="shared" si="2"/>
        <v>480</v>
      </c>
      <c r="S86" s="28">
        <f>IFERROR((SUMIF('1.DP 2012-2022 '!E86:O86,"&gt;=0",'1.DP 2012-2022 '!E86:O86)+SUMIF('1.DP 2012-2022 '!E86:O86,"&gt;=0",'1.DP 2012-2022 '!AA86:AK86))/(SUMIF('1.DP 2012-2022 '!P86:Z86,"&gt;=0",'1.DP 2012-2022 '!P86:Z86)),"NA")</f>
        <v>0.16622250969673885</v>
      </c>
      <c r="T86" s="29">
        <f t="shared" si="3"/>
        <v>3.1166720568138536E-3</v>
      </c>
      <c r="U86" s="29">
        <f t="shared" si="4"/>
        <v>7.6600234883289801E-4</v>
      </c>
    </row>
    <row r="87" spans="1:21" ht="14.25" customHeight="1">
      <c r="A87" s="12" t="s">
        <v>231</v>
      </c>
      <c r="B87" s="12" t="s">
        <v>232</v>
      </c>
      <c r="C87" s="12" t="s">
        <v>58</v>
      </c>
      <c r="D87" s="13" t="s">
        <v>196</v>
      </c>
      <c r="E87" s="25">
        <f t="shared" si="0"/>
        <v>2.3712649632789185E-3</v>
      </c>
      <c r="F87" s="26">
        <f>IFERROR(IF(AND('1.DP 2012-2022 '!P87&lt;0),"prejuízo",IF('1.DP 2012-2022 '!E87&lt;0,"IRPJ NEGATIVO",('1.DP 2012-2022 '!E87+'1.DP 2012-2022 '!AA87)/'1.DP 2012-2022 '!P87)),"NA")</f>
        <v>0.15204205148102978</v>
      </c>
      <c r="G87" s="26">
        <f>IFERROR(IF(AND('1.DP 2012-2022 '!Q87&lt;0),"prejuízo",IF('1.DP 2012-2022 '!F87&lt;0,"IRPJ NEGATIVO",('1.DP 2012-2022 '!F87+'1.DP 2012-2022 '!AB87)/'1.DP 2012-2022 '!Q87)),"NA")</f>
        <v>0.14555731553604281</v>
      </c>
      <c r="H87" s="26">
        <f>IFERROR(IF(AND('1.DP 2012-2022 '!R87&lt;0),"prejuízo",IF('1.DP 2012-2022 '!G87&lt;0,"IRPJ NEGATIVO",('1.DP 2012-2022 '!G87+'1.DP 2012-2022 '!AC87)/'1.DP 2012-2022 '!R87)),"NA")</f>
        <v>0.17164800849139175</v>
      </c>
      <c r="I87" s="26">
        <f>IFERROR(IF(AND('1.DP 2012-2022 '!S87&lt;0),"prejuízo",IF('1.DP 2012-2022 '!H87&lt;0,"IRPJ NEGATIVO",('1.DP 2012-2022 '!H87+'1.DP 2012-2022 '!AD87)/'1.DP 2012-2022 '!S87)),"NA")</f>
        <v>0.21447055304019455</v>
      </c>
      <c r="J87" s="26" t="str">
        <f>IFERROR(IF(AND('1.DP 2012-2022 '!T87&lt;0),"prejuízo",IF('1.DP 2012-2022 '!I87&lt;0,"IRPJ NEGATIVO",('1.DP 2012-2022 '!I87+'1.DP 2012-2022 '!AE87)/'1.DP 2012-2022 '!T87)),"NA")</f>
        <v>prejuízo</v>
      </c>
      <c r="K87" s="26" t="str">
        <f>IFERROR(IF(AND('1.DP 2012-2022 '!U87&lt;0),"prejuízo",IF('1.DP 2012-2022 '!J87&lt;0,"IRPJ NEGATIVO",('1.DP 2012-2022 '!J87+'1.DP 2012-2022 '!AF87)/'1.DP 2012-2022 '!U87)),"NA")</f>
        <v>prejuízo</v>
      </c>
      <c r="L87" s="26">
        <f>IFERROR(IF(AND('1.DP 2012-2022 '!V87&lt;0),"prejuízo",IF('1.DP 2012-2022 '!K87&lt;0,"IRPJ NEGATIVO",('1.DP 2012-2022 '!K87+'1.DP 2012-2022 '!AG87)/'1.DP 2012-2022 '!V87)),"NA")</f>
        <v>1.0691515694492102</v>
      </c>
      <c r="M87" s="26">
        <f>IFERROR(IF(AND('1.DP 2012-2022 '!W87&lt;0),"prejuízo",IF('1.DP 2012-2022 '!L87&lt;0,"IRPJ NEGATIVO",('1.DP 2012-2022 '!L87+'1.DP 2012-2022 '!AH87)/'1.DP 2012-2022 '!W87)),"NA")</f>
        <v>0.12973960713794291</v>
      </c>
      <c r="N87" s="26">
        <f>IFERROR(IF(AND('1.DP 2012-2022 '!X87&lt;0),"prejuízo",IF('1.DP 2012-2022 '!M87&lt;0,"IRPJ NEGATIVO",('1.DP 2012-2022 '!M87+'1.DP 2012-2022 '!AI87)/'1.DP 2012-2022 '!X87)),"NA")</f>
        <v>9.1227150163603818E-2</v>
      </c>
      <c r="O87" s="26">
        <f>IFERROR(IF(AND('1.DP 2012-2022 '!Y87&lt;0),"prejuízo",IF('1.DP 2012-2022 '!N87&lt;0,"IRPJ NEGATIVO",('1.DP 2012-2022 '!N87+'1.DP 2012-2022 '!AJ87)/'1.DP 2012-2022 '!Y87)),"NA")</f>
        <v>9.1246598726940062E-2</v>
      </c>
      <c r="P87" s="26">
        <f>IFERROR(IF(AND('1.DP 2012-2022 '!Z87&lt;0),"prejuízo",IF('1.DP 2012-2022 '!O87&lt;0,"IRPJ NEGATIVO",('1.DP 2012-2022 '!O87+'1.DP 2012-2022 '!AK87)/'1.DP 2012-2022 '!Z87)),"NA")</f>
        <v>7.5872065007649356E-2</v>
      </c>
      <c r="Q87" s="27">
        <f t="shared" si="1"/>
        <v>8</v>
      </c>
      <c r="R87" s="27">
        <f t="shared" si="2"/>
        <v>480</v>
      </c>
      <c r="S87" s="28">
        <f>IFERROR((SUMIF('1.DP 2012-2022 '!E87:O87,"&gt;=0",'1.DP 2012-2022 '!E87:O87)+SUMIF('1.DP 2012-2022 '!E87:O87,"&gt;=0",'1.DP 2012-2022 '!AA87:AK87))/(SUMIF('1.DP 2012-2022 '!P87:Z87,"&gt;=0",'1.DP 2012-2022 '!P87:Z87)),"NA")</f>
        <v>0.15145023824145207</v>
      </c>
      <c r="T87" s="29">
        <f t="shared" si="3"/>
        <v>2.5241706373575344E-3</v>
      </c>
      <c r="U87" s="29">
        <f t="shared" si="4"/>
        <v>6.2037988014931726E-4</v>
      </c>
    </row>
    <row r="88" spans="1:21" ht="14.25" customHeight="1">
      <c r="A88" s="12" t="s">
        <v>233</v>
      </c>
      <c r="B88" s="12" t="s">
        <v>234</v>
      </c>
      <c r="C88" s="12" t="s">
        <v>58</v>
      </c>
      <c r="D88" s="13" t="s">
        <v>196</v>
      </c>
      <c r="E88" s="25">
        <f t="shared" si="0"/>
        <v>4.2101197993827189E-3</v>
      </c>
      <c r="F88" s="26">
        <f>IFERROR(IF(AND('1.DP 2012-2022 '!P88&lt;0),"prejuízo",IF('1.DP 2012-2022 '!E88&lt;0,"IRPJ NEGATIVO",('1.DP 2012-2022 '!E88+'1.DP 2012-2022 '!AA88)/'1.DP 2012-2022 '!P88)),"NA")</f>
        <v>0.55637660882109186</v>
      </c>
      <c r="G88" s="26">
        <f>IFERROR(IF(AND('1.DP 2012-2022 '!Q88&lt;0),"prejuízo",IF('1.DP 2012-2022 '!F88&lt;0,"IRPJ NEGATIVO",('1.DP 2012-2022 '!F88+'1.DP 2012-2022 '!AB88)/'1.DP 2012-2022 '!Q88)),"NA")</f>
        <v>0.12392116889240015</v>
      </c>
      <c r="H88" s="26">
        <f>IFERROR(IF(AND('1.DP 2012-2022 '!R88&lt;0),"prejuízo",IF('1.DP 2012-2022 '!G88&lt;0,"IRPJ NEGATIVO",('1.DP 2012-2022 '!G88+'1.DP 2012-2022 '!AC88)/'1.DP 2012-2022 '!R88)),"NA")</f>
        <v>0.20723168963583843</v>
      </c>
      <c r="I88" s="26">
        <f>IFERROR(IF(AND('1.DP 2012-2022 '!S88&lt;0),"prejuízo",IF('1.DP 2012-2022 '!H88&lt;0,"IRPJ NEGATIVO",('1.DP 2012-2022 '!H88+'1.DP 2012-2022 '!AD88)/'1.DP 2012-2022 '!S88)),"NA")</f>
        <v>-2.846348823931228</v>
      </c>
      <c r="J88" s="26">
        <f>IFERROR(IF(AND('1.DP 2012-2022 '!T88&lt;0),"prejuízo",IF('1.DP 2012-2022 '!I88&lt;0,"IRPJ NEGATIVO",('1.DP 2012-2022 '!I88+'1.DP 2012-2022 '!AE88)/'1.DP 2012-2022 '!T88)),"NA")</f>
        <v>0.17403898977166862</v>
      </c>
      <c r="K88" s="26">
        <f>IFERROR(IF(AND('1.DP 2012-2022 '!U88&lt;0),"prejuízo",IF('1.DP 2012-2022 '!J88&lt;0,"IRPJ NEGATIVO",('1.DP 2012-2022 '!J88+'1.DP 2012-2022 '!AF88)/'1.DP 2012-2022 '!U88)),"NA")</f>
        <v>0.10108398227039295</v>
      </c>
      <c r="L88" s="26">
        <f>IFERROR(IF(AND('1.DP 2012-2022 '!V88&lt;0),"prejuízo",IF('1.DP 2012-2022 '!K88&lt;0,"IRPJ NEGATIVO",('1.DP 2012-2022 '!K88+'1.DP 2012-2022 '!AG88)/'1.DP 2012-2022 '!V88)),"NA")</f>
        <v>0.18332981442225174</v>
      </c>
      <c r="M88" s="26">
        <f>IFERROR(IF(AND('1.DP 2012-2022 '!W88&lt;0),"prejuízo",IF('1.DP 2012-2022 '!L88&lt;0,"IRPJ NEGATIVO",('1.DP 2012-2022 '!L88+'1.DP 2012-2022 '!AH88)/'1.DP 2012-2022 '!W88)),"NA")</f>
        <v>0.21455405599743838</v>
      </c>
      <c r="N88" s="26">
        <f>IFERROR(IF(AND('1.DP 2012-2022 '!X88&lt;0),"prejuízo",IF('1.DP 2012-2022 '!M88&lt;0,"IRPJ NEGATIVO",('1.DP 2012-2022 '!M88+'1.DP 2012-2022 '!AI88)/'1.DP 2012-2022 '!X88)),"NA")</f>
        <v>0.11923565817436958</v>
      </c>
      <c r="O88" s="26">
        <f>IFERROR(IF(AND('1.DP 2012-2022 '!Y88&lt;0),"prejuízo",IF('1.DP 2012-2022 '!N88&lt;0,"IRPJ NEGATIVO",('1.DP 2012-2022 '!N88+'1.DP 2012-2022 '!AJ88)/'1.DP 2012-2022 '!Y88)),"NA")</f>
        <v>0.13899978534788338</v>
      </c>
      <c r="P88" s="26">
        <f>IFERROR(IF(AND('1.DP 2012-2022 '!Z88&lt;0),"prejuízo",IF('1.DP 2012-2022 '!O88&lt;0,"IRPJ NEGATIVO",('1.DP 2012-2022 '!O88+'1.DP 2012-2022 '!AK88)/'1.DP 2012-2022 '!Z88)),"NA")</f>
        <v>0.15034187001018284</v>
      </c>
      <c r="Q88" s="27">
        <f t="shared" si="1"/>
        <v>10</v>
      </c>
      <c r="R88" s="27">
        <f t="shared" si="2"/>
        <v>480</v>
      </c>
      <c r="S88" s="28">
        <f>IFERROR((SUMIF('1.DP 2012-2022 '!E88:O88,"&gt;=0",'1.DP 2012-2022 '!E88:O88)+SUMIF('1.DP 2012-2022 '!E88:O88,"&gt;=0",'1.DP 2012-2022 '!AA88:AK88))/(SUMIF('1.DP 2012-2022 '!P88:Z88,"&gt;=0",'1.DP 2012-2022 '!P88:Z88)),"NA")</f>
        <v>0.11551316497251662</v>
      </c>
      <c r="T88" s="29">
        <f t="shared" si="3"/>
        <v>2.4065242702607632E-3</v>
      </c>
      <c r="U88" s="29">
        <f t="shared" si="4"/>
        <v>5.9146525843582504E-4</v>
      </c>
    </row>
    <row r="89" spans="1:21" ht="14.25" customHeight="1">
      <c r="A89" s="12" t="s">
        <v>235</v>
      </c>
      <c r="B89" s="12" t="s">
        <v>236</v>
      </c>
      <c r="C89" s="12" t="s">
        <v>58</v>
      </c>
      <c r="D89" s="13" t="s">
        <v>196</v>
      </c>
      <c r="E89" s="25" t="str">
        <f t="shared" si="0"/>
        <v>NA)</v>
      </c>
      <c r="F89" s="26" t="str">
        <f>IFERROR(IF(AND('1.DP 2012-2022 '!P89&lt;0),"prejuízo",IF('1.DP 2012-2022 '!E89&lt;0,"IRPJ NEGATIVO",('1.DP 2012-2022 '!E89+'1.DP 2012-2022 '!AA89)/'1.DP 2012-2022 '!P89)),"NA")</f>
        <v>prejuízo</v>
      </c>
      <c r="G89" s="26" t="str">
        <f>IFERROR(IF(AND('1.DP 2012-2022 '!Q89&lt;0),"prejuízo",IF('1.DP 2012-2022 '!F89&lt;0,"IRPJ NEGATIVO",('1.DP 2012-2022 '!F89+'1.DP 2012-2022 '!AB89)/'1.DP 2012-2022 '!Q89)),"NA")</f>
        <v>prejuízo</v>
      </c>
      <c r="H89" s="26" t="str">
        <f>IFERROR(IF(AND('1.DP 2012-2022 '!R89&lt;0),"prejuízo",IF('1.DP 2012-2022 '!G89&lt;0,"IRPJ NEGATIVO",('1.DP 2012-2022 '!G89+'1.DP 2012-2022 '!AC89)/'1.DP 2012-2022 '!R89)),"NA")</f>
        <v>prejuízo</v>
      </c>
      <c r="I89" s="26" t="str">
        <f>IFERROR(IF(AND('1.DP 2012-2022 '!S89&lt;0),"prejuízo",IF('1.DP 2012-2022 '!H89&lt;0,"IRPJ NEGATIVO",('1.DP 2012-2022 '!H89+'1.DP 2012-2022 '!AD89)/'1.DP 2012-2022 '!S89)),"NA")</f>
        <v>prejuízo</v>
      </c>
      <c r="J89" s="26" t="str">
        <f>IFERROR(IF(AND('1.DP 2012-2022 '!T89&lt;0),"prejuízo",IF('1.DP 2012-2022 '!I89&lt;0,"IRPJ NEGATIVO",('1.DP 2012-2022 '!I89+'1.DP 2012-2022 '!AE89)/'1.DP 2012-2022 '!T89)),"NA")</f>
        <v>NA</v>
      </c>
      <c r="K89" s="26" t="str">
        <f>IFERROR(IF(AND('1.DP 2012-2022 '!U89&lt;0),"prejuízo",IF('1.DP 2012-2022 '!J89&lt;0,"IRPJ NEGATIVO",('1.DP 2012-2022 '!J89+'1.DP 2012-2022 '!AF89)/'1.DP 2012-2022 '!U89)),"NA")</f>
        <v>NA</v>
      </c>
      <c r="L89" s="26" t="str">
        <f>IFERROR(IF(AND('1.DP 2012-2022 '!V89&lt;0),"prejuízo",IF('1.DP 2012-2022 '!K89&lt;0,"IRPJ NEGATIVO",('1.DP 2012-2022 '!K89+'1.DP 2012-2022 '!AG89)/'1.DP 2012-2022 '!V89)),"NA")</f>
        <v>NA</v>
      </c>
      <c r="M89" s="26" t="str">
        <f>IFERROR(IF(AND('1.DP 2012-2022 '!W89&lt;0),"prejuízo",IF('1.DP 2012-2022 '!L89&lt;0,"IRPJ NEGATIVO",('1.DP 2012-2022 '!L89+'1.DP 2012-2022 '!AH89)/'1.DP 2012-2022 '!W89)),"NA")</f>
        <v>NA</v>
      </c>
      <c r="N89" s="26" t="str">
        <f>IFERROR(IF(AND('1.DP 2012-2022 '!X89&lt;0),"prejuízo",IF('1.DP 2012-2022 '!M89&lt;0,"IRPJ NEGATIVO",('1.DP 2012-2022 '!M89+'1.DP 2012-2022 '!AI89)/'1.DP 2012-2022 '!X89)),"NA")</f>
        <v>NA</v>
      </c>
      <c r="O89" s="26" t="str">
        <f>IFERROR(IF(AND('1.DP 2012-2022 '!Y89&lt;0),"prejuízo",IF('1.DP 2012-2022 '!N89&lt;0,"IRPJ NEGATIVO",('1.DP 2012-2022 '!N89+'1.DP 2012-2022 '!AJ89)/'1.DP 2012-2022 '!Y89)),"NA")</f>
        <v>NA</v>
      </c>
      <c r="P89" s="26" t="str">
        <f>IFERROR(IF(AND('1.DP 2012-2022 '!Z89&lt;0),"prejuízo",IF('1.DP 2012-2022 '!O89&lt;0,"IRPJ NEGATIVO",('1.DP 2012-2022 '!O89+'1.DP 2012-2022 '!AK89)/'1.DP 2012-2022 '!Z89)),"NA")</f>
        <v>NA</v>
      </c>
      <c r="Q89" s="27">
        <f t="shared" si="1"/>
        <v>0</v>
      </c>
      <c r="R89" s="27">
        <f t="shared" si="2"/>
        <v>480</v>
      </c>
      <c r="S89" s="28" t="str">
        <f>IFERROR((SUMIF('1.DP 2012-2022 '!E89:O89,"&gt;=0",'1.DP 2012-2022 '!E89:O89)+SUMIF('1.DP 2012-2022 '!E89:O89,"&gt;=0",'1.DP 2012-2022 '!AA89:AK89))/(SUMIF('1.DP 2012-2022 '!P89:Z89,"&gt;=0",'1.DP 2012-2022 '!P89:Z89)),"NA")</f>
        <v>NA</v>
      </c>
      <c r="T89" s="29" t="str">
        <f t="shared" si="3"/>
        <v>na</v>
      </c>
      <c r="U89" s="29" t="str">
        <f t="shared" si="4"/>
        <v>na</v>
      </c>
    </row>
    <row r="90" spans="1:21" ht="14.25" customHeight="1">
      <c r="A90" s="12" t="s">
        <v>237</v>
      </c>
      <c r="B90" s="12" t="s">
        <v>238</v>
      </c>
      <c r="C90" s="12" t="s">
        <v>58</v>
      </c>
      <c r="D90" s="13" t="s">
        <v>196</v>
      </c>
      <c r="E90" s="25">
        <f t="shared" si="0"/>
        <v>3.2144502584011293E-3</v>
      </c>
      <c r="F90" s="26" t="str">
        <f>IFERROR(IF(AND('1.DP 2012-2022 '!P90&lt;0),"prejuízo",IF('1.DP 2012-2022 '!E90&lt;0,"IRPJ NEGATIVO",('1.DP 2012-2022 '!E90+'1.DP 2012-2022 '!AA90)/'1.DP 2012-2022 '!P90)),"NA")</f>
        <v>prejuízo</v>
      </c>
      <c r="G90" s="26">
        <f>IFERROR(IF(AND('1.DP 2012-2022 '!Q90&lt;0),"prejuízo",IF('1.DP 2012-2022 '!F90&lt;0,"IRPJ NEGATIVO",('1.DP 2012-2022 '!F90+'1.DP 2012-2022 '!AB90)/'1.DP 2012-2022 '!Q90)),"NA")</f>
        <v>2.2987941549205439E-2</v>
      </c>
      <c r="H90" s="26">
        <f>IFERROR(IF(AND('1.DP 2012-2022 '!R90&lt;0),"prejuízo",IF('1.DP 2012-2022 '!G90&lt;0,"IRPJ NEGATIVO",('1.DP 2012-2022 '!G90+'1.DP 2012-2022 '!AC90)/'1.DP 2012-2022 '!R90)),"NA")</f>
        <v>0.49337651372369207</v>
      </c>
      <c r="I90" s="26">
        <f>IFERROR(IF(AND('1.DP 2012-2022 '!S90&lt;0),"prejuízo",IF('1.DP 2012-2022 '!H90&lt;0,"IRPJ NEGATIVO",('1.DP 2012-2022 '!H90+'1.DP 2012-2022 '!AD90)/'1.DP 2012-2022 '!S90)),"NA")</f>
        <v>0.41738921220937453</v>
      </c>
      <c r="J90" s="26">
        <f>IFERROR(IF(AND('1.DP 2012-2022 '!T90&lt;0),"prejuízo",IF('1.DP 2012-2022 '!I90&lt;0,"IRPJ NEGATIVO",('1.DP 2012-2022 '!I90+'1.DP 2012-2022 '!AE90)/'1.DP 2012-2022 '!T90)),"NA")</f>
        <v>0.33665187940643254</v>
      </c>
      <c r="K90" s="26">
        <f>IFERROR(IF(AND('1.DP 2012-2022 '!U90&lt;0),"prejuízo",IF('1.DP 2012-2022 '!J90&lt;0,"IRPJ NEGATIVO",('1.DP 2012-2022 '!J90+'1.DP 2012-2022 '!AF90)/'1.DP 2012-2022 '!U90)),"NA")</f>
        <v>0.27253057714383744</v>
      </c>
      <c r="L90" s="26" t="str">
        <f>IFERROR(IF(AND('1.DP 2012-2022 '!V90&lt;0),"prejuízo",IF('1.DP 2012-2022 '!K90&lt;0,"IRPJ NEGATIVO",('1.DP 2012-2022 '!K90+'1.DP 2012-2022 '!AG90)/'1.DP 2012-2022 '!V90)),"NA")</f>
        <v>NA</v>
      </c>
      <c r="M90" s="26" t="str">
        <f>IFERROR(IF(AND('1.DP 2012-2022 '!W90&lt;0),"prejuízo",IF('1.DP 2012-2022 '!L90&lt;0,"IRPJ NEGATIVO",('1.DP 2012-2022 '!L90+'1.DP 2012-2022 '!AH90)/'1.DP 2012-2022 '!W90)),"NA")</f>
        <v>NA</v>
      </c>
      <c r="N90" s="26" t="str">
        <f>IFERROR(IF(AND('1.DP 2012-2022 '!X90&lt;0),"prejuízo",IF('1.DP 2012-2022 '!M90&lt;0,"IRPJ NEGATIVO",('1.DP 2012-2022 '!M90+'1.DP 2012-2022 '!AI90)/'1.DP 2012-2022 '!X90)),"NA")</f>
        <v>NA</v>
      </c>
      <c r="O90" s="26" t="str">
        <f>IFERROR(IF(AND('1.DP 2012-2022 '!Y90&lt;0),"prejuízo",IF('1.DP 2012-2022 '!N90&lt;0,"IRPJ NEGATIVO",('1.DP 2012-2022 '!N90+'1.DP 2012-2022 '!AJ90)/'1.DP 2012-2022 '!Y90)),"NA")</f>
        <v>NA</v>
      </c>
      <c r="P90" s="26" t="str">
        <f>IFERROR(IF(AND('1.DP 2012-2022 '!Z90&lt;0),"prejuízo",IF('1.DP 2012-2022 '!O90&lt;0,"IRPJ NEGATIVO",('1.DP 2012-2022 '!O90+'1.DP 2012-2022 '!AK90)/'1.DP 2012-2022 '!Z90)),"NA")</f>
        <v>NA</v>
      </c>
      <c r="Q90" s="27">
        <f t="shared" si="1"/>
        <v>5</v>
      </c>
      <c r="R90" s="27">
        <f t="shared" si="2"/>
        <v>480</v>
      </c>
      <c r="S90" s="28">
        <f>IFERROR((SUMIF('1.DP 2012-2022 '!E90:O90,"&gt;=0",'1.DP 2012-2022 '!E90:O90)+SUMIF('1.DP 2012-2022 '!E90:O90,"&gt;=0",'1.DP 2012-2022 '!AA90:AK90))/(SUMIF('1.DP 2012-2022 '!P90:Z90,"&gt;=0",'1.DP 2012-2022 '!P90:Z90)),"NA")</f>
        <v>0.29404276121033335</v>
      </c>
      <c r="T90" s="29">
        <f t="shared" si="3"/>
        <v>3.0629454292743058E-3</v>
      </c>
      <c r="U90" s="29">
        <f t="shared" si="4"/>
        <v>7.5279764774790927E-4</v>
      </c>
    </row>
    <row r="91" spans="1:21" ht="14.25" customHeight="1">
      <c r="A91" s="12" t="s">
        <v>239</v>
      </c>
      <c r="B91" s="12" t="s">
        <v>240</v>
      </c>
      <c r="C91" s="12" t="s">
        <v>58</v>
      </c>
      <c r="D91" s="13" t="s">
        <v>196</v>
      </c>
      <c r="E91" s="25">
        <f t="shared" si="0"/>
        <v>0</v>
      </c>
      <c r="F91" s="26" t="str">
        <f>IFERROR(IF(AND('1.DP 2012-2022 '!P91&lt;0),"prejuízo",IF('1.DP 2012-2022 '!E91&lt;0,"IRPJ NEGATIVO",('1.DP 2012-2022 '!E91+'1.DP 2012-2022 '!AA91)/'1.DP 2012-2022 '!P91)),"NA")</f>
        <v>prejuízo</v>
      </c>
      <c r="G91" s="26">
        <f>IFERROR(IF(AND('1.DP 2012-2022 '!Q91&lt;0),"prejuízo",IF('1.DP 2012-2022 '!F91&lt;0,"IRPJ NEGATIVO",('1.DP 2012-2022 '!F91+'1.DP 2012-2022 '!AB91)/'1.DP 2012-2022 '!Q91)),"NA")</f>
        <v>0</v>
      </c>
      <c r="H91" s="26" t="str">
        <f>IFERROR(IF(AND('1.DP 2012-2022 '!R91&lt;0),"prejuízo",IF('1.DP 2012-2022 '!G91&lt;0,"IRPJ NEGATIVO",('1.DP 2012-2022 '!G91+'1.DP 2012-2022 '!AC91)/'1.DP 2012-2022 '!R91)),"NA")</f>
        <v>prejuízo</v>
      </c>
      <c r="I91" s="26" t="str">
        <f>IFERROR(IF(AND('1.DP 2012-2022 '!S91&lt;0),"prejuízo",IF('1.DP 2012-2022 '!H91&lt;0,"IRPJ NEGATIVO",('1.DP 2012-2022 '!H91+'1.DP 2012-2022 '!AD91)/'1.DP 2012-2022 '!S91)),"NA")</f>
        <v>prejuízo</v>
      </c>
      <c r="J91" s="26" t="str">
        <f>IFERROR(IF(AND('1.DP 2012-2022 '!T91&lt;0),"prejuízo",IF('1.DP 2012-2022 '!I91&lt;0,"IRPJ NEGATIVO",('1.DP 2012-2022 '!I91+'1.DP 2012-2022 '!AE91)/'1.DP 2012-2022 '!T91)),"NA")</f>
        <v>prejuízo</v>
      </c>
      <c r="K91" s="26" t="str">
        <f>IFERROR(IF(AND('1.DP 2012-2022 '!U91&lt;0),"prejuízo",IF('1.DP 2012-2022 '!J91&lt;0,"IRPJ NEGATIVO",('1.DP 2012-2022 '!J91+'1.DP 2012-2022 '!AF91)/'1.DP 2012-2022 '!U91)),"NA")</f>
        <v>prejuízo</v>
      </c>
      <c r="L91" s="26" t="str">
        <f>IFERROR(IF(AND('1.DP 2012-2022 '!V91&lt;0),"prejuízo",IF('1.DP 2012-2022 '!K91&lt;0,"IRPJ NEGATIVO",('1.DP 2012-2022 '!K91+'1.DP 2012-2022 '!AG91)/'1.DP 2012-2022 '!V91)),"NA")</f>
        <v>prejuízo</v>
      </c>
      <c r="M91" s="26" t="str">
        <f>IFERROR(IF(AND('1.DP 2012-2022 '!W91&lt;0),"prejuízo",IF('1.DP 2012-2022 '!L91&lt;0,"IRPJ NEGATIVO",('1.DP 2012-2022 '!L91+'1.DP 2012-2022 '!AH91)/'1.DP 2012-2022 '!W91)),"NA")</f>
        <v>prejuízo</v>
      </c>
      <c r="N91" s="26" t="str">
        <f>IFERROR(IF(AND('1.DP 2012-2022 '!X91&lt;0),"prejuízo",IF('1.DP 2012-2022 '!M91&lt;0,"IRPJ NEGATIVO",('1.DP 2012-2022 '!M91+'1.DP 2012-2022 '!AI91)/'1.DP 2012-2022 '!X91)),"NA")</f>
        <v>prejuízo</v>
      </c>
      <c r="O91" s="26" t="str">
        <f>IFERROR(IF(AND('1.DP 2012-2022 '!Y91&lt;0),"prejuízo",IF('1.DP 2012-2022 '!N91&lt;0,"IRPJ NEGATIVO",('1.DP 2012-2022 '!N91+'1.DP 2012-2022 '!AJ91)/'1.DP 2012-2022 '!Y91)),"NA")</f>
        <v>prejuízo</v>
      </c>
      <c r="P91" s="26" t="str">
        <f>IFERROR(IF(AND('1.DP 2012-2022 '!Z91&lt;0),"prejuízo",IF('1.DP 2012-2022 '!O91&lt;0,"IRPJ NEGATIVO",('1.DP 2012-2022 '!O91+'1.DP 2012-2022 '!AK91)/'1.DP 2012-2022 '!Z91)),"NA")</f>
        <v>prejuízo</v>
      </c>
      <c r="Q91" s="27">
        <f t="shared" si="1"/>
        <v>1</v>
      </c>
      <c r="R91" s="27">
        <f t="shared" si="2"/>
        <v>480</v>
      </c>
      <c r="S91" s="28">
        <f>IFERROR((SUMIF('1.DP 2012-2022 '!E91:O91,"&gt;=0",'1.DP 2012-2022 '!E91:O91)+SUMIF('1.DP 2012-2022 '!E91:O91,"&gt;=0",'1.DP 2012-2022 '!AA91:AK91))/(SUMIF('1.DP 2012-2022 '!P91:Z91,"&gt;=0",'1.DP 2012-2022 '!P91:Z91)),"NA")</f>
        <v>41.809512615279779</v>
      </c>
      <c r="T91" s="29" t="str">
        <f t="shared" si="3"/>
        <v>na</v>
      </c>
      <c r="U91" s="29" t="str">
        <f t="shared" si="4"/>
        <v>na</v>
      </c>
    </row>
    <row r="92" spans="1:21" ht="14.25" customHeight="1">
      <c r="A92" s="12" t="s">
        <v>241</v>
      </c>
      <c r="B92" s="12" t="s">
        <v>242</v>
      </c>
      <c r="C92" s="12" t="s">
        <v>58</v>
      </c>
      <c r="D92" s="13" t="s">
        <v>196</v>
      </c>
      <c r="E92" s="25">
        <f t="shared" si="0"/>
        <v>4.0249506661737605E-3</v>
      </c>
      <c r="F92" s="26">
        <f>IFERROR(IF(AND('1.DP 2012-2022 '!P92&lt;0),"prejuízo",IF('1.DP 2012-2022 '!E92&lt;0,"IRPJ NEGATIVO",('1.DP 2012-2022 '!E92+'1.DP 2012-2022 '!AA92)/'1.DP 2012-2022 '!P92)),"NA")</f>
        <v>0.22207336975015687</v>
      </c>
      <c r="G92" s="26">
        <f>IFERROR(IF(AND('1.DP 2012-2022 '!Q92&lt;0),"prejuízo",IF('1.DP 2012-2022 '!F92&lt;0,"IRPJ NEGATIVO",('1.DP 2012-2022 '!F92+'1.DP 2012-2022 '!AB92)/'1.DP 2012-2022 '!Q92)),"NA")</f>
        <v>0.12712257501943242</v>
      </c>
      <c r="H92" s="26">
        <f>IFERROR(IF(AND('1.DP 2012-2022 '!R92&lt;0),"prejuízo",IF('1.DP 2012-2022 '!G92&lt;0,"IRPJ NEGATIVO",('1.DP 2012-2022 '!G92+'1.DP 2012-2022 '!AC92)/'1.DP 2012-2022 '!R92)),"NA")</f>
        <v>0.11483372382332431</v>
      </c>
      <c r="I92" s="26">
        <f>IFERROR(IF(AND('1.DP 2012-2022 '!S92&lt;0),"prejuízo",IF('1.DP 2012-2022 '!H92&lt;0,"IRPJ NEGATIVO",('1.DP 2012-2022 '!H92+'1.DP 2012-2022 '!AD92)/'1.DP 2012-2022 '!S92)),"NA")</f>
        <v>0.21893724245289259</v>
      </c>
      <c r="J92" s="26" t="str">
        <f>IFERROR(IF(AND('1.DP 2012-2022 '!T92&lt;0),"prejuízo",IF('1.DP 2012-2022 '!I92&lt;0,"IRPJ NEGATIVO",('1.DP 2012-2022 '!I92+'1.DP 2012-2022 '!AE92)/'1.DP 2012-2022 '!T92)),"NA")</f>
        <v>prejuízo</v>
      </c>
      <c r="K92" s="26" t="str">
        <f>IFERROR(IF(AND('1.DP 2012-2022 '!U92&lt;0),"prejuízo",IF('1.DP 2012-2022 '!J92&lt;0,"IRPJ NEGATIVO",('1.DP 2012-2022 '!J92+'1.DP 2012-2022 '!AF92)/'1.DP 2012-2022 '!U92)),"NA")</f>
        <v>prejuízo</v>
      </c>
      <c r="L92" s="26">
        <f>IFERROR(IF(AND('1.DP 2012-2022 '!V92&lt;0),"prejuízo",IF('1.DP 2012-2022 '!K92&lt;0,"IRPJ NEGATIVO",('1.DP 2012-2022 '!K92+'1.DP 2012-2022 '!AG92)/'1.DP 2012-2022 '!V92)),"NA")</f>
        <v>0.50976970532762012</v>
      </c>
      <c r="M92" s="26">
        <f>IFERROR(IF(AND('1.DP 2012-2022 '!W92&lt;0),"prejuízo",IF('1.DP 2012-2022 '!L92&lt;0,"IRPJ NEGATIVO",('1.DP 2012-2022 '!L92+'1.DP 2012-2022 '!AH92)/'1.DP 2012-2022 '!W92)),"NA")</f>
        <v>0.24070615416491487</v>
      </c>
      <c r="N92" s="26">
        <f>IFERROR(IF(AND('1.DP 2012-2022 '!X92&lt;0),"prejuízo",IF('1.DP 2012-2022 '!M92&lt;0,"IRPJ NEGATIVO",('1.DP 2012-2022 '!M92+'1.DP 2012-2022 '!AI92)/'1.DP 2012-2022 '!X92)),"NA")</f>
        <v>0.15266176634528339</v>
      </c>
      <c r="O92" s="26">
        <f>IFERROR(IF(AND('1.DP 2012-2022 '!Y92&lt;0),"prejuízo",IF('1.DP 2012-2022 '!N92&lt;0,"IRPJ NEGATIVO",('1.DP 2012-2022 '!N92+'1.DP 2012-2022 '!AJ92)/'1.DP 2012-2022 '!Y92)),"NA")</f>
        <v>0.13120774735051349</v>
      </c>
      <c r="P92" s="26">
        <f>IFERROR(IF(AND('1.DP 2012-2022 '!Z92&lt;0),"prejuízo",IF('1.DP 2012-2022 '!O92&lt;0,"IRPJ NEGATIVO",('1.DP 2012-2022 '!O92+'1.DP 2012-2022 '!AK92)/'1.DP 2012-2022 '!Z92)),"NA")</f>
        <v>0.14853522907511474</v>
      </c>
      <c r="Q92" s="27">
        <f t="shared" si="1"/>
        <v>9</v>
      </c>
      <c r="R92" s="27">
        <f t="shared" si="2"/>
        <v>480</v>
      </c>
      <c r="S92" s="28">
        <f>IFERROR((SUMIF('1.DP 2012-2022 '!E92:O92,"&gt;=0",'1.DP 2012-2022 '!E92:O92)+SUMIF('1.DP 2012-2022 '!E92:O92,"&gt;=0",'1.DP 2012-2022 '!AA92:AK92))/(SUMIF('1.DP 2012-2022 '!P92:Z92,"&gt;=0",'1.DP 2012-2022 '!P92:Z92)),"NA")</f>
        <v>0.19573610020859034</v>
      </c>
      <c r="T92" s="29">
        <f t="shared" si="3"/>
        <v>3.6700518789110691E-3</v>
      </c>
      <c r="U92" s="29">
        <f t="shared" si="4"/>
        <v>9.0200967838060067E-4</v>
      </c>
    </row>
    <row r="93" spans="1:21" ht="14.25" customHeight="1">
      <c r="A93" s="12" t="s">
        <v>243</v>
      </c>
      <c r="B93" s="12" t="s">
        <v>244</v>
      </c>
      <c r="C93" s="12" t="s">
        <v>58</v>
      </c>
      <c r="D93" s="13" t="s">
        <v>196</v>
      </c>
      <c r="E93" s="25">
        <f t="shared" si="0"/>
        <v>1.4420698950890663E-3</v>
      </c>
      <c r="F93" s="26">
        <f>IFERROR(IF(AND('1.DP 2012-2022 '!P93&lt;0),"prejuízo",IF('1.DP 2012-2022 '!E93&lt;0,"IRPJ NEGATIVO",('1.DP 2012-2022 '!E93+'1.DP 2012-2022 '!AA93)/'1.DP 2012-2022 '!P93)),"NA")</f>
        <v>9.4708346445476765E-2</v>
      </c>
      <c r="G93" s="26">
        <f>IFERROR(IF(AND('1.DP 2012-2022 '!Q93&lt;0),"prejuízo",IF('1.DP 2012-2022 '!F93&lt;0,"IRPJ NEGATIVO",('1.DP 2012-2022 '!F93+'1.DP 2012-2022 '!AB93)/'1.DP 2012-2022 '!Q93)),"NA")</f>
        <v>5.4549750746806895E-2</v>
      </c>
      <c r="H93" s="26">
        <f>IFERROR(IF(AND('1.DP 2012-2022 '!R93&lt;0),"prejuízo",IF('1.DP 2012-2022 '!G93&lt;0,"IRPJ NEGATIVO",('1.DP 2012-2022 '!G93+'1.DP 2012-2022 '!AC93)/'1.DP 2012-2022 '!R93)),"NA")</f>
        <v>4.4113040663524124E-2</v>
      </c>
      <c r="I93" s="26">
        <f>IFERROR(IF(AND('1.DP 2012-2022 '!S93&lt;0),"prejuízo",IF('1.DP 2012-2022 '!H93&lt;0,"IRPJ NEGATIVO",('1.DP 2012-2022 '!H93+'1.DP 2012-2022 '!AD93)/'1.DP 2012-2022 '!S93)),"NA")</f>
        <v>7.2551830731808764E-2</v>
      </c>
      <c r="J93" s="26">
        <f>IFERROR(IF(AND('1.DP 2012-2022 '!T93&lt;0),"prejuízo",IF('1.DP 2012-2022 '!I93&lt;0,"IRPJ NEGATIVO",('1.DP 2012-2022 '!I93+'1.DP 2012-2022 '!AE93)/'1.DP 2012-2022 '!T93)),"NA")</f>
        <v>8.8979650129184157E-2</v>
      </c>
      <c r="K93" s="26">
        <f>IFERROR(IF(AND('1.DP 2012-2022 '!U93&lt;0),"prejuízo",IF('1.DP 2012-2022 '!J93&lt;0,"IRPJ NEGATIVO",('1.DP 2012-2022 '!J93+'1.DP 2012-2022 '!AF93)/'1.DP 2012-2022 '!U93)),"NA")</f>
        <v>5.9172460101843551E-2</v>
      </c>
      <c r="L93" s="26">
        <f>IFERROR(IF(AND('1.DP 2012-2022 '!V93&lt;0),"prejuízo",IF('1.DP 2012-2022 '!K93&lt;0,"IRPJ NEGATIVO",('1.DP 2012-2022 '!K93+'1.DP 2012-2022 '!AG93)/'1.DP 2012-2022 '!V93)),"NA")</f>
        <v>6.5064178682074175E-2</v>
      </c>
      <c r="M93" s="26">
        <f>IFERROR(IF(AND('1.DP 2012-2022 '!W93&lt;0),"prejuízo",IF('1.DP 2012-2022 '!L93&lt;0,"IRPJ NEGATIVO",('1.DP 2012-2022 '!L93+'1.DP 2012-2022 '!AH93)/'1.DP 2012-2022 '!W93)),"NA")</f>
        <v>6.0871071821459205E-2</v>
      </c>
      <c r="N93" s="26">
        <f>IFERROR(IF(AND('1.DP 2012-2022 '!X93&lt;0),"prejuízo",IF('1.DP 2012-2022 '!M93&lt;0,"IRPJ NEGATIVO",('1.DP 2012-2022 '!M93+'1.DP 2012-2022 '!AI93)/'1.DP 2012-2022 '!X93)),"NA")</f>
        <v>4.6517850321627502E-2</v>
      </c>
      <c r="O93" s="26">
        <f>IFERROR(IF(AND('1.DP 2012-2022 '!Y93&lt;0),"prejuízo",IF('1.DP 2012-2022 '!N93&lt;0,"IRPJ NEGATIVO",('1.DP 2012-2022 '!N93+'1.DP 2012-2022 '!AJ93)/'1.DP 2012-2022 '!Y93)),"NA")</f>
        <v>4.2738683667787457E-2</v>
      </c>
      <c r="P93" s="26">
        <f>IFERROR(IF(AND('1.DP 2012-2022 '!Z93&lt;0),"prejuízo",IF('1.DP 2012-2022 '!O93&lt;0,"IRPJ NEGATIVO",('1.DP 2012-2022 '!O93+'1.DP 2012-2022 '!AK93)/'1.DP 2012-2022 '!Z93)),"NA")</f>
        <v>4.4173960237575458E-2</v>
      </c>
      <c r="Q93" s="27">
        <f t="shared" si="1"/>
        <v>11</v>
      </c>
      <c r="R93" s="27">
        <f t="shared" si="2"/>
        <v>480</v>
      </c>
      <c r="S93" s="28">
        <f>IFERROR((SUMIF('1.DP 2012-2022 '!E93:O93,"&gt;=0",'1.DP 2012-2022 '!E93:O93)+SUMIF('1.DP 2012-2022 '!E93:O93,"&gt;=0",'1.DP 2012-2022 '!AA93:AK93))/(SUMIF('1.DP 2012-2022 '!P93:Z93,"&gt;=0",'1.DP 2012-2022 '!P93:Z93)),"NA")</f>
        <v>5.5659945268023613E-2</v>
      </c>
      <c r="T93" s="29">
        <f t="shared" si="3"/>
        <v>1.275540412392208E-3</v>
      </c>
      <c r="U93" s="29">
        <f t="shared" si="4"/>
        <v>3.1349687554954418E-4</v>
      </c>
    </row>
    <row r="94" spans="1:21" ht="14.25" customHeight="1">
      <c r="A94" s="12" t="s">
        <v>245</v>
      </c>
      <c r="B94" s="12" t="s">
        <v>246</v>
      </c>
      <c r="C94" s="12" t="s">
        <v>58</v>
      </c>
      <c r="D94" s="13" t="s">
        <v>196</v>
      </c>
      <c r="E94" s="25" t="str">
        <f t="shared" si="0"/>
        <v>NA)</v>
      </c>
      <c r="F94" s="26" t="str">
        <f>IFERROR(IF(AND('1.DP 2012-2022 '!P94&lt;0),"prejuízo",IF('1.DP 2012-2022 '!E94&lt;0,"IRPJ NEGATIVO",('1.DP 2012-2022 '!E94+'1.DP 2012-2022 '!AA94)/'1.DP 2012-2022 '!P94)),"NA")</f>
        <v>prejuízo</v>
      </c>
      <c r="G94" s="26" t="str">
        <f>IFERROR(IF(AND('1.DP 2012-2022 '!Q94&lt;0),"prejuízo",IF('1.DP 2012-2022 '!F94&lt;0,"IRPJ NEGATIVO",('1.DP 2012-2022 '!F94+'1.DP 2012-2022 '!AB94)/'1.DP 2012-2022 '!Q94)),"NA")</f>
        <v>prejuízo</v>
      </c>
      <c r="H94" s="26" t="str">
        <f>IFERROR(IF(AND('1.DP 2012-2022 '!R94&lt;0),"prejuízo",IF('1.DP 2012-2022 '!G94&lt;0,"IRPJ NEGATIVO",('1.DP 2012-2022 '!G94+'1.DP 2012-2022 '!AC94)/'1.DP 2012-2022 '!R94)),"NA")</f>
        <v>prejuízo</v>
      </c>
      <c r="I94" s="26" t="str">
        <f>IFERROR(IF(AND('1.DP 2012-2022 '!S94&lt;0),"prejuízo",IF('1.DP 2012-2022 '!H94&lt;0,"IRPJ NEGATIVO",('1.DP 2012-2022 '!H94+'1.DP 2012-2022 '!AD94)/'1.DP 2012-2022 '!S94)),"NA")</f>
        <v>prejuízo</v>
      </c>
      <c r="J94" s="26" t="str">
        <f>IFERROR(IF(AND('1.DP 2012-2022 '!T94&lt;0),"prejuízo",IF('1.DP 2012-2022 '!I94&lt;0,"IRPJ NEGATIVO",('1.DP 2012-2022 '!I94+'1.DP 2012-2022 '!AE94)/'1.DP 2012-2022 '!T94)),"NA")</f>
        <v>prejuízo</v>
      </c>
      <c r="K94" s="26" t="str">
        <f>IFERROR(IF(AND('1.DP 2012-2022 '!U94&lt;0),"prejuízo",IF('1.DP 2012-2022 '!J94&lt;0,"IRPJ NEGATIVO",('1.DP 2012-2022 '!J94+'1.DP 2012-2022 '!AF94)/'1.DP 2012-2022 '!U94)),"NA")</f>
        <v>prejuízo</v>
      </c>
      <c r="L94" s="26" t="str">
        <f>IFERROR(IF(AND('1.DP 2012-2022 '!V94&lt;0),"prejuízo",IF('1.DP 2012-2022 '!K94&lt;0,"IRPJ NEGATIVO",('1.DP 2012-2022 '!K94+'1.DP 2012-2022 '!AG94)/'1.DP 2012-2022 '!V94)),"NA")</f>
        <v>prejuízo</v>
      </c>
      <c r="M94" s="26" t="str">
        <f>IFERROR(IF(AND('1.DP 2012-2022 '!W94&lt;0),"prejuízo",IF('1.DP 2012-2022 '!L94&lt;0,"IRPJ NEGATIVO",('1.DP 2012-2022 '!L94+'1.DP 2012-2022 '!AH94)/'1.DP 2012-2022 '!W94)),"NA")</f>
        <v>prejuízo</v>
      </c>
      <c r="N94" s="26" t="str">
        <f>IFERROR(IF(AND('1.DP 2012-2022 '!X94&lt;0),"prejuízo",IF('1.DP 2012-2022 '!M94&lt;0,"IRPJ NEGATIVO",('1.DP 2012-2022 '!M94+'1.DP 2012-2022 '!AI94)/'1.DP 2012-2022 '!X94)),"NA")</f>
        <v>prejuízo</v>
      </c>
      <c r="O94" s="26" t="str">
        <f>IFERROR(IF(AND('1.DP 2012-2022 '!Y94&lt;0),"prejuízo",IF('1.DP 2012-2022 '!N94&lt;0,"IRPJ NEGATIVO",('1.DP 2012-2022 '!N94+'1.DP 2012-2022 '!AJ94)/'1.DP 2012-2022 '!Y94)),"NA")</f>
        <v>prejuízo</v>
      </c>
      <c r="P94" s="26" t="str">
        <f>IFERROR(IF(AND('1.DP 2012-2022 '!Z94&lt;0),"prejuízo",IF('1.DP 2012-2022 '!O94&lt;0,"IRPJ NEGATIVO",('1.DP 2012-2022 '!O94+'1.DP 2012-2022 '!AK94)/'1.DP 2012-2022 '!Z94)),"NA")</f>
        <v>prejuízo</v>
      </c>
      <c r="Q94" s="27">
        <f t="shared" si="1"/>
        <v>0</v>
      </c>
      <c r="R94" s="27">
        <f t="shared" si="2"/>
        <v>480</v>
      </c>
      <c r="S94" s="28" t="str">
        <f>IFERROR((SUMIF('1.DP 2012-2022 '!E94:O94,"&gt;=0",'1.DP 2012-2022 '!E94:O94)+SUMIF('1.DP 2012-2022 '!E94:O94,"&gt;=0",'1.DP 2012-2022 '!AA94:AK94))/(SUMIF('1.DP 2012-2022 '!P94:Z94,"&gt;=0",'1.DP 2012-2022 '!P94:Z94)),"NA")</f>
        <v>NA</v>
      </c>
      <c r="T94" s="29" t="str">
        <f t="shared" si="3"/>
        <v>na</v>
      </c>
      <c r="U94" s="29" t="str">
        <f t="shared" si="4"/>
        <v>na</v>
      </c>
    </row>
    <row r="95" spans="1:21" ht="14.25" customHeight="1">
      <c r="A95" s="12" t="s">
        <v>247</v>
      </c>
      <c r="B95" s="12" t="s">
        <v>248</v>
      </c>
      <c r="C95" s="12" t="s">
        <v>58</v>
      </c>
      <c r="D95" s="13" t="s">
        <v>196</v>
      </c>
      <c r="E95" s="25">
        <f t="shared" si="0"/>
        <v>1.282242153800009E-3</v>
      </c>
      <c r="F95" s="26" t="str">
        <f>IFERROR(IF(AND('1.DP 2012-2022 '!P95&lt;0),"prejuízo",IF('1.DP 2012-2022 '!E95&lt;0,"IRPJ NEGATIVO",('1.DP 2012-2022 '!E95+'1.DP 2012-2022 '!AA95)/'1.DP 2012-2022 '!P95)),"NA")</f>
        <v>prejuízo</v>
      </c>
      <c r="G95" s="26">
        <f>IFERROR(IF(AND('1.DP 2012-2022 '!Q95&lt;0),"prejuízo",IF('1.DP 2012-2022 '!F95&lt;0,"IRPJ NEGATIVO",('1.DP 2012-2022 '!F95+'1.DP 2012-2022 '!AB95)/'1.DP 2012-2022 '!Q95)),"NA")</f>
        <v>0.51186461096078262</v>
      </c>
      <c r="H95" s="26" t="str">
        <f>IFERROR(IF(AND('1.DP 2012-2022 '!R95&lt;0),"prejuízo",IF('1.DP 2012-2022 '!G95&lt;0,"IRPJ NEGATIVO",('1.DP 2012-2022 '!G95+'1.DP 2012-2022 '!AC95)/'1.DP 2012-2022 '!R95)),"NA")</f>
        <v>prejuízo</v>
      </c>
      <c r="I95" s="26" t="str">
        <f>IFERROR(IF(AND('1.DP 2012-2022 '!S95&lt;0),"prejuízo",IF('1.DP 2012-2022 '!H95&lt;0,"IRPJ NEGATIVO",('1.DP 2012-2022 '!H95+'1.DP 2012-2022 '!AD95)/'1.DP 2012-2022 '!S95)),"NA")</f>
        <v>prejuízo</v>
      </c>
      <c r="J95" s="26" t="str">
        <f>IFERROR(IF(AND('1.DP 2012-2022 '!T95&lt;0),"prejuízo",IF('1.DP 2012-2022 '!I95&lt;0,"IRPJ NEGATIVO",('1.DP 2012-2022 '!I95+'1.DP 2012-2022 '!AE95)/'1.DP 2012-2022 '!T95)),"NA")</f>
        <v>prejuízo</v>
      </c>
      <c r="K95" s="26" t="str">
        <f>IFERROR(IF(AND('1.DP 2012-2022 '!U95&lt;0),"prejuízo",IF('1.DP 2012-2022 '!J95&lt;0,"IRPJ NEGATIVO",('1.DP 2012-2022 '!J95+'1.DP 2012-2022 '!AF95)/'1.DP 2012-2022 '!U95)),"NA")</f>
        <v>prejuízo</v>
      </c>
      <c r="L95" s="26" t="str">
        <f>IFERROR(IF(AND('1.DP 2012-2022 '!V95&lt;0),"prejuízo",IF('1.DP 2012-2022 '!K95&lt;0,"IRPJ NEGATIVO",('1.DP 2012-2022 '!K95+'1.DP 2012-2022 '!AG95)/'1.DP 2012-2022 '!V95)),"NA")</f>
        <v>prejuízo</v>
      </c>
      <c r="M95" s="26">
        <f>IFERROR(IF(AND('1.DP 2012-2022 '!W95&lt;0),"prejuízo",IF('1.DP 2012-2022 '!L95&lt;0,"IRPJ NEGATIVO",('1.DP 2012-2022 '!L95+'1.DP 2012-2022 '!AH95)/'1.DP 2012-2022 '!W95)),"NA")</f>
        <v>9.1864020833908516E-2</v>
      </c>
      <c r="N95" s="26" t="str">
        <f>IFERROR(IF(AND('1.DP 2012-2022 '!X95&lt;0),"prejuízo",IF('1.DP 2012-2022 '!M95&lt;0,"IRPJ NEGATIVO",('1.DP 2012-2022 '!M95+'1.DP 2012-2022 '!AI95)/'1.DP 2012-2022 '!X95)),"NA")</f>
        <v>prejuízo</v>
      </c>
      <c r="O95" s="26">
        <f>IFERROR(IF(AND('1.DP 2012-2022 '!Y95&lt;0),"prejuízo",IF('1.DP 2012-2022 '!N95&lt;0,"IRPJ NEGATIVO",('1.DP 2012-2022 '!N95+'1.DP 2012-2022 '!AJ95)/'1.DP 2012-2022 '!Y95)),"NA")</f>
        <v>1.1747602029313121E-2</v>
      </c>
      <c r="P95" s="26" t="str">
        <f>IFERROR(IF(AND('1.DP 2012-2022 '!Z95&lt;0),"prejuízo",IF('1.DP 2012-2022 '!O95&lt;0,"IRPJ NEGATIVO",('1.DP 2012-2022 '!O95+'1.DP 2012-2022 '!AK95)/'1.DP 2012-2022 '!Z95)),"NA")</f>
        <v>prejuízo</v>
      </c>
      <c r="Q95" s="27">
        <f t="shared" si="1"/>
        <v>3</v>
      </c>
      <c r="R95" s="27">
        <f t="shared" si="2"/>
        <v>480</v>
      </c>
      <c r="S95" s="28">
        <f>IFERROR((SUMIF('1.DP 2012-2022 '!E95:O95,"&gt;=0",'1.DP 2012-2022 '!E95:O95)+SUMIF('1.DP 2012-2022 '!E95:O95,"&gt;=0",'1.DP 2012-2022 '!AA95:AK95))/(SUMIF('1.DP 2012-2022 '!P95:Z95,"&gt;=0",'1.DP 2012-2022 '!P95:Z95)),"NA")</f>
        <v>0.38738264278529794</v>
      </c>
      <c r="T95" s="29">
        <f t="shared" si="3"/>
        <v>2.4211415174081119E-3</v>
      </c>
      <c r="U95" s="29">
        <f t="shared" si="4"/>
        <v>5.9505782301889085E-4</v>
      </c>
    </row>
    <row r="96" spans="1:21" ht="14.25" customHeight="1">
      <c r="A96" s="12" t="s">
        <v>249</v>
      </c>
      <c r="B96" s="12" t="s">
        <v>250</v>
      </c>
      <c r="C96" s="12" t="s">
        <v>58</v>
      </c>
      <c r="D96" s="13" t="s">
        <v>196</v>
      </c>
      <c r="E96" s="25">
        <f t="shared" si="0"/>
        <v>5.2889344602849026E-3</v>
      </c>
      <c r="F96" s="26">
        <f>IFERROR(IF(AND('1.DP 2012-2022 '!P96&lt;0),"prejuízo",IF('1.DP 2012-2022 '!E96&lt;0,"IRPJ NEGATIVO",('1.DP 2012-2022 '!E96+'1.DP 2012-2022 '!AA96)/'1.DP 2012-2022 '!P96)),"NA")</f>
        <v>0.12123426172922327</v>
      </c>
      <c r="G96" s="26">
        <f>IFERROR(IF(AND('1.DP 2012-2022 '!Q96&lt;0),"prejuízo",IF('1.DP 2012-2022 '!F96&lt;0,"IRPJ NEGATIVO",('1.DP 2012-2022 '!F96+'1.DP 2012-2022 '!AB96)/'1.DP 2012-2022 '!Q96)),"NA")</f>
        <v>0.2013452873681936</v>
      </c>
      <c r="H96" s="26">
        <f>IFERROR(IF(AND('1.DP 2012-2022 '!R96&lt;0),"prejuízo",IF('1.DP 2012-2022 '!G96&lt;0,"IRPJ NEGATIVO",('1.DP 2012-2022 '!G96+'1.DP 2012-2022 '!AC96)/'1.DP 2012-2022 '!R96)),"NA")</f>
        <v>0.20706859095962632</v>
      </c>
      <c r="I96" s="26">
        <f>IFERROR(IF(AND('1.DP 2012-2022 '!S96&lt;0),"prejuízo",IF('1.DP 2012-2022 '!H96&lt;0,"IRPJ NEGATIVO",('1.DP 2012-2022 '!H96+'1.DP 2012-2022 '!AD96)/'1.DP 2012-2022 '!S96)),"NA")</f>
        <v>0.18746654930985165</v>
      </c>
      <c r="J96" s="26">
        <f>IFERROR(IF(AND('1.DP 2012-2022 '!T96&lt;0),"prejuízo",IF('1.DP 2012-2022 '!I96&lt;0,"IRPJ NEGATIVO",('1.DP 2012-2022 '!I96+'1.DP 2012-2022 '!AE96)/'1.DP 2012-2022 '!T96)),"NA")</f>
        <v>0.29338156300544849</v>
      </c>
      <c r="K96" s="26">
        <f>IFERROR(IF(AND('1.DP 2012-2022 '!U96&lt;0),"prejuízo",IF('1.DP 2012-2022 '!J96&lt;0,"IRPJ NEGATIVO",('1.DP 2012-2022 '!J96+'1.DP 2012-2022 '!AF96)/'1.DP 2012-2022 '!U96)),"NA")</f>
        <v>0.23939785467520736</v>
      </c>
      <c r="L96" s="26">
        <f>IFERROR(IF(AND('1.DP 2012-2022 '!V96&lt;0),"prejuízo",IF('1.DP 2012-2022 '!K96&lt;0,"IRPJ NEGATIVO",('1.DP 2012-2022 '!K96+'1.DP 2012-2022 '!AG96)/'1.DP 2012-2022 '!V96)),"NA")</f>
        <v>0.2259304469703764</v>
      </c>
      <c r="M96" s="26">
        <f>IFERROR(IF(AND('1.DP 2012-2022 '!W96&lt;0),"prejuízo",IF('1.DP 2012-2022 '!L96&lt;0,"IRPJ NEGATIVO",('1.DP 2012-2022 '!L96+'1.DP 2012-2022 '!AH96)/'1.DP 2012-2022 '!W96)),"NA")</f>
        <v>0.25797751168259031</v>
      </c>
      <c r="N96" s="26">
        <f>IFERROR(IF(AND('1.DP 2012-2022 '!X96&lt;0),"prejuízo",IF('1.DP 2012-2022 '!M96&lt;0,"IRPJ NEGATIVO",('1.DP 2012-2022 '!M96+'1.DP 2012-2022 '!AI96)/'1.DP 2012-2022 '!X96)),"NA")</f>
        <v>0.28102518338461102</v>
      </c>
      <c r="O96" s="26">
        <f>IFERROR(IF(AND('1.DP 2012-2022 '!Y96&lt;0),"prejuízo",IF('1.DP 2012-2022 '!N96&lt;0,"IRPJ NEGATIVO",('1.DP 2012-2022 '!N96+'1.DP 2012-2022 '!AJ96)/'1.DP 2012-2022 '!Y96)),"NA")</f>
        <v>0.29307142449373808</v>
      </c>
      <c r="P96" s="26">
        <f>IFERROR(IF(AND('1.DP 2012-2022 '!Z96&lt;0),"prejuízo",IF('1.DP 2012-2022 '!O96&lt;0,"IRPJ NEGATIVO",('1.DP 2012-2022 '!O96+'1.DP 2012-2022 '!AK96)/'1.DP 2012-2022 '!Z96)),"NA")</f>
        <v>0.29851635491482437</v>
      </c>
      <c r="Q96" s="27">
        <f t="shared" si="1"/>
        <v>11</v>
      </c>
      <c r="R96" s="27">
        <f t="shared" si="2"/>
        <v>480</v>
      </c>
      <c r="S96" s="28">
        <f>IFERROR((SUMIF('1.DP 2012-2022 '!E96:O96,"&gt;=0",'1.DP 2012-2022 '!E96:O96)+SUMIF('1.DP 2012-2022 '!E96:O96,"&gt;=0",'1.DP 2012-2022 '!AA96:AK96))/(SUMIF('1.DP 2012-2022 '!P96:Z96,"&gt;=0",'1.DP 2012-2022 '!P96:Z96)),"NA")</f>
        <v>0.22873463337599109</v>
      </c>
      <c r="T96" s="29">
        <f t="shared" si="3"/>
        <v>5.2418353481997965E-3</v>
      </c>
      <c r="U96" s="29">
        <f t="shared" si="4"/>
        <v>1.288315907391655E-3</v>
      </c>
    </row>
    <row r="97" spans="1:21" ht="14.25" customHeight="1">
      <c r="A97" s="12" t="s">
        <v>251</v>
      </c>
      <c r="B97" s="12" t="s">
        <v>252</v>
      </c>
      <c r="C97" s="12" t="s">
        <v>58</v>
      </c>
      <c r="D97" s="13" t="s">
        <v>196</v>
      </c>
      <c r="E97" s="25">
        <f t="shared" si="0"/>
        <v>1.4049625781867687E-3</v>
      </c>
      <c r="F97" s="26">
        <f>IFERROR(IF(AND('1.DP 2012-2022 '!P97&lt;0),"prejuízo",IF('1.DP 2012-2022 '!E97&lt;0,"IRPJ NEGATIVO",('1.DP 2012-2022 '!E97+'1.DP 2012-2022 '!AA97)/'1.DP 2012-2022 '!P97)),"NA")</f>
        <v>1.2671275155041472E-2</v>
      </c>
      <c r="G97" s="26" t="str">
        <f>IFERROR(IF(AND('1.DP 2012-2022 '!Q97&lt;0),"prejuízo",IF('1.DP 2012-2022 '!F97&lt;0,"IRPJ NEGATIVO",('1.DP 2012-2022 '!F97+'1.DP 2012-2022 '!AB97)/'1.DP 2012-2022 '!Q97)),"NA")</f>
        <v>IRPJ NEGATIVO</v>
      </c>
      <c r="H97" s="26">
        <f>IFERROR(IF(AND('1.DP 2012-2022 '!R97&lt;0),"prejuízo",IF('1.DP 2012-2022 '!G97&lt;0,"IRPJ NEGATIVO",('1.DP 2012-2022 '!G97+'1.DP 2012-2022 '!AC97)/'1.DP 2012-2022 '!R97)),"NA")</f>
        <v>7.6162986882378117E-2</v>
      </c>
      <c r="I97" s="26">
        <f>IFERROR(IF(AND('1.DP 2012-2022 '!S97&lt;0),"prejuízo",IF('1.DP 2012-2022 '!H97&lt;0,"IRPJ NEGATIVO",('1.DP 2012-2022 '!H97+'1.DP 2012-2022 '!AD97)/'1.DP 2012-2022 '!S97)),"NA")</f>
        <v>6.8935289693532312E-2</v>
      </c>
      <c r="J97" s="26">
        <f>IFERROR(IF(AND('1.DP 2012-2022 '!T97&lt;0),"prejuízo",IF('1.DP 2012-2022 '!I97&lt;0,"IRPJ NEGATIVO",('1.DP 2012-2022 '!I97+'1.DP 2012-2022 '!AE97)/'1.DP 2012-2022 '!T97)),"NA")</f>
        <v>4.9218873062725946E-2</v>
      </c>
      <c r="K97" s="26">
        <f>IFERROR(IF(AND('1.DP 2012-2022 '!U97&lt;0),"prejuízo",IF('1.DP 2012-2022 '!J97&lt;0,"IRPJ NEGATIVO",('1.DP 2012-2022 '!J97+'1.DP 2012-2022 '!AF97)/'1.DP 2012-2022 '!U97)),"NA")</f>
        <v>6.1339995338934999E-2</v>
      </c>
      <c r="L97" s="26">
        <f>IFERROR(IF(AND('1.DP 2012-2022 '!V97&lt;0),"prejuízo",IF('1.DP 2012-2022 '!K97&lt;0,"IRPJ NEGATIVO",('1.DP 2012-2022 '!K97+'1.DP 2012-2022 '!AG97)/'1.DP 2012-2022 '!V97)),"NA")</f>
        <v>5.1124661741425215E-2</v>
      </c>
      <c r="M97" s="26">
        <f>IFERROR(IF(AND('1.DP 2012-2022 '!W97&lt;0),"prejuízo",IF('1.DP 2012-2022 '!L97&lt;0,"IRPJ NEGATIVO",('1.DP 2012-2022 '!L97+'1.DP 2012-2022 '!AH97)/'1.DP 2012-2022 '!W97)),"NA")</f>
        <v>7.5063584861567986E-2</v>
      </c>
      <c r="N97" s="26">
        <f>IFERROR(IF(AND('1.DP 2012-2022 '!X97&lt;0),"prejuízo",IF('1.DP 2012-2022 '!M97&lt;0,"IRPJ NEGATIVO",('1.DP 2012-2022 '!M97+'1.DP 2012-2022 '!AI97)/'1.DP 2012-2022 '!X97)),"NA")</f>
        <v>7.5586213200931507E-2</v>
      </c>
      <c r="O97" s="26">
        <f>IFERROR(IF(AND('1.DP 2012-2022 '!Y97&lt;0),"prejuízo",IF('1.DP 2012-2022 '!N97&lt;0,"IRPJ NEGATIVO",('1.DP 2012-2022 '!N97+'1.DP 2012-2022 '!AJ97)/'1.DP 2012-2022 '!Y97)),"NA")</f>
        <v>0.13684095384014655</v>
      </c>
      <c r="P97" s="26">
        <f>IFERROR(IF(AND('1.DP 2012-2022 '!Z97&lt;0),"prejuízo",IF('1.DP 2012-2022 '!O97&lt;0,"IRPJ NEGATIVO",('1.DP 2012-2022 '!O97+'1.DP 2012-2022 '!AK97)/'1.DP 2012-2022 '!Z97)),"NA")</f>
        <v>0.13204183406596862</v>
      </c>
      <c r="Q97" s="27">
        <f t="shared" si="1"/>
        <v>10</v>
      </c>
      <c r="R97" s="27">
        <f t="shared" si="2"/>
        <v>480</v>
      </c>
      <c r="S97" s="28">
        <f>IFERROR((SUMIF('1.DP 2012-2022 '!E97:O97,"&gt;=0",'1.DP 2012-2022 '!E97:O97)+SUMIF('1.DP 2012-2022 '!E97:O97,"&gt;=0",'1.DP 2012-2022 '!AA97:AK97))/(SUMIF('1.DP 2012-2022 '!P97:Z97,"&gt;=0",'1.DP 2012-2022 '!P97:Z97)),"NA")</f>
        <v>7.1000882718034453E-2</v>
      </c>
      <c r="T97" s="29">
        <f t="shared" si="3"/>
        <v>1.4791850566257178E-3</v>
      </c>
      <c r="U97" s="29">
        <f t="shared" si="4"/>
        <v>3.6354778657467717E-4</v>
      </c>
    </row>
    <row r="98" spans="1:21" ht="14.25" customHeight="1">
      <c r="A98" s="12" t="s">
        <v>253</v>
      </c>
      <c r="B98" s="12" t="s">
        <v>254</v>
      </c>
      <c r="C98" s="12" t="s">
        <v>58</v>
      </c>
      <c r="D98" s="13" t="s">
        <v>196</v>
      </c>
      <c r="E98" s="25">
        <f t="shared" si="0"/>
        <v>6.2908644483887781E-4</v>
      </c>
      <c r="F98" s="26">
        <f>IFERROR(IF(AND('1.DP 2012-2022 '!P98&lt;0),"prejuízo",IF('1.DP 2012-2022 '!E98&lt;0,"IRPJ NEGATIVO",('1.DP 2012-2022 '!E98+'1.DP 2012-2022 '!AA98)/'1.DP 2012-2022 '!P98)),"NA")</f>
        <v>6.2374835571244194E-2</v>
      </c>
      <c r="G98" s="26">
        <f>IFERROR(IF(AND('1.DP 2012-2022 '!Q98&lt;0),"prejuízo",IF('1.DP 2012-2022 '!F98&lt;0,"IRPJ NEGATIVO",('1.DP 2012-2022 '!F98+'1.DP 2012-2022 '!AB98)/'1.DP 2012-2022 '!Q98)),"NA")</f>
        <v>-1.3674559279807175</v>
      </c>
      <c r="H98" s="26" t="str">
        <f>IFERROR(IF(AND('1.DP 2012-2022 '!R98&lt;0),"prejuízo",IF('1.DP 2012-2022 '!G98&lt;0,"IRPJ NEGATIVO",('1.DP 2012-2022 '!G98+'1.DP 2012-2022 '!AC98)/'1.DP 2012-2022 '!R98)),"NA")</f>
        <v>prejuízo</v>
      </c>
      <c r="I98" s="26">
        <f>IFERROR(IF(AND('1.DP 2012-2022 '!S98&lt;0),"prejuízo",IF('1.DP 2012-2022 '!H98&lt;0,"IRPJ NEGATIVO",('1.DP 2012-2022 '!H98+'1.DP 2012-2022 '!AD98)/'1.DP 2012-2022 '!S98)),"NA")</f>
        <v>0.23958665795141712</v>
      </c>
      <c r="J98" s="26">
        <f>IFERROR(IF(AND('1.DP 2012-2022 '!T98&lt;0),"prejuízo",IF('1.DP 2012-2022 '!I98&lt;0,"IRPJ NEGATIVO",('1.DP 2012-2022 '!I98+'1.DP 2012-2022 '!AE98)/'1.DP 2012-2022 '!T98)),"NA")</f>
        <v>-0.68616026396790519</v>
      </c>
      <c r="K98" s="26" t="str">
        <f>IFERROR(IF(AND('1.DP 2012-2022 '!U98&lt;0),"prejuízo",IF('1.DP 2012-2022 '!J98&lt;0,"IRPJ NEGATIVO",('1.DP 2012-2022 '!J98+'1.DP 2012-2022 '!AF98)/'1.DP 2012-2022 '!U98)),"NA")</f>
        <v>prejuízo</v>
      </c>
      <c r="L98" s="26" t="str">
        <f>IFERROR(IF(AND('1.DP 2012-2022 '!V98&lt;0),"prejuízo",IF('1.DP 2012-2022 '!K98&lt;0,"IRPJ NEGATIVO",('1.DP 2012-2022 '!K98+'1.DP 2012-2022 '!AG98)/'1.DP 2012-2022 '!V98)),"NA")</f>
        <v>prejuízo</v>
      </c>
      <c r="M98" s="26" t="str">
        <f>IFERROR(IF(AND('1.DP 2012-2022 '!W98&lt;0),"prejuízo",IF('1.DP 2012-2022 '!L98&lt;0,"IRPJ NEGATIVO",('1.DP 2012-2022 '!L98+'1.DP 2012-2022 '!AH98)/'1.DP 2012-2022 '!W98)),"NA")</f>
        <v>NA</v>
      </c>
      <c r="N98" s="26" t="str">
        <f>IFERROR(IF(AND('1.DP 2012-2022 '!X98&lt;0),"prejuízo",IF('1.DP 2012-2022 '!M98&lt;0,"IRPJ NEGATIVO",('1.DP 2012-2022 '!M98+'1.DP 2012-2022 '!AI98)/'1.DP 2012-2022 '!X98)),"NA")</f>
        <v>NA</v>
      </c>
      <c r="O98" s="26" t="str">
        <f>IFERROR(IF(AND('1.DP 2012-2022 '!Y98&lt;0),"prejuízo",IF('1.DP 2012-2022 '!N98&lt;0,"IRPJ NEGATIVO",('1.DP 2012-2022 '!N98+'1.DP 2012-2022 '!AJ98)/'1.DP 2012-2022 '!Y98)),"NA")</f>
        <v>NA</v>
      </c>
      <c r="P98" s="26" t="str">
        <f>IFERROR(IF(AND('1.DP 2012-2022 '!Z98&lt;0),"prejuízo",IF('1.DP 2012-2022 '!O98&lt;0,"IRPJ NEGATIVO",('1.DP 2012-2022 '!O98+'1.DP 2012-2022 '!AK98)/'1.DP 2012-2022 '!Z98)),"NA")</f>
        <v>NA</v>
      </c>
      <c r="Q98" s="27">
        <f t="shared" si="1"/>
        <v>2</v>
      </c>
      <c r="R98" s="27">
        <f t="shared" si="2"/>
        <v>480</v>
      </c>
      <c r="S98" s="28">
        <f>IFERROR((SUMIF('1.DP 2012-2022 '!E98:O98,"&gt;=0",'1.DP 2012-2022 '!E98:O98)+SUMIF('1.DP 2012-2022 '!E98:O98,"&gt;=0",'1.DP 2012-2022 '!AA98:AK98))/(SUMIF('1.DP 2012-2022 '!P98:Z98,"&gt;=0",'1.DP 2012-2022 '!P98:Z98)),"NA")</f>
        <v>-0.78774182309071761</v>
      </c>
      <c r="T98" s="29" t="str">
        <f t="shared" si="3"/>
        <v>na</v>
      </c>
      <c r="U98" s="29" t="str">
        <f t="shared" si="4"/>
        <v>na</v>
      </c>
    </row>
    <row r="99" spans="1:21" ht="14.25" customHeight="1">
      <c r="A99" s="12" t="s">
        <v>255</v>
      </c>
      <c r="B99" s="12" t="s">
        <v>256</v>
      </c>
      <c r="C99" s="12" t="s">
        <v>58</v>
      </c>
      <c r="D99" s="13" t="s">
        <v>196</v>
      </c>
      <c r="E99" s="25">
        <f t="shared" si="0"/>
        <v>-1.3892075310566269E-4</v>
      </c>
      <c r="F99" s="26">
        <f>IFERROR(IF(AND('1.DP 2012-2022 '!P99&lt;0),"prejuízo",IF('1.DP 2012-2022 '!E99&lt;0,"IRPJ NEGATIVO",('1.DP 2012-2022 '!E99+'1.DP 2012-2022 '!AA99)/'1.DP 2012-2022 '!P99)),"NA")</f>
        <v>-0.18242525794915329</v>
      </c>
      <c r="G99" s="26">
        <f>IFERROR(IF(AND('1.DP 2012-2022 '!Q99&lt;0),"prejuízo",IF('1.DP 2012-2022 '!F99&lt;0,"IRPJ NEGATIVO",('1.DP 2012-2022 '!F99+'1.DP 2012-2022 '!AB99)/'1.DP 2012-2022 '!Q99)),"NA")</f>
        <v>-0.66585167980270688</v>
      </c>
      <c r="H99" s="26" t="str">
        <f>IFERROR(IF(AND('1.DP 2012-2022 '!R99&lt;0),"prejuízo",IF('1.DP 2012-2022 '!G99&lt;0,"IRPJ NEGATIVO",('1.DP 2012-2022 '!G99+'1.DP 2012-2022 '!AC99)/'1.DP 2012-2022 '!R99)),"NA")</f>
        <v>prejuízo</v>
      </c>
      <c r="I99" s="26">
        <f>IFERROR(IF(AND('1.DP 2012-2022 '!S99&lt;0),"prejuízo",IF('1.DP 2012-2022 '!H99&lt;0,"IRPJ NEGATIVO",('1.DP 2012-2022 '!H99+'1.DP 2012-2022 '!AD99)/'1.DP 2012-2022 '!S99)),"NA")</f>
        <v>9.6114650591963377E-2</v>
      </c>
      <c r="J99" s="26">
        <f>IFERROR(IF(AND('1.DP 2012-2022 '!T99&lt;0),"prejuízo",IF('1.DP 2012-2022 '!I99&lt;0,"IRPJ NEGATIVO",('1.DP 2012-2022 '!I99+'1.DP 2012-2022 '!AE99)/'1.DP 2012-2022 '!T99)),"NA")</f>
        <v>-0.18152738911041574</v>
      </c>
      <c r="K99" s="26">
        <f>IFERROR(IF(AND('1.DP 2012-2022 '!U99&lt;0),"prejuízo",IF('1.DP 2012-2022 '!J99&lt;0,"IRPJ NEGATIVO",('1.DP 2012-2022 '!J99+'1.DP 2012-2022 '!AF99)/'1.DP 2012-2022 '!U99)),"NA")</f>
        <v>0.20115603497688755</v>
      </c>
      <c r="L99" s="26" t="str">
        <f>IFERROR(IF(AND('1.DP 2012-2022 '!V99&lt;0),"prejuízo",IF('1.DP 2012-2022 '!K99&lt;0,"IRPJ NEGATIVO",('1.DP 2012-2022 '!K99+'1.DP 2012-2022 '!AG99)/'1.DP 2012-2022 '!V99)),"NA")</f>
        <v>NA</v>
      </c>
      <c r="M99" s="26" t="str">
        <f>IFERROR(IF(AND('1.DP 2012-2022 '!W99&lt;0),"prejuízo",IF('1.DP 2012-2022 '!L99&lt;0,"IRPJ NEGATIVO",('1.DP 2012-2022 '!L99+'1.DP 2012-2022 '!AH99)/'1.DP 2012-2022 '!W99)),"NA")</f>
        <v>NA</v>
      </c>
      <c r="N99" s="26" t="str">
        <f>IFERROR(IF(AND('1.DP 2012-2022 '!X99&lt;0),"prejuízo",IF('1.DP 2012-2022 '!M99&lt;0,"IRPJ NEGATIVO",('1.DP 2012-2022 '!M99+'1.DP 2012-2022 '!AI99)/'1.DP 2012-2022 '!X99)),"NA")</f>
        <v>NA</v>
      </c>
      <c r="O99" s="26" t="str">
        <f>IFERROR(IF(AND('1.DP 2012-2022 '!Y99&lt;0),"prejuízo",IF('1.DP 2012-2022 '!N99&lt;0,"IRPJ NEGATIVO",('1.DP 2012-2022 '!N99+'1.DP 2012-2022 '!AJ99)/'1.DP 2012-2022 '!Y99)),"NA")</f>
        <v>NA</v>
      </c>
      <c r="P99" s="26" t="str">
        <f>IFERROR(IF(AND('1.DP 2012-2022 '!Z99&lt;0),"prejuízo",IF('1.DP 2012-2022 '!O99&lt;0,"IRPJ NEGATIVO",('1.DP 2012-2022 '!O99+'1.DP 2012-2022 '!AK99)/'1.DP 2012-2022 '!Z99)),"NA")</f>
        <v>NA</v>
      </c>
      <c r="Q99" s="27">
        <f t="shared" si="1"/>
        <v>4</v>
      </c>
      <c r="R99" s="27">
        <f t="shared" si="2"/>
        <v>480</v>
      </c>
      <c r="S99" s="28">
        <f>IFERROR((SUMIF('1.DP 2012-2022 '!E99:O99,"&gt;=0",'1.DP 2012-2022 '!E99:O99)+SUMIF('1.DP 2012-2022 '!E99:O99,"&gt;=0",'1.DP 2012-2022 '!AA99:AK99))/(SUMIF('1.DP 2012-2022 '!P99:Z99,"&gt;=0",'1.DP 2012-2022 '!P99:Z99)),"NA")</f>
        <v>-0.33327565618529342</v>
      </c>
      <c r="T99" s="29" t="str">
        <f t="shared" si="3"/>
        <v>na</v>
      </c>
      <c r="U99" s="29" t="str">
        <f t="shared" si="4"/>
        <v>na</v>
      </c>
    </row>
    <row r="100" spans="1:21" ht="14.25" customHeight="1">
      <c r="A100" s="12" t="s">
        <v>257</v>
      </c>
      <c r="B100" s="12" t="s">
        <v>258</v>
      </c>
      <c r="C100" s="12" t="s">
        <v>58</v>
      </c>
      <c r="D100" s="13" t="s">
        <v>196</v>
      </c>
      <c r="E100" s="25">
        <f t="shared" si="0"/>
        <v>2.5847624636647104E-3</v>
      </c>
      <c r="F100" s="26" t="str">
        <f>IFERROR(IF(AND('1.DP 2012-2022 '!P100&lt;0),"prejuízo",IF('1.DP 2012-2022 '!E100&lt;0,"IRPJ NEGATIVO",('1.DP 2012-2022 '!E100+'1.DP 2012-2022 '!AA100)/'1.DP 2012-2022 '!P100)),"NA")</f>
        <v>prejuízo</v>
      </c>
      <c r="G100" s="26">
        <f>IFERROR(IF(AND('1.DP 2012-2022 '!Q100&lt;0),"prejuízo",IF('1.DP 2012-2022 '!F100&lt;0,"IRPJ NEGATIVO",('1.DP 2012-2022 '!F100+'1.DP 2012-2022 '!AB100)/'1.DP 2012-2022 '!Q100)),"NA")</f>
        <v>-1.1462444228093882</v>
      </c>
      <c r="H100" s="26" t="str">
        <f>IFERROR(IF(AND('1.DP 2012-2022 '!R100&lt;0),"prejuízo",IF('1.DP 2012-2022 '!G100&lt;0,"IRPJ NEGATIVO",('1.DP 2012-2022 '!G100+'1.DP 2012-2022 '!AC100)/'1.DP 2012-2022 '!R100)),"NA")</f>
        <v>prejuízo</v>
      </c>
      <c r="I100" s="26">
        <f>IFERROR(IF(AND('1.DP 2012-2022 '!S100&lt;0),"prejuízo",IF('1.DP 2012-2022 '!H100&lt;0,"IRPJ NEGATIVO",('1.DP 2012-2022 '!H100+'1.DP 2012-2022 '!AD100)/'1.DP 2012-2022 '!S100)),"NA")</f>
        <v>0.16805032259160735</v>
      </c>
      <c r="J100" s="26">
        <f>IFERROR(IF(AND('1.DP 2012-2022 '!T100&lt;0),"prejuízo",IF('1.DP 2012-2022 '!I100&lt;0,"IRPJ NEGATIVO",('1.DP 2012-2022 '!I100+'1.DP 2012-2022 '!AE100)/'1.DP 2012-2022 '!T100)),"NA")</f>
        <v>0.30931199162597772</v>
      </c>
      <c r="K100" s="26">
        <f>IFERROR(IF(AND('1.DP 2012-2022 '!U100&lt;0),"prejuízo",IF('1.DP 2012-2022 '!J100&lt;0,"IRPJ NEGATIVO",('1.DP 2012-2022 '!J100+'1.DP 2012-2022 '!AF100)/'1.DP 2012-2022 '!U100)),"NA")</f>
        <v>0.26483031185369765</v>
      </c>
      <c r="L100" s="26">
        <f>IFERROR(IF(AND('1.DP 2012-2022 '!V100&lt;0),"prejuízo",IF('1.DP 2012-2022 '!K100&lt;0,"IRPJ NEGATIVO",('1.DP 2012-2022 '!K100+'1.DP 2012-2022 '!AG100)/'1.DP 2012-2022 '!V100)),"NA")</f>
        <v>-0.15265612805084156</v>
      </c>
      <c r="M100" s="26">
        <f>IFERROR(IF(AND('1.DP 2012-2022 '!W100&lt;0),"prejuízo",IF('1.DP 2012-2022 '!L100&lt;0,"IRPJ NEGATIVO",('1.DP 2012-2022 '!L100+'1.DP 2012-2022 '!AH100)/'1.DP 2012-2022 '!W100)),"NA")</f>
        <v>7.6658818691724959E-2</v>
      </c>
      <c r="N100" s="26">
        <f>IFERROR(IF(AND('1.DP 2012-2022 '!X100&lt;0),"prejuízo",IF('1.DP 2012-2022 '!M100&lt;0,"IRPJ NEGATIVO",('1.DP 2012-2022 '!M100+'1.DP 2012-2022 '!AI100)/'1.DP 2012-2022 '!X100)),"NA")</f>
        <v>0.20357182551682126</v>
      </c>
      <c r="O100" s="26">
        <f>IFERROR(IF(AND('1.DP 2012-2022 '!Y100&lt;0),"prejuízo",IF('1.DP 2012-2022 '!N100&lt;0,"IRPJ NEGATIVO",('1.DP 2012-2022 '!N100+'1.DP 2012-2022 '!AJ100)/'1.DP 2012-2022 '!Y100)),"NA")</f>
        <v>0.215833092510191</v>
      </c>
      <c r="P100" s="26">
        <f>IFERROR(IF(AND('1.DP 2012-2022 '!Z100&lt;0),"prejuízo",IF('1.DP 2012-2022 '!O100&lt;0,"IRPJ NEGATIVO",('1.DP 2012-2022 '!O100+'1.DP 2012-2022 '!AK100)/'1.DP 2012-2022 '!Z100)),"NA")</f>
        <v>0.24481515529807518</v>
      </c>
      <c r="Q100" s="27">
        <f t="shared" si="1"/>
        <v>8</v>
      </c>
      <c r="R100" s="27">
        <f t="shared" si="2"/>
        <v>480</v>
      </c>
      <c r="S100" s="28">
        <f>IFERROR((SUMIF('1.DP 2012-2022 '!E100:O100,"&gt;=0",'1.DP 2012-2022 '!E100:O100)+SUMIF('1.DP 2012-2022 '!E100:O100,"&gt;=0",'1.DP 2012-2022 '!AA100:AK100))/(SUMIF('1.DP 2012-2022 '!P100:Z100,"&gt;=0",'1.DP 2012-2022 '!P100:Z100)),"NA")</f>
        <v>0.14352915942966329</v>
      </c>
      <c r="T100" s="29">
        <f t="shared" si="3"/>
        <v>2.392152657161055E-3</v>
      </c>
      <c r="U100" s="29">
        <f t="shared" si="4"/>
        <v>5.8793306474004417E-4</v>
      </c>
    </row>
    <row r="101" spans="1:21" ht="14.25" customHeight="1">
      <c r="A101" s="12" t="s">
        <v>259</v>
      </c>
      <c r="B101" s="12" t="s">
        <v>260</v>
      </c>
      <c r="C101" s="12" t="s">
        <v>58</v>
      </c>
      <c r="D101" s="13" t="s">
        <v>196</v>
      </c>
      <c r="E101" s="25">
        <f t="shared" si="0"/>
        <v>2.2439001960691384E-3</v>
      </c>
      <c r="F101" s="26">
        <f>IFERROR(IF(AND('1.DP 2012-2022 '!P101&lt;0),"prejuízo",IF('1.DP 2012-2022 '!E101&lt;0,"IRPJ NEGATIVO",('1.DP 2012-2022 '!E101+'1.DP 2012-2022 '!AA101)/'1.DP 2012-2022 '!P101)),"NA")</f>
        <v>0.14775351996498712</v>
      </c>
      <c r="G101" s="26">
        <f>IFERROR(IF(AND('1.DP 2012-2022 '!Q101&lt;0),"prejuízo",IF('1.DP 2012-2022 '!F101&lt;0,"IRPJ NEGATIVO",('1.DP 2012-2022 '!F101+'1.DP 2012-2022 '!AB101)/'1.DP 2012-2022 '!Q101)),"NA")</f>
        <v>0.12856335249523795</v>
      </c>
      <c r="H101" s="26">
        <f>IFERROR(IF(AND('1.DP 2012-2022 '!R101&lt;0),"prejuízo",IF('1.DP 2012-2022 '!G101&lt;0,"IRPJ NEGATIVO",('1.DP 2012-2022 '!G101+'1.DP 2012-2022 '!AC101)/'1.DP 2012-2022 '!R101)),"NA")</f>
        <v>0.26736279469376878</v>
      </c>
      <c r="I101" s="26" t="str">
        <f>IFERROR(IF(AND('1.DP 2012-2022 '!S101&lt;0),"prejuízo",IF('1.DP 2012-2022 '!H101&lt;0,"IRPJ NEGATIVO",('1.DP 2012-2022 '!H101+'1.DP 2012-2022 '!AD101)/'1.DP 2012-2022 '!S101)),"NA")</f>
        <v>prejuízo</v>
      </c>
      <c r="J101" s="26" t="str">
        <f>IFERROR(IF(AND('1.DP 2012-2022 '!T101&lt;0),"prejuízo",IF('1.DP 2012-2022 '!I101&lt;0,"IRPJ NEGATIVO",('1.DP 2012-2022 '!I101+'1.DP 2012-2022 '!AE101)/'1.DP 2012-2022 '!T101)),"NA")</f>
        <v>prejuízo</v>
      </c>
      <c r="K101" s="26" t="str">
        <f>IFERROR(IF(AND('1.DP 2012-2022 '!U101&lt;0),"prejuízo",IF('1.DP 2012-2022 '!J101&lt;0,"IRPJ NEGATIVO",('1.DP 2012-2022 '!J101+'1.DP 2012-2022 '!AF101)/'1.DP 2012-2022 '!U101)),"NA")</f>
        <v>prejuízo</v>
      </c>
      <c r="L101" s="26" t="str">
        <f>IFERROR(IF(AND('1.DP 2012-2022 '!V101&lt;0),"prejuízo",IF('1.DP 2012-2022 '!K101&lt;0,"IRPJ NEGATIVO",('1.DP 2012-2022 '!K101+'1.DP 2012-2022 '!AG101)/'1.DP 2012-2022 '!V101)),"NA")</f>
        <v>prejuízo</v>
      </c>
      <c r="M101" s="26">
        <f>IFERROR(IF(AND('1.DP 2012-2022 '!W101&lt;0),"prejuízo",IF('1.DP 2012-2022 '!L101&lt;0,"IRPJ NEGATIVO",('1.DP 2012-2022 '!L101+'1.DP 2012-2022 '!AH101)/'1.DP 2012-2022 '!W101)),"NA")</f>
        <v>0.20134508945353938</v>
      </c>
      <c r="N101" s="26">
        <f>IFERROR(IF(AND('1.DP 2012-2022 '!X101&lt;0),"prejuízo",IF('1.DP 2012-2022 '!M101&lt;0,"IRPJ NEGATIVO",('1.DP 2012-2022 '!M101+'1.DP 2012-2022 '!AI101)/'1.DP 2012-2022 '!X101)),"NA")</f>
        <v>0.11271263621719425</v>
      </c>
      <c r="O101" s="26">
        <f>IFERROR(IF(AND('1.DP 2012-2022 '!Y101&lt;0),"prejuízo",IF('1.DP 2012-2022 '!N101&lt;0,"IRPJ NEGATIVO",('1.DP 2012-2022 '!N101+'1.DP 2012-2022 '!AJ101)/'1.DP 2012-2022 '!Y101)),"NA")</f>
        <v>6.5467259272289399E-2</v>
      </c>
      <c r="P101" s="26">
        <f>IFERROR(IF(AND('1.DP 2012-2022 '!Z101&lt;0),"prejuízo",IF('1.DP 2012-2022 '!O101&lt;0,"IRPJ NEGATIVO",('1.DP 2012-2022 '!O101+'1.DP 2012-2022 '!AK101)/'1.DP 2012-2022 '!Z101)),"NA")</f>
        <v>0.154595632206944</v>
      </c>
      <c r="Q101" s="27">
        <f t="shared" si="1"/>
        <v>7</v>
      </c>
      <c r="R101" s="27">
        <f t="shared" si="2"/>
        <v>480</v>
      </c>
      <c r="S101" s="28">
        <f>IFERROR((SUMIF('1.DP 2012-2022 '!E101:O101,"&gt;=0",'1.DP 2012-2022 '!E101:O101)+SUMIF('1.DP 2012-2022 '!E101:O101,"&gt;=0",'1.DP 2012-2022 '!AA101:AK101))/(SUMIF('1.DP 2012-2022 '!P101:Z101,"&gt;=0",'1.DP 2012-2022 '!P101:Z101)),"NA")</f>
        <v>0.15266329349068544</v>
      </c>
      <c r="T101" s="29">
        <f t="shared" si="3"/>
        <v>2.2263396967391624E-3</v>
      </c>
      <c r="U101" s="29">
        <f t="shared" si="4"/>
        <v>5.4718026340747463E-4</v>
      </c>
    </row>
    <row r="102" spans="1:21" ht="14.25" customHeight="1">
      <c r="A102" s="12" t="s">
        <v>261</v>
      </c>
      <c r="B102" s="12" t="s">
        <v>262</v>
      </c>
      <c r="C102" s="12" t="s">
        <v>58</v>
      </c>
      <c r="D102" s="13" t="s">
        <v>196</v>
      </c>
      <c r="E102" s="25">
        <f t="shared" si="0"/>
        <v>4.7714701295983685E-4</v>
      </c>
      <c r="F102" s="26">
        <f>IFERROR(IF(AND('1.DP 2012-2022 '!P102&lt;0),"prejuízo",IF('1.DP 2012-2022 '!E102&lt;0,"IRPJ NEGATIVO",('1.DP 2012-2022 '!E102+'1.DP 2012-2022 '!AA102)/'1.DP 2012-2022 '!P102)),"NA")</f>
        <v>-1.1085216742251389</v>
      </c>
      <c r="G102" s="26">
        <f>IFERROR(IF(AND('1.DP 2012-2022 '!Q102&lt;0),"prejuízo",IF('1.DP 2012-2022 '!F102&lt;0,"IRPJ NEGATIVO",('1.DP 2012-2022 '!F102+'1.DP 2012-2022 '!AB102)/'1.DP 2012-2022 '!Q102)),"NA")</f>
        <v>0</v>
      </c>
      <c r="H102" s="26" t="str">
        <f>IFERROR(IF(AND('1.DP 2012-2022 '!R102&lt;0),"prejuízo",IF('1.DP 2012-2022 '!G102&lt;0,"IRPJ NEGATIVO",('1.DP 2012-2022 '!G102+'1.DP 2012-2022 '!AC102)/'1.DP 2012-2022 '!R102)),"NA")</f>
        <v>prejuízo</v>
      </c>
      <c r="I102" s="26">
        <f>IFERROR(IF(AND('1.DP 2012-2022 '!S102&lt;0),"prejuízo",IF('1.DP 2012-2022 '!H102&lt;0,"IRPJ NEGATIVO",('1.DP 2012-2022 '!H102+'1.DP 2012-2022 '!AD102)/'1.DP 2012-2022 '!S102)),"NA")</f>
        <v>-14.981395474647616</v>
      </c>
      <c r="J102" s="26">
        <f>IFERROR(IF(AND('1.DP 2012-2022 '!T102&lt;0),"prejuízo",IF('1.DP 2012-2022 '!I102&lt;0,"IRPJ NEGATIVO",('1.DP 2012-2022 '!I102+'1.DP 2012-2022 '!AE102)/'1.DP 2012-2022 '!T102)),"NA")</f>
        <v>0.18148599273728844</v>
      </c>
      <c r="K102" s="26" t="str">
        <f>IFERROR(IF(AND('1.DP 2012-2022 '!U102&lt;0),"prejuízo",IF('1.DP 2012-2022 '!J102&lt;0,"IRPJ NEGATIVO",('1.DP 2012-2022 '!J102+'1.DP 2012-2022 '!AF102)/'1.DP 2012-2022 '!U102)),"NA")</f>
        <v>prejuízo</v>
      </c>
      <c r="L102" s="26">
        <f>IFERROR(IF(AND('1.DP 2012-2022 '!V102&lt;0),"prejuízo",IF('1.DP 2012-2022 '!K102&lt;0,"IRPJ NEGATIVO",('1.DP 2012-2022 '!K102+'1.DP 2012-2022 '!AG102)/'1.DP 2012-2022 '!V102)),"NA")</f>
        <v>4.7544573483433251E-2</v>
      </c>
      <c r="M102" s="26" t="str">
        <f>IFERROR(IF(AND('1.DP 2012-2022 '!W102&lt;0),"prejuízo",IF('1.DP 2012-2022 '!L102&lt;0,"IRPJ NEGATIVO",('1.DP 2012-2022 '!L102+'1.DP 2012-2022 '!AH102)/'1.DP 2012-2022 '!W102)),"NA")</f>
        <v>prejuízo</v>
      </c>
      <c r="N102" s="26">
        <f>IFERROR(IF(AND('1.DP 2012-2022 '!X102&lt;0),"prejuízo",IF('1.DP 2012-2022 '!M102&lt;0,"IRPJ NEGATIVO",('1.DP 2012-2022 '!M102+'1.DP 2012-2022 '!AI102)/'1.DP 2012-2022 '!X102)),"NA")</f>
        <v>0</v>
      </c>
      <c r="O102" s="26" t="str">
        <f>IFERROR(IF(AND('1.DP 2012-2022 '!Y102&lt;0),"prejuízo",IF('1.DP 2012-2022 '!N102&lt;0,"IRPJ NEGATIVO",('1.DP 2012-2022 '!N102+'1.DP 2012-2022 '!AJ102)/'1.DP 2012-2022 '!Y102)),"NA")</f>
        <v>prejuízo</v>
      </c>
      <c r="P102" s="26" t="str">
        <f>IFERROR(IF(AND('1.DP 2012-2022 '!Z102&lt;0),"prejuízo",IF('1.DP 2012-2022 '!O102&lt;0,"IRPJ NEGATIVO",('1.DP 2012-2022 '!O102+'1.DP 2012-2022 '!AK102)/'1.DP 2012-2022 '!Z102)),"NA")</f>
        <v>prejuízo</v>
      </c>
      <c r="Q102" s="27">
        <f t="shared" si="1"/>
        <v>4</v>
      </c>
      <c r="R102" s="27">
        <f t="shared" si="2"/>
        <v>480</v>
      </c>
      <c r="S102" s="28">
        <f>IFERROR((SUMIF('1.DP 2012-2022 '!E102:O102,"&gt;=0",'1.DP 2012-2022 '!E102:O102)+SUMIF('1.DP 2012-2022 '!E102:O102,"&gt;=0",'1.DP 2012-2022 '!AA102:AK102))/(SUMIF('1.DP 2012-2022 '!P102:Z102,"&gt;=0",'1.DP 2012-2022 '!P102:Z102)),"NA")</f>
        <v>-0.32583601293853526</v>
      </c>
      <c r="T102" s="29" t="str">
        <f t="shared" si="3"/>
        <v>na</v>
      </c>
      <c r="U102" s="29" t="str">
        <f t="shared" si="4"/>
        <v>na</v>
      </c>
    </row>
    <row r="103" spans="1:21" ht="14.25" customHeight="1">
      <c r="A103" s="12" t="s">
        <v>263</v>
      </c>
      <c r="B103" s="12" t="s">
        <v>264</v>
      </c>
      <c r="C103" s="12" t="s">
        <v>58</v>
      </c>
      <c r="D103" s="13" t="s">
        <v>196</v>
      </c>
      <c r="E103" s="25">
        <f t="shared" si="0"/>
        <v>-4.5039426647261005E-4</v>
      </c>
      <c r="F103" s="26">
        <f>IFERROR(IF(AND('1.DP 2012-2022 '!P103&lt;0),"prejuízo",IF('1.DP 2012-2022 '!E103&lt;0,"IRPJ NEGATIVO",('1.DP 2012-2022 '!E103+'1.DP 2012-2022 '!AA103)/'1.DP 2012-2022 '!P103)),"NA")</f>
        <v>-1.0668434711857751E-2</v>
      </c>
      <c r="G103" s="26" t="str">
        <f>IFERROR(IF(AND('1.DP 2012-2022 '!Q103&lt;0),"prejuízo",IF('1.DP 2012-2022 '!F103&lt;0,"IRPJ NEGATIVO",('1.DP 2012-2022 '!F103+'1.DP 2012-2022 '!AB103)/'1.DP 2012-2022 '!Q103)),"NA")</f>
        <v>prejuízo</v>
      </c>
      <c r="H103" s="26" t="str">
        <f>IFERROR(IF(AND('1.DP 2012-2022 '!R103&lt;0),"prejuízo",IF('1.DP 2012-2022 '!G103&lt;0,"IRPJ NEGATIVO",('1.DP 2012-2022 '!G103+'1.DP 2012-2022 '!AC103)/'1.DP 2012-2022 '!R103)),"NA")</f>
        <v>prejuízo</v>
      </c>
      <c r="I103" s="26" t="str">
        <f>IFERROR(IF(AND('1.DP 2012-2022 '!S103&lt;0),"prejuízo",IF('1.DP 2012-2022 '!H103&lt;0,"IRPJ NEGATIVO",('1.DP 2012-2022 '!H103+'1.DP 2012-2022 '!AD103)/'1.DP 2012-2022 '!S103)),"NA")</f>
        <v>prejuízo</v>
      </c>
      <c r="J103" s="26" t="str">
        <f>IFERROR(IF(AND('1.DP 2012-2022 '!T103&lt;0),"prejuízo",IF('1.DP 2012-2022 '!I103&lt;0,"IRPJ NEGATIVO",('1.DP 2012-2022 '!I103+'1.DP 2012-2022 '!AE103)/'1.DP 2012-2022 '!T103)),"NA")</f>
        <v>prejuízo</v>
      </c>
      <c r="K103" s="26" t="str">
        <f>IFERROR(IF(AND('1.DP 2012-2022 '!U103&lt;0),"prejuízo",IF('1.DP 2012-2022 '!J103&lt;0,"IRPJ NEGATIVO",('1.DP 2012-2022 '!J103+'1.DP 2012-2022 '!AF103)/'1.DP 2012-2022 '!U103)),"NA")</f>
        <v>prejuízo</v>
      </c>
      <c r="L103" s="26" t="str">
        <f>IFERROR(IF(AND('1.DP 2012-2022 '!V103&lt;0),"prejuízo",IF('1.DP 2012-2022 '!K103&lt;0,"IRPJ NEGATIVO",('1.DP 2012-2022 '!K103+'1.DP 2012-2022 '!AG103)/'1.DP 2012-2022 '!V103)),"NA")</f>
        <v>prejuízo</v>
      </c>
      <c r="M103" s="26" t="str">
        <f>IFERROR(IF(AND('1.DP 2012-2022 '!W103&lt;0),"prejuízo",IF('1.DP 2012-2022 '!L103&lt;0,"IRPJ NEGATIVO",('1.DP 2012-2022 '!L103+'1.DP 2012-2022 '!AH103)/'1.DP 2012-2022 '!W103)),"NA")</f>
        <v>prejuízo</v>
      </c>
      <c r="N103" s="26">
        <f>IFERROR(IF(AND('1.DP 2012-2022 '!X103&lt;0),"prejuízo",IF('1.DP 2012-2022 '!M103&lt;0,"IRPJ NEGATIVO",('1.DP 2012-2022 '!M103+'1.DP 2012-2022 '!AI103)/'1.DP 2012-2022 '!X103)),"NA")</f>
        <v>1.4366078923682801</v>
      </c>
      <c r="O103" s="26">
        <f>IFERROR(IF(AND('1.DP 2012-2022 '!Y103&lt;0),"prejuízo",IF('1.DP 2012-2022 '!N103&lt;0,"IRPJ NEGATIVO",('1.DP 2012-2022 '!N103+'1.DP 2012-2022 '!AJ103)/'1.DP 2012-2022 '!Y103)),"NA")</f>
        <v>-0.20552081319499507</v>
      </c>
      <c r="P103" s="26" t="str">
        <f>IFERROR(IF(AND('1.DP 2012-2022 '!Z103&lt;0),"prejuízo",IF('1.DP 2012-2022 '!O103&lt;0,"IRPJ NEGATIVO",('1.DP 2012-2022 '!O103+'1.DP 2012-2022 '!AK103)/'1.DP 2012-2022 '!Z103)),"NA")</f>
        <v>prejuízo</v>
      </c>
      <c r="Q103" s="27">
        <f t="shared" si="1"/>
        <v>2</v>
      </c>
      <c r="R103" s="27">
        <f t="shared" si="2"/>
        <v>480</v>
      </c>
      <c r="S103" s="28">
        <f>IFERROR((SUMIF('1.DP 2012-2022 '!E103:O103,"&gt;=0",'1.DP 2012-2022 '!E103:O103)+SUMIF('1.DP 2012-2022 '!E103:O103,"&gt;=0",'1.DP 2012-2022 '!AA103:AK103))/(SUMIF('1.DP 2012-2022 '!P103:Z103,"&gt;=0",'1.DP 2012-2022 '!P103:Z103)),"NA")</f>
        <v>-0.13554685103772732</v>
      </c>
      <c r="T103" s="29">
        <f t="shared" si="3"/>
        <v>-5.647785459905305E-4</v>
      </c>
      <c r="U103" s="29">
        <f t="shared" si="4"/>
        <v>-1.3880885922962346E-4</v>
      </c>
    </row>
    <row r="104" spans="1:21" ht="14.25" customHeight="1">
      <c r="A104" s="12" t="s">
        <v>265</v>
      </c>
      <c r="B104" s="12" t="s">
        <v>266</v>
      </c>
      <c r="C104" s="12" t="s">
        <v>58</v>
      </c>
      <c r="D104" s="13" t="s">
        <v>196</v>
      </c>
      <c r="E104" s="25">
        <f t="shared" si="0"/>
        <v>1.0158651958350367E-3</v>
      </c>
      <c r="F104" s="26">
        <f>IFERROR(IF(AND('1.DP 2012-2022 '!P104&lt;0),"prejuízo",IF('1.DP 2012-2022 '!E104&lt;0,"IRPJ NEGATIVO",('1.DP 2012-2022 '!E104+'1.DP 2012-2022 '!AA104)/'1.DP 2012-2022 '!P104)),"NA")</f>
        <v>0.50975694820700146</v>
      </c>
      <c r="G104" s="26" t="str">
        <f>IFERROR(IF(AND('1.DP 2012-2022 '!Q104&lt;0),"prejuízo",IF('1.DP 2012-2022 '!F104&lt;0,"IRPJ NEGATIVO",('1.DP 2012-2022 '!F104+'1.DP 2012-2022 '!AB104)/'1.DP 2012-2022 '!Q104)),"NA")</f>
        <v>prejuízo</v>
      </c>
      <c r="H104" s="26" t="str">
        <f>IFERROR(IF(AND('1.DP 2012-2022 '!R104&lt;0),"prejuízo",IF('1.DP 2012-2022 '!G104&lt;0,"IRPJ NEGATIVO",('1.DP 2012-2022 '!G104+'1.DP 2012-2022 '!AC104)/'1.DP 2012-2022 '!R104)),"NA")</f>
        <v>prejuízo</v>
      </c>
      <c r="I104" s="26" t="str">
        <f>IFERROR(IF(AND('1.DP 2012-2022 '!S104&lt;0),"prejuízo",IF('1.DP 2012-2022 '!H104&lt;0,"IRPJ NEGATIVO",('1.DP 2012-2022 '!H104+'1.DP 2012-2022 '!AD104)/'1.DP 2012-2022 '!S104)),"NA")</f>
        <v>prejuízo</v>
      </c>
      <c r="J104" s="26">
        <f>IFERROR(IF(AND('1.DP 2012-2022 '!T104&lt;0),"prejuízo",IF('1.DP 2012-2022 '!I104&lt;0,"IRPJ NEGATIVO",('1.DP 2012-2022 '!I104+'1.DP 2012-2022 '!AE104)/'1.DP 2012-2022 '!T104)),"NA")</f>
        <v>-2.2141654206183824E-2</v>
      </c>
      <c r="K104" s="26">
        <f>IFERROR(IF(AND('1.DP 2012-2022 '!U104&lt;0),"prejuízo",IF('1.DP 2012-2022 '!J104&lt;0,"IRPJ NEGATIVO",('1.DP 2012-2022 '!J104+'1.DP 2012-2022 '!AF104)/'1.DP 2012-2022 '!U104)),"NA")</f>
        <v>0.81407850696759898</v>
      </c>
      <c r="L104" s="26" t="str">
        <f>IFERROR(IF(AND('1.DP 2012-2022 '!V104&lt;0),"prejuízo",IF('1.DP 2012-2022 '!K104&lt;0,"IRPJ NEGATIVO",('1.DP 2012-2022 '!K104+'1.DP 2012-2022 '!AG104)/'1.DP 2012-2022 '!V104)),"NA")</f>
        <v>prejuízo</v>
      </c>
      <c r="M104" s="26" t="str">
        <f>IFERROR(IF(AND('1.DP 2012-2022 '!W104&lt;0),"prejuízo",IF('1.DP 2012-2022 '!L104&lt;0,"IRPJ NEGATIVO",('1.DP 2012-2022 '!L104+'1.DP 2012-2022 '!AH104)/'1.DP 2012-2022 '!W104)),"NA")</f>
        <v>prejuízo</v>
      </c>
      <c r="N104" s="26" t="str">
        <f>IFERROR(IF(AND('1.DP 2012-2022 '!X104&lt;0),"prejuízo",IF('1.DP 2012-2022 '!M104&lt;0,"IRPJ NEGATIVO",('1.DP 2012-2022 '!M104+'1.DP 2012-2022 '!AI104)/'1.DP 2012-2022 '!X104)),"NA")</f>
        <v>prejuízo</v>
      </c>
      <c r="O104" s="26" t="str">
        <f>IFERROR(IF(AND('1.DP 2012-2022 '!Y104&lt;0),"prejuízo",IF('1.DP 2012-2022 '!N104&lt;0,"IRPJ NEGATIVO",('1.DP 2012-2022 '!N104+'1.DP 2012-2022 '!AJ104)/'1.DP 2012-2022 '!Y104)),"NA")</f>
        <v>NA</v>
      </c>
      <c r="P104" s="26" t="str">
        <f>IFERROR(IF(AND('1.DP 2012-2022 '!Z104&lt;0),"prejuízo",IF('1.DP 2012-2022 '!O104&lt;0,"IRPJ NEGATIVO",('1.DP 2012-2022 '!O104+'1.DP 2012-2022 '!AK104)/'1.DP 2012-2022 '!Z104)),"NA")</f>
        <v>NA</v>
      </c>
      <c r="Q104" s="27">
        <f t="shared" si="1"/>
        <v>2</v>
      </c>
      <c r="R104" s="27">
        <f t="shared" si="2"/>
        <v>480</v>
      </c>
      <c r="S104" s="28">
        <f>IFERROR((SUMIF('1.DP 2012-2022 '!E104:O104,"&gt;=0",'1.DP 2012-2022 '!E104:O104)+SUMIF('1.DP 2012-2022 '!E104:O104,"&gt;=0",'1.DP 2012-2022 '!AA104:AK104))/(SUMIF('1.DP 2012-2022 '!P104:Z104,"&gt;=0",'1.DP 2012-2022 '!P104:Z104)),"NA")</f>
        <v>-0.3501711132035506</v>
      </c>
      <c r="T104" s="29" t="str">
        <f t="shared" si="3"/>
        <v>na</v>
      </c>
      <c r="U104" s="29" t="str">
        <f t="shared" si="4"/>
        <v>na</v>
      </c>
    </row>
    <row r="105" spans="1:21" ht="14.25" customHeight="1">
      <c r="A105" s="12" t="s">
        <v>267</v>
      </c>
      <c r="B105" s="12" t="s">
        <v>268</v>
      </c>
      <c r="C105" s="12" t="s">
        <v>58</v>
      </c>
      <c r="D105" s="13" t="s">
        <v>196</v>
      </c>
      <c r="E105" s="25">
        <f t="shared" si="0"/>
        <v>9.8758094105281364E-4</v>
      </c>
      <c r="F105" s="26">
        <f>IFERROR(IF(AND('1.DP 2012-2022 '!P105&lt;0),"prejuízo",IF('1.DP 2012-2022 '!E105&lt;0,"IRPJ NEGATIVO",('1.DP 2012-2022 '!E105+'1.DP 2012-2022 '!AA105)/'1.DP 2012-2022 '!P105)),"NA")</f>
        <v>-0.42319152990123282</v>
      </c>
      <c r="G105" s="26">
        <f>IFERROR(IF(AND('1.DP 2012-2022 '!Q105&lt;0),"prejuízo",IF('1.DP 2012-2022 '!F105&lt;0,"IRPJ NEGATIVO",('1.DP 2012-2022 '!F105+'1.DP 2012-2022 '!AB105)/'1.DP 2012-2022 '!Q105)),"NA")</f>
        <v>2.9659731423344392E-2</v>
      </c>
      <c r="H105" s="26" t="str">
        <f>IFERROR(IF(AND('1.DP 2012-2022 '!R105&lt;0),"prejuízo",IF('1.DP 2012-2022 '!G105&lt;0,"IRPJ NEGATIVO",('1.DP 2012-2022 '!G105+'1.DP 2012-2022 '!AC105)/'1.DP 2012-2022 '!R105)),"NA")</f>
        <v>prejuízo</v>
      </c>
      <c r="I105" s="26" t="str">
        <f>IFERROR(IF(AND('1.DP 2012-2022 '!S105&lt;0),"prejuízo",IF('1.DP 2012-2022 '!H105&lt;0,"IRPJ NEGATIVO",('1.DP 2012-2022 '!H105+'1.DP 2012-2022 '!AD105)/'1.DP 2012-2022 '!S105)),"NA")</f>
        <v>IRPJ NEGATIVO</v>
      </c>
      <c r="J105" s="26" t="str">
        <f>IFERROR(IF(AND('1.DP 2012-2022 '!T105&lt;0),"prejuízo",IF('1.DP 2012-2022 '!I105&lt;0,"IRPJ NEGATIVO",('1.DP 2012-2022 '!I105+'1.DP 2012-2022 '!AE105)/'1.DP 2012-2022 '!T105)),"NA")</f>
        <v>prejuízo</v>
      </c>
      <c r="K105" s="26" t="str">
        <f>IFERROR(IF(AND('1.DP 2012-2022 '!U105&lt;0),"prejuízo",IF('1.DP 2012-2022 '!J105&lt;0,"IRPJ NEGATIVO",('1.DP 2012-2022 '!J105+'1.DP 2012-2022 '!AF105)/'1.DP 2012-2022 '!U105)),"NA")</f>
        <v>prejuízo</v>
      </c>
      <c r="L105" s="26" t="str">
        <f>IFERROR(IF(AND('1.DP 2012-2022 '!V105&lt;0),"prejuízo",IF('1.DP 2012-2022 '!K105&lt;0,"IRPJ NEGATIVO",('1.DP 2012-2022 '!K105+'1.DP 2012-2022 '!AG105)/'1.DP 2012-2022 '!V105)),"NA")</f>
        <v>IRPJ NEGATIVO</v>
      </c>
      <c r="M105" s="26" t="str">
        <f>IFERROR(IF(AND('1.DP 2012-2022 '!W105&lt;0),"prejuízo",IF('1.DP 2012-2022 '!L105&lt;0,"IRPJ NEGATIVO",('1.DP 2012-2022 '!L105+'1.DP 2012-2022 '!AH105)/'1.DP 2012-2022 '!W105)),"NA")</f>
        <v>prejuízo</v>
      </c>
      <c r="N105" s="26">
        <f>IFERROR(IF(AND('1.DP 2012-2022 '!X105&lt;0),"prejuízo",IF('1.DP 2012-2022 '!M105&lt;0,"IRPJ NEGATIVO",('1.DP 2012-2022 '!M105+'1.DP 2012-2022 '!AI105)/'1.DP 2012-2022 '!X105)),"NA")</f>
        <v>0.19668279237715286</v>
      </c>
      <c r="O105" s="26">
        <f>IFERROR(IF(AND('1.DP 2012-2022 '!Y105&lt;0),"prejuízo",IF('1.DP 2012-2022 '!N105&lt;0,"IRPJ NEGATIVO",('1.DP 2012-2022 '!N105+'1.DP 2012-2022 '!AJ105)/'1.DP 2012-2022 '!Y105)),"NA")</f>
        <v>0.24769632790485324</v>
      </c>
      <c r="P105" s="26" t="str">
        <f>IFERROR(IF(AND('1.DP 2012-2022 '!Z105&lt;0),"prejuízo",IF('1.DP 2012-2022 '!O105&lt;0,"IRPJ NEGATIVO",('1.DP 2012-2022 '!O105+'1.DP 2012-2022 '!AK105)/'1.DP 2012-2022 '!Z105)),"NA")</f>
        <v>IRPJ NEGATIVO</v>
      </c>
      <c r="Q105" s="27">
        <f t="shared" si="1"/>
        <v>3</v>
      </c>
      <c r="R105" s="27">
        <f t="shared" si="2"/>
        <v>480</v>
      </c>
      <c r="S105" s="28">
        <f>IFERROR((SUMIF('1.DP 2012-2022 '!E105:O105,"&gt;=0",'1.DP 2012-2022 '!E105:O105)+SUMIF('1.DP 2012-2022 '!E105:O105,"&gt;=0",'1.DP 2012-2022 '!AA105:AK105))/(SUMIF('1.DP 2012-2022 '!P105:Z105,"&gt;=0",'1.DP 2012-2022 '!P105:Z105)),"NA")</f>
        <v>2.7858723256752034E-3</v>
      </c>
      <c r="T105" s="29">
        <f t="shared" si="3"/>
        <v>1.741170203547002E-5</v>
      </c>
      <c r="U105" s="29">
        <f t="shared" si="4"/>
        <v>4.27937377215853E-6</v>
      </c>
    </row>
    <row r="106" spans="1:21" ht="14.25" customHeight="1">
      <c r="A106" s="12" t="s">
        <v>269</v>
      </c>
      <c r="B106" s="12" t="s">
        <v>270</v>
      </c>
      <c r="C106" s="12" t="s">
        <v>58</v>
      </c>
      <c r="D106" s="13" t="s">
        <v>196</v>
      </c>
      <c r="E106" s="25">
        <f t="shared" si="0"/>
        <v>7.6158554740530517E-4</v>
      </c>
      <c r="F106" s="26">
        <f>IFERROR(IF(AND('1.DP 2012-2022 '!P106&lt;0),"prejuízo",IF('1.DP 2012-2022 '!E106&lt;0,"IRPJ NEGATIVO",('1.DP 2012-2022 '!E106+'1.DP 2012-2022 '!AA106)/'1.DP 2012-2022 '!P106)),"NA")</f>
        <v>0.13175035281786818</v>
      </c>
      <c r="G106" s="26">
        <f>IFERROR(IF(AND('1.DP 2012-2022 '!Q106&lt;0),"prejuízo",IF('1.DP 2012-2022 '!F106&lt;0,"IRPJ NEGATIVO",('1.DP 2012-2022 '!F106+'1.DP 2012-2022 '!AB106)/'1.DP 2012-2022 '!Q106)),"NA")</f>
        <v>0.2338107099366783</v>
      </c>
      <c r="H106" s="26" t="str">
        <f>IFERROR(IF(AND('1.DP 2012-2022 '!R106&lt;0),"prejuízo",IF('1.DP 2012-2022 '!G106&lt;0,"IRPJ NEGATIVO",('1.DP 2012-2022 '!G106+'1.DP 2012-2022 '!AC106)/'1.DP 2012-2022 '!R106)),"NA")</f>
        <v>prejuízo</v>
      </c>
      <c r="I106" s="26">
        <f>IFERROR(IF(AND('1.DP 2012-2022 '!S106&lt;0),"prejuízo",IF('1.DP 2012-2022 '!H106&lt;0,"IRPJ NEGATIVO",('1.DP 2012-2022 '!H106+'1.DP 2012-2022 '!AD106)/'1.DP 2012-2022 '!S106)),"NA")</f>
        <v>0</v>
      </c>
      <c r="J106" s="26">
        <f>IFERROR(IF(AND('1.DP 2012-2022 '!T106&lt;0),"prejuízo",IF('1.DP 2012-2022 '!I106&lt;0,"IRPJ NEGATIVO",('1.DP 2012-2022 '!I106+'1.DP 2012-2022 '!AE106)/'1.DP 2012-2022 '!T106)),"NA")</f>
        <v>0</v>
      </c>
      <c r="K106" s="26">
        <f>IFERROR(IF(AND('1.DP 2012-2022 '!U106&lt;0),"prejuízo",IF('1.DP 2012-2022 '!J106&lt;0,"IRPJ NEGATIVO",('1.DP 2012-2022 '!J106+'1.DP 2012-2022 '!AF106)/'1.DP 2012-2022 '!U106)),"NA")</f>
        <v>0</v>
      </c>
      <c r="L106" s="26">
        <f>IFERROR(IF(AND('1.DP 2012-2022 '!V106&lt;0),"prejuízo",IF('1.DP 2012-2022 '!K106&lt;0,"IRPJ NEGATIVO",('1.DP 2012-2022 '!K106+'1.DP 2012-2022 '!AG106)/'1.DP 2012-2022 '!V106)),"NA")</f>
        <v>0</v>
      </c>
      <c r="M106" s="26">
        <f>IFERROR(IF(AND('1.DP 2012-2022 '!W106&lt;0),"prejuízo",IF('1.DP 2012-2022 '!L106&lt;0,"IRPJ NEGATIVO",('1.DP 2012-2022 '!L106+'1.DP 2012-2022 '!AH106)/'1.DP 2012-2022 '!W106)),"NA")</f>
        <v>0</v>
      </c>
      <c r="N106" s="26">
        <f>IFERROR(IF(AND('1.DP 2012-2022 '!X106&lt;0),"prejuízo",IF('1.DP 2012-2022 '!M106&lt;0,"IRPJ NEGATIVO",('1.DP 2012-2022 '!M106+'1.DP 2012-2022 '!AI106)/'1.DP 2012-2022 '!X106)),"NA")</f>
        <v>0</v>
      </c>
      <c r="O106" s="26" t="str">
        <f>IFERROR(IF(AND('1.DP 2012-2022 '!Y106&lt;0),"prejuízo",IF('1.DP 2012-2022 '!N106&lt;0,"IRPJ NEGATIVO",('1.DP 2012-2022 '!N106+'1.DP 2012-2022 '!AJ106)/'1.DP 2012-2022 '!Y106)),"NA")</f>
        <v>NA</v>
      </c>
      <c r="P106" s="26" t="str">
        <f>IFERROR(IF(AND('1.DP 2012-2022 '!Z106&lt;0),"prejuízo",IF('1.DP 2012-2022 '!O106&lt;0,"IRPJ NEGATIVO",('1.DP 2012-2022 '!O106+'1.DP 2012-2022 '!AK106)/'1.DP 2012-2022 '!Z106)),"NA")</f>
        <v>NA</v>
      </c>
      <c r="Q106" s="27">
        <f t="shared" si="1"/>
        <v>8</v>
      </c>
      <c r="R106" s="27">
        <f t="shared" si="2"/>
        <v>480</v>
      </c>
      <c r="S106" s="28">
        <f>IFERROR((SUMIF('1.DP 2012-2022 '!E106:O106,"&gt;=0",'1.DP 2012-2022 '!E106:O106)+SUMIF('1.DP 2012-2022 '!E106:O106,"&gt;=0",'1.DP 2012-2022 '!AA106:AK106))/(SUMIF('1.DP 2012-2022 '!P106:Z106,"&gt;=0",'1.DP 2012-2022 '!P106:Z106)),"NA")</f>
        <v>7.0288772356065649E-2</v>
      </c>
      <c r="T106" s="29">
        <f t="shared" si="3"/>
        <v>1.1714795392677609E-3</v>
      </c>
      <c r="U106" s="29">
        <f t="shared" si="4"/>
        <v>2.879212385297108E-4</v>
      </c>
    </row>
    <row r="107" spans="1:21" ht="14.25" customHeight="1">
      <c r="A107" s="12" t="s">
        <v>271</v>
      </c>
      <c r="B107" s="12" t="s">
        <v>272</v>
      </c>
      <c r="C107" s="12" t="s">
        <v>58</v>
      </c>
      <c r="D107" s="13" t="s">
        <v>196</v>
      </c>
      <c r="E107" s="25">
        <f t="shared" si="0"/>
        <v>5.8372031567780801E-3</v>
      </c>
      <c r="F107" s="26">
        <f>IFERROR(IF(AND('1.DP 2012-2022 '!P107&lt;0),"prejuízo",IF('1.DP 2012-2022 '!E107&lt;0,"IRPJ NEGATIVO",('1.DP 2012-2022 '!E107+'1.DP 2012-2022 '!AA107)/'1.DP 2012-2022 '!P107)),"NA")</f>
        <v>0.35643450845771424</v>
      </c>
      <c r="G107" s="26">
        <f>IFERROR(IF(AND('1.DP 2012-2022 '!Q107&lt;0),"prejuízo",IF('1.DP 2012-2022 '!F107&lt;0,"IRPJ NEGATIVO",('1.DP 2012-2022 '!F107+'1.DP 2012-2022 '!AB107)/'1.DP 2012-2022 '!Q107)),"NA")</f>
        <v>0.34480199986955085</v>
      </c>
      <c r="H107" s="26" t="str">
        <f>IFERROR(IF(AND('1.DP 2012-2022 '!R107&lt;0),"prejuízo",IF('1.DP 2012-2022 '!G107&lt;0,"IRPJ NEGATIVO",('1.DP 2012-2022 '!G107+'1.DP 2012-2022 '!AC107)/'1.DP 2012-2022 '!R107)),"NA")</f>
        <v>prejuízo</v>
      </c>
      <c r="I107" s="26">
        <f>IFERROR(IF(AND('1.DP 2012-2022 '!S107&lt;0),"prejuízo",IF('1.DP 2012-2022 '!H107&lt;0,"IRPJ NEGATIVO",('1.DP 2012-2022 '!H107+'1.DP 2012-2022 '!AD107)/'1.DP 2012-2022 '!S107)),"NA")</f>
        <v>0.16774134938271604</v>
      </c>
      <c r="J107" s="26">
        <f>IFERROR(IF(AND('1.DP 2012-2022 '!T107&lt;0),"prejuízo",IF('1.DP 2012-2022 '!I107&lt;0,"IRPJ NEGATIVO",('1.DP 2012-2022 '!I107+'1.DP 2012-2022 '!AE107)/'1.DP 2012-2022 '!T107)),"NA")</f>
        <v>0.36309848254690852</v>
      </c>
      <c r="K107" s="26">
        <f>IFERROR(IF(AND('1.DP 2012-2022 '!U107&lt;0),"prejuízo",IF('1.DP 2012-2022 '!J107&lt;0,"IRPJ NEGATIVO",('1.DP 2012-2022 '!J107+'1.DP 2012-2022 '!AF107)/'1.DP 2012-2022 '!U107)),"NA")</f>
        <v>0.46293890776552338</v>
      </c>
      <c r="L107" s="26">
        <f>IFERROR(IF(AND('1.DP 2012-2022 '!V107&lt;0),"prejuízo",IF('1.DP 2012-2022 '!K107&lt;0,"IRPJ NEGATIVO",('1.DP 2012-2022 '!K107+'1.DP 2012-2022 '!AG107)/'1.DP 2012-2022 '!V107)),"NA")</f>
        <v>0.33895514414725103</v>
      </c>
      <c r="M107" s="26">
        <f>IFERROR(IF(AND('1.DP 2012-2022 '!W107&lt;0),"prejuízo",IF('1.DP 2012-2022 '!L107&lt;0,"IRPJ NEGATIVO",('1.DP 2012-2022 '!L107+'1.DP 2012-2022 '!AH107)/'1.DP 2012-2022 '!W107)),"NA")</f>
        <v>9.780792216360408E-2</v>
      </c>
      <c r="N107" s="26">
        <f>IFERROR(IF(AND('1.DP 2012-2022 '!X107&lt;0),"prejuízo",IF('1.DP 2012-2022 '!M107&lt;0,"IRPJ NEGATIVO",('1.DP 2012-2022 '!M107+'1.DP 2012-2022 '!AI107)/'1.DP 2012-2022 '!X107)),"NA")</f>
        <v>0.26798682732816387</v>
      </c>
      <c r="O107" s="26">
        <f>IFERROR(IF(AND('1.DP 2012-2022 '!Y107&lt;0),"prejuízo",IF('1.DP 2012-2022 '!N107&lt;0,"IRPJ NEGATIVO",('1.DP 2012-2022 '!N107+'1.DP 2012-2022 '!AJ107)/'1.DP 2012-2022 '!Y107)),"NA")</f>
        <v>0.12190662206669867</v>
      </c>
      <c r="P107" s="26">
        <f>IFERROR(IF(AND('1.DP 2012-2022 '!Z107&lt;0),"prejuízo",IF('1.DP 2012-2022 '!O107&lt;0,"IRPJ NEGATIVO",('1.DP 2012-2022 '!O107+'1.DP 2012-2022 '!AK107)/'1.DP 2012-2022 '!Z107)),"NA")</f>
        <v>0.10332015678403507</v>
      </c>
      <c r="Q107" s="27">
        <f t="shared" si="1"/>
        <v>10</v>
      </c>
      <c r="R107" s="27">
        <f t="shared" si="2"/>
        <v>480</v>
      </c>
      <c r="S107" s="28">
        <f>IFERROR((SUMIF('1.DP 2012-2022 '!E107:O107,"&gt;=0",'1.DP 2012-2022 '!E107:O107)+SUMIF('1.DP 2012-2022 '!E107:O107,"&gt;=0",'1.DP 2012-2022 '!AA107:AK107))/(SUMIF('1.DP 2012-2022 '!P107:Z107,"&gt;=0",'1.DP 2012-2022 '!P107:Z107)),"NA")</f>
        <v>0.28104367992046103</v>
      </c>
      <c r="T107" s="29">
        <f t="shared" si="3"/>
        <v>5.8550766650096045E-3</v>
      </c>
      <c r="U107" s="29">
        <f t="shared" si="4"/>
        <v>1.4390357394800872E-3</v>
      </c>
    </row>
    <row r="108" spans="1:21" ht="14.25" customHeight="1">
      <c r="A108" s="12" t="s">
        <v>273</v>
      </c>
      <c r="B108" s="12" t="s">
        <v>274</v>
      </c>
      <c r="C108" s="12" t="s">
        <v>58</v>
      </c>
      <c r="D108" s="13" t="s">
        <v>196</v>
      </c>
      <c r="E108" s="25">
        <f t="shared" si="0"/>
        <v>4.7262906683571042E-3</v>
      </c>
      <c r="F108" s="26">
        <f>IFERROR(IF(AND('1.DP 2012-2022 '!P108&lt;0),"prejuízo",IF('1.DP 2012-2022 '!E108&lt;0,"IRPJ NEGATIVO",('1.DP 2012-2022 '!E108+'1.DP 2012-2022 '!AA108)/'1.DP 2012-2022 '!P108)),"NA")</f>
        <v>0.11321519711586707</v>
      </c>
      <c r="G108" s="26">
        <f>IFERROR(IF(AND('1.DP 2012-2022 '!Q108&lt;0),"prejuízo",IF('1.DP 2012-2022 '!F108&lt;0,"IRPJ NEGATIVO",('1.DP 2012-2022 '!F108+'1.DP 2012-2022 '!AB108)/'1.DP 2012-2022 '!Q108)),"NA")</f>
        <v>1.460489554543209E-2</v>
      </c>
      <c r="H108" s="26">
        <f>IFERROR(IF(AND('1.DP 2012-2022 '!R108&lt;0),"prejuízo",IF('1.DP 2012-2022 '!G108&lt;0,"IRPJ NEGATIVO",('1.DP 2012-2022 '!G108+'1.DP 2012-2022 '!AC108)/'1.DP 2012-2022 '!R108)),"NA")</f>
        <v>0.14940138256591101</v>
      </c>
      <c r="I108" s="26">
        <f>IFERROR(IF(AND('1.DP 2012-2022 '!S108&lt;0),"prejuízo",IF('1.DP 2012-2022 '!H108&lt;0,"IRPJ NEGATIVO",('1.DP 2012-2022 '!H108+'1.DP 2012-2022 '!AD108)/'1.DP 2012-2022 '!S108)),"NA")</f>
        <v>0.30874819346116578</v>
      </c>
      <c r="J108" s="26">
        <f>IFERROR(IF(AND('1.DP 2012-2022 '!T108&lt;0),"prejuízo",IF('1.DP 2012-2022 '!I108&lt;0,"IRPJ NEGATIVO",('1.DP 2012-2022 '!I108+'1.DP 2012-2022 '!AE108)/'1.DP 2012-2022 '!T108)),"NA")</f>
        <v>7.4200745640590676E-2</v>
      </c>
      <c r="K108" s="26">
        <f>IFERROR(IF(AND('1.DP 2012-2022 '!U108&lt;0),"prejuízo",IF('1.DP 2012-2022 '!J108&lt;0,"IRPJ NEGATIVO",('1.DP 2012-2022 '!J108+'1.DP 2012-2022 '!AF108)/'1.DP 2012-2022 '!U108)),"NA")</f>
        <v>1.6758029340013112</v>
      </c>
      <c r="L108" s="26" t="str">
        <f>IFERROR(IF(AND('1.DP 2012-2022 '!V108&lt;0),"prejuízo",IF('1.DP 2012-2022 '!K108&lt;0,"IRPJ NEGATIVO",('1.DP 2012-2022 '!K108+'1.DP 2012-2022 '!AG108)/'1.DP 2012-2022 '!V108)),"NA")</f>
        <v>prejuízo</v>
      </c>
      <c r="M108" s="26">
        <f>IFERROR(IF(AND('1.DP 2012-2022 '!W108&lt;0),"prejuízo",IF('1.DP 2012-2022 '!L108&lt;0,"IRPJ NEGATIVO",('1.DP 2012-2022 '!L108+'1.DP 2012-2022 '!AH108)/'1.DP 2012-2022 '!W108)),"NA")</f>
        <v>0.4462244699136777</v>
      </c>
      <c r="N108" s="26">
        <f>IFERROR(IF(AND('1.DP 2012-2022 '!X108&lt;0),"prejuízo",IF('1.DP 2012-2022 '!M108&lt;0,"IRPJ NEGATIVO",('1.DP 2012-2022 '!M108+'1.DP 2012-2022 '!AI108)/'1.DP 2012-2022 '!X108)),"NA")</f>
        <v>0.57702952030430921</v>
      </c>
      <c r="O108" s="26">
        <f>IFERROR(IF(AND('1.DP 2012-2022 '!Y108&lt;0),"prejuízo",IF('1.DP 2012-2022 '!N108&lt;0,"IRPJ NEGATIVO",('1.DP 2012-2022 '!N108+'1.DP 2012-2022 '!AJ108)/'1.DP 2012-2022 '!Y108)),"NA")</f>
        <v>0.33312628061874444</v>
      </c>
      <c r="P108" s="26">
        <f>IFERROR(IF(AND('1.DP 2012-2022 '!Z108&lt;0),"prejuízo",IF('1.DP 2012-2022 '!O108&lt;0,"IRPJ NEGATIVO",('1.DP 2012-2022 '!O108+'1.DP 2012-2022 '!AK108)/'1.DP 2012-2022 '!Z108)),"NA")</f>
        <v>0.14472077093878885</v>
      </c>
      <c r="Q108" s="27">
        <f t="shared" si="1"/>
        <v>9</v>
      </c>
      <c r="R108" s="27">
        <f t="shared" si="2"/>
        <v>480</v>
      </c>
      <c r="S108" s="28">
        <f>IFERROR((SUMIF('1.DP 2012-2022 '!E108:O108,"&gt;=0",'1.DP 2012-2022 '!E108:O108)+SUMIF('1.DP 2012-2022 '!E108:O108,"&gt;=0",'1.DP 2012-2022 '!AA108:AK108))/(SUMIF('1.DP 2012-2022 '!P108:Z108,"&gt;=0",'1.DP 2012-2022 '!P108:Z108)),"NA")</f>
        <v>0.19394353817695806</v>
      </c>
      <c r="T108" s="29">
        <f t="shared" si="3"/>
        <v>3.6364413408179635E-3</v>
      </c>
      <c r="U108" s="29">
        <f t="shared" si="4"/>
        <v>8.9374902385694962E-4</v>
      </c>
    </row>
    <row r="109" spans="1:21" ht="14.25" customHeight="1">
      <c r="A109" s="12" t="s">
        <v>275</v>
      </c>
      <c r="B109" s="12" t="s">
        <v>276</v>
      </c>
      <c r="C109" s="12" t="s">
        <v>58</v>
      </c>
      <c r="D109" s="13" t="s">
        <v>196</v>
      </c>
      <c r="E109" s="25">
        <f t="shared" si="0"/>
        <v>4.540434676547771E-4</v>
      </c>
      <c r="F109" s="26" t="str">
        <f>IFERROR(IF(AND('1.DP 2012-2022 '!P109&lt;0),"prejuízo",IF('1.DP 2012-2022 '!E109&lt;0,"IRPJ NEGATIVO",('1.DP 2012-2022 '!E109+'1.DP 2012-2022 '!AA109)/'1.DP 2012-2022 '!P109)),"NA")</f>
        <v>prejuízo</v>
      </c>
      <c r="G109" s="26" t="str">
        <f>IFERROR(IF(AND('1.DP 2012-2022 '!Q109&lt;0),"prejuízo",IF('1.DP 2012-2022 '!F109&lt;0,"IRPJ NEGATIVO",('1.DP 2012-2022 '!F109+'1.DP 2012-2022 '!AB109)/'1.DP 2012-2022 '!Q109)),"NA")</f>
        <v>prejuízo</v>
      </c>
      <c r="H109" s="26" t="str">
        <f>IFERROR(IF(AND('1.DP 2012-2022 '!R109&lt;0),"prejuízo",IF('1.DP 2012-2022 '!G109&lt;0,"IRPJ NEGATIVO",('1.DP 2012-2022 '!G109+'1.DP 2012-2022 '!AC109)/'1.DP 2012-2022 '!R109)),"NA")</f>
        <v>prejuízo</v>
      </c>
      <c r="I109" s="26" t="str">
        <f>IFERROR(IF(AND('1.DP 2012-2022 '!S109&lt;0),"prejuízo",IF('1.DP 2012-2022 '!H109&lt;0,"IRPJ NEGATIVO",('1.DP 2012-2022 '!H109+'1.DP 2012-2022 '!AD109)/'1.DP 2012-2022 '!S109)),"NA")</f>
        <v>prejuízo</v>
      </c>
      <c r="J109" s="26" t="str">
        <f>IFERROR(IF(AND('1.DP 2012-2022 '!T109&lt;0),"prejuízo",IF('1.DP 2012-2022 '!I109&lt;0,"IRPJ NEGATIVO",('1.DP 2012-2022 '!I109+'1.DP 2012-2022 '!AE109)/'1.DP 2012-2022 '!T109)),"NA")</f>
        <v>prejuízo</v>
      </c>
      <c r="K109" s="26" t="str">
        <f>IFERROR(IF(AND('1.DP 2012-2022 '!U109&lt;0),"prejuízo",IF('1.DP 2012-2022 '!J109&lt;0,"IRPJ NEGATIVO",('1.DP 2012-2022 '!J109+'1.DP 2012-2022 '!AF109)/'1.DP 2012-2022 '!U109)),"NA")</f>
        <v>prejuízo</v>
      </c>
      <c r="L109" s="26" t="str">
        <f>IFERROR(IF(AND('1.DP 2012-2022 '!V109&lt;0),"prejuízo",IF('1.DP 2012-2022 '!K109&lt;0,"IRPJ NEGATIVO",('1.DP 2012-2022 '!K109+'1.DP 2012-2022 '!AG109)/'1.DP 2012-2022 '!V109)),"NA")</f>
        <v>prejuízo</v>
      </c>
      <c r="M109" s="26" t="str">
        <f>IFERROR(IF(AND('1.DP 2012-2022 '!W109&lt;0),"prejuízo",IF('1.DP 2012-2022 '!L109&lt;0,"IRPJ NEGATIVO",('1.DP 2012-2022 '!L109+'1.DP 2012-2022 '!AH109)/'1.DP 2012-2022 '!W109)),"NA")</f>
        <v>prejuízo</v>
      </c>
      <c r="N109" s="26" t="str">
        <f>IFERROR(IF(AND('1.DP 2012-2022 '!X109&lt;0),"prejuízo",IF('1.DP 2012-2022 '!M109&lt;0,"IRPJ NEGATIVO",('1.DP 2012-2022 '!M109+'1.DP 2012-2022 '!AI109)/'1.DP 2012-2022 '!X109)),"NA")</f>
        <v>prejuízo</v>
      </c>
      <c r="O109" s="26">
        <f>IFERROR(IF(AND('1.DP 2012-2022 '!Y109&lt;0),"prejuízo",IF('1.DP 2012-2022 '!N109&lt;0,"IRPJ NEGATIVO",('1.DP 2012-2022 '!N109+'1.DP 2012-2022 '!AJ109)/'1.DP 2012-2022 '!Y109)),"NA")</f>
        <v>0.21794086447429301</v>
      </c>
      <c r="P109" s="26">
        <f>IFERROR(IF(AND('1.DP 2012-2022 '!Z109&lt;0),"prejuízo",IF('1.DP 2012-2022 '!O109&lt;0,"IRPJ NEGATIVO",('1.DP 2012-2022 '!O109+'1.DP 2012-2022 '!AK109)/'1.DP 2012-2022 '!Z109)),"NA")</f>
        <v>-1.7201551198731426</v>
      </c>
      <c r="Q109" s="27">
        <f t="shared" si="1"/>
        <v>1</v>
      </c>
      <c r="R109" s="27">
        <f t="shared" si="2"/>
        <v>480</v>
      </c>
      <c r="S109" s="28">
        <f>IFERROR((SUMIF('1.DP 2012-2022 '!E109:O109,"&gt;=0",'1.DP 2012-2022 '!E109:O109)+SUMIF('1.DP 2012-2022 '!E109:O109,"&gt;=0",'1.DP 2012-2022 '!AA109:AK109))/(SUMIF('1.DP 2012-2022 '!P109:Z109,"&gt;=0",'1.DP 2012-2022 '!P109:Z109)),"NA")</f>
        <v>0.86013184816593946</v>
      </c>
      <c r="T109" s="29" t="str">
        <f t="shared" si="3"/>
        <v>na</v>
      </c>
      <c r="U109" s="29" t="str">
        <f t="shared" si="4"/>
        <v>na</v>
      </c>
    </row>
    <row r="110" spans="1:21" ht="14.25" customHeight="1">
      <c r="A110" s="12" t="s">
        <v>277</v>
      </c>
      <c r="B110" s="12" t="s">
        <v>278</v>
      </c>
      <c r="C110" s="12" t="s">
        <v>58</v>
      </c>
      <c r="D110" s="13" t="s">
        <v>196</v>
      </c>
      <c r="E110" s="25">
        <f t="shared" si="0"/>
        <v>1.6264227394330443E-3</v>
      </c>
      <c r="F110" s="26">
        <f>IFERROR(IF(AND('1.DP 2012-2022 '!P110&lt;0),"prejuízo",IF('1.DP 2012-2022 '!E110&lt;0,"IRPJ NEGATIVO",('1.DP 2012-2022 '!E110+'1.DP 2012-2022 '!AA110)/'1.DP 2012-2022 '!P110)),"NA")</f>
        <v>0.278052321084098</v>
      </c>
      <c r="G110" s="26">
        <f>IFERROR(IF(AND('1.DP 2012-2022 '!Q110&lt;0),"prejuízo",IF('1.DP 2012-2022 '!F110&lt;0,"IRPJ NEGATIVO",('1.DP 2012-2022 '!F110+'1.DP 2012-2022 '!AB110)/'1.DP 2012-2022 '!Q110)),"NA")</f>
        <v>0.14456287623514491</v>
      </c>
      <c r="H110" s="26">
        <f>IFERROR(IF(AND('1.DP 2012-2022 '!R110&lt;0),"prejuízo",IF('1.DP 2012-2022 '!G110&lt;0,"IRPJ NEGATIVO",('1.DP 2012-2022 '!G110+'1.DP 2012-2022 '!AC110)/'1.DP 2012-2022 '!R110)),"NA")</f>
        <v>0.12155537890585072</v>
      </c>
      <c r="I110" s="26">
        <f>IFERROR(IF(AND('1.DP 2012-2022 '!S110&lt;0),"prejuízo",IF('1.DP 2012-2022 '!H110&lt;0,"IRPJ NEGATIVO",('1.DP 2012-2022 '!H110+'1.DP 2012-2022 '!AD110)/'1.DP 2012-2022 '!S110)),"NA")</f>
        <v>8.2317327205629037E-2</v>
      </c>
      <c r="J110" s="26">
        <f>IFERROR(IF(AND('1.DP 2012-2022 '!T110&lt;0),"prejuízo",IF('1.DP 2012-2022 '!I110&lt;0,"IRPJ NEGATIVO",('1.DP 2012-2022 '!I110+'1.DP 2012-2022 '!AE110)/'1.DP 2012-2022 '!T110)),"NA")</f>
        <v>0.15419501149713863</v>
      </c>
      <c r="K110" s="26" t="str">
        <f>IFERROR(IF(AND('1.DP 2012-2022 '!U110&lt;0),"prejuízo",IF('1.DP 2012-2022 '!J110&lt;0,"IRPJ NEGATIVO",('1.DP 2012-2022 '!J110+'1.DP 2012-2022 '!AF110)/'1.DP 2012-2022 '!U110)),"NA")</f>
        <v>NA</v>
      </c>
      <c r="L110" s="26" t="str">
        <f>IFERROR(IF(AND('1.DP 2012-2022 '!V110&lt;0),"prejuízo",IF('1.DP 2012-2022 '!K110&lt;0,"IRPJ NEGATIVO",('1.DP 2012-2022 '!K110+'1.DP 2012-2022 '!AG110)/'1.DP 2012-2022 '!V110)),"NA")</f>
        <v>NA</v>
      </c>
      <c r="M110" s="26" t="str">
        <f>IFERROR(IF(AND('1.DP 2012-2022 '!W110&lt;0),"prejuízo",IF('1.DP 2012-2022 '!L110&lt;0,"IRPJ NEGATIVO",('1.DP 2012-2022 '!L110+'1.DP 2012-2022 '!AH110)/'1.DP 2012-2022 '!W110)),"NA")</f>
        <v>NA</v>
      </c>
      <c r="N110" s="26" t="str">
        <f>IFERROR(IF(AND('1.DP 2012-2022 '!X110&lt;0),"prejuízo",IF('1.DP 2012-2022 '!M110&lt;0,"IRPJ NEGATIVO",('1.DP 2012-2022 '!M110+'1.DP 2012-2022 '!AI110)/'1.DP 2012-2022 '!X110)),"NA")</f>
        <v>NA</v>
      </c>
      <c r="O110" s="26" t="str">
        <f>IFERROR(IF(AND('1.DP 2012-2022 '!Y110&lt;0),"prejuízo",IF('1.DP 2012-2022 '!N110&lt;0,"IRPJ NEGATIVO",('1.DP 2012-2022 '!N110+'1.DP 2012-2022 '!AJ110)/'1.DP 2012-2022 '!Y110)),"NA")</f>
        <v>NA</v>
      </c>
      <c r="P110" s="26" t="str">
        <f>IFERROR(IF(AND('1.DP 2012-2022 '!Z110&lt;0),"prejuízo",IF('1.DP 2012-2022 '!O110&lt;0,"IRPJ NEGATIVO",('1.DP 2012-2022 '!O110+'1.DP 2012-2022 '!AK110)/'1.DP 2012-2022 '!Z110)),"NA")</f>
        <v>NA</v>
      </c>
      <c r="Q110" s="27">
        <f t="shared" si="1"/>
        <v>5</v>
      </c>
      <c r="R110" s="27">
        <f t="shared" si="2"/>
        <v>480</v>
      </c>
      <c r="S110" s="28">
        <f>IFERROR((SUMIF('1.DP 2012-2022 '!E110:O110,"&gt;=0",'1.DP 2012-2022 '!E110:O110)+SUMIF('1.DP 2012-2022 '!E110:O110,"&gt;=0",'1.DP 2012-2022 '!AA110:AK110))/(SUMIF('1.DP 2012-2022 '!P110:Z110,"&gt;=0",'1.DP 2012-2022 '!P110:Z110)),"NA")</f>
        <v>0.15759757432546728</v>
      </c>
      <c r="T110" s="29">
        <f t="shared" si="3"/>
        <v>1.6416413992236176E-3</v>
      </c>
      <c r="U110" s="29">
        <f t="shared" si="4"/>
        <v>4.0347561271240982E-4</v>
      </c>
    </row>
    <row r="111" spans="1:21" ht="14.25" customHeight="1">
      <c r="A111" s="12" t="s">
        <v>279</v>
      </c>
      <c r="B111" s="12" t="s">
        <v>280</v>
      </c>
      <c r="C111" s="12" t="s">
        <v>58</v>
      </c>
      <c r="D111" s="13" t="s">
        <v>196</v>
      </c>
      <c r="E111" s="25">
        <f t="shared" si="0"/>
        <v>3.7253118258900235E-4</v>
      </c>
      <c r="F111" s="26" t="str">
        <f>IFERROR(IF(AND('1.DP 2012-2022 '!P111&lt;0),"prejuízo",IF('1.DP 2012-2022 '!E111&lt;0,"IRPJ NEGATIVO",('1.DP 2012-2022 '!E111+'1.DP 2012-2022 '!AA111)/'1.DP 2012-2022 '!P111)),"NA")</f>
        <v>prejuízo</v>
      </c>
      <c r="G111" s="26">
        <f>IFERROR(IF(AND('1.DP 2012-2022 '!Q111&lt;0),"prejuízo",IF('1.DP 2012-2022 '!F111&lt;0,"IRPJ NEGATIVO",('1.DP 2012-2022 '!F111+'1.DP 2012-2022 '!AB111)/'1.DP 2012-2022 '!Q111)),"NA")</f>
        <v>-4.662806788335342E-2</v>
      </c>
      <c r="H111" s="26">
        <f>IFERROR(IF(AND('1.DP 2012-2022 '!R111&lt;0),"prejuízo",IF('1.DP 2012-2022 '!G111&lt;0,"IRPJ NEGATIVO",('1.DP 2012-2022 '!G111+'1.DP 2012-2022 '!AC111)/'1.DP 2012-2022 '!R111)),"NA")</f>
        <v>0.22544303552607453</v>
      </c>
      <c r="I111" s="26" t="str">
        <f>IFERROR(IF(AND('1.DP 2012-2022 '!S111&lt;0),"prejuízo",IF('1.DP 2012-2022 '!H111&lt;0,"IRPJ NEGATIVO",('1.DP 2012-2022 '!H111+'1.DP 2012-2022 '!AD111)/'1.DP 2012-2022 '!S111)),"NA")</f>
        <v>prejuízo</v>
      </c>
      <c r="J111" s="26" t="str">
        <f>IFERROR(IF(AND('1.DP 2012-2022 '!T111&lt;0),"prejuízo",IF('1.DP 2012-2022 '!I111&lt;0,"IRPJ NEGATIVO",('1.DP 2012-2022 '!I111+'1.DP 2012-2022 '!AE111)/'1.DP 2012-2022 '!T111)),"NA")</f>
        <v>prejuízo</v>
      </c>
      <c r="K111" s="26" t="str">
        <f>IFERROR(IF(AND('1.DP 2012-2022 '!U111&lt;0),"prejuízo",IF('1.DP 2012-2022 '!J111&lt;0,"IRPJ NEGATIVO",('1.DP 2012-2022 '!J111+'1.DP 2012-2022 '!AF111)/'1.DP 2012-2022 '!U111)),"NA")</f>
        <v>prejuízo</v>
      </c>
      <c r="L111" s="26" t="str">
        <f>IFERROR(IF(AND('1.DP 2012-2022 '!V111&lt;0),"prejuízo",IF('1.DP 2012-2022 '!K111&lt;0,"IRPJ NEGATIVO",('1.DP 2012-2022 '!K111+'1.DP 2012-2022 '!AG111)/'1.DP 2012-2022 '!V111)),"NA")</f>
        <v>prejuízo</v>
      </c>
      <c r="M111" s="26" t="str">
        <f>IFERROR(IF(AND('1.DP 2012-2022 '!W111&lt;0),"prejuízo",IF('1.DP 2012-2022 '!L111&lt;0,"IRPJ NEGATIVO",('1.DP 2012-2022 '!L111+'1.DP 2012-2022 '!AH111)/'1.DP 2012-2022 '!W111)),"NA")</f>
        <v>prejuízo</v>
      </c>
      <c r="N111" s="26" t="str">
        <f>IFERROR(IF(AND('1.DP 2012-2022 '!X111&lt;0),"prejuízo",IF('1.DP 2012-2022 '!M111&lt;0,"IRPJ NEGATIVO",('1.DP 2012-2022 '!M111+'1.DP 2012-2022 '!AI111)/'1.DP 2012-2022 '!X111)),"NA")</f>
        <v>prejuízo</v>
      </c>
      <c r="O111" s="26" t="str">
        <f>IFERROR(IF(AND('1.DP 2012-2022 '!Y111&lt;0),"prejuízo",IF('1.DP 2012-2022 '!N111&lt;0,"IRPJ NEGATIVO",('1.DP 2012-2022 '!N111+'1.DP 2012-2022 '!AJ111)/'1.DP 2012-2022 '!Y111)),"NA")</f>
        <v>prejuízo</v>
      </c>
      <c r="P111" s="26">
        <f>IFERROR(IF(AND('1.DP 2012-2022 '!Z111&lt;0),"prejuízo",IF('1.DP 2012-2022 '!O111&lt;0,"IRPJ NEGATIVO",('1.DP 2012-2022 '!O111+'1.DP 2012-2022 '!AK111)/'1.DP 2012-2022 '!Z111)),"NA")</f>
        <v>10.609374895343437</v>
      </c>
      <c r="Q111" s="27">
        <f t="shared" si="1"/>
        <v>2</v>
      </c>
      <c r="R111" s="27">
        <f t="shared" si="2"/>
        <v>480</v>
      </c>
      <c r="S111" s="28">
        <f>IFERROR((SUMIF('1.DP 2012-2022 '!E111:O111,"&gt;=0",'1.DP 2012-2022 '!E111:O111)+SUMIF('1.DP 2012-2022 '!E111:O111,"&gt;=0",'1.DP 2012-2022 '!AA111:AK111))/(SUMIF('1.DP 2012-2022 '!P111:Z111,"&gt;=0",'1.DP 2012-2022 '!P111:Z111)),"NA")</f>
        <v>-0.11244762578411274</v>
      </c>
      <c r="T111" s="29">
        <f t="shared" si="3"/>
        <v>-4.6853177410046976E-4</v>
      </c>
      <c r="U111" s="29">
        <f t="shared" si="4"/>
        <v>-1.1515373864220454E-4</v>
      </c>
    </row>
    <row r="112" spans="1:21" ht="14.25" customHeight="1">
      <c r="A112" s="12" t="s">
        <v>281</v>
      </c>
      <c r="B112" s="12" t="s">
        <v>282</v>
      </c>
      <c r="C112" s="12" t="s">
        <v>58</v>
      </c>
      <c r="D112" s="13" t="s">
        <v>196</v>
      </c>
      <c r="E112" s="25">
        <f t="shared" si="0"/>
        <v>8.7023822619871228E-4</v>
      </c>
      <c r="F112" s="26">
        <f>IFERROR(IF(AND('1.DP 2012-2022 '!P112&lt;0),"prejuízo",IF('1.DP 2012-2022 '!E112&lt;0,"IRPJ NEGATIVO",('1.DP 2012-2022 '!E112+'1.DP 2012-2022 '!AA112)/'1.DP 2012-2022 '!P112)),"NA")</f>
        <v>0.15119370276739513</v>
      </c>
      <c r="G112" s="26">
        <f>IFERROR(IF(AND('1.DP 2012-2022 '!Q112&lt;0),"prejuízo",IF('1.DP 2012-2022 '!F112&lt;0,"IRPJ NEGATIVO",('1.DP 2012-2022 '!F112+'1.DP 2012-2022 '!AB112)/'1.DP 2012-2022 '!Q112)),"NA")</f>
        <v>7.609619765416617E-2</v>
      </c>
      <c r="H112" s="26">
        <f>IFERROR(IF(AND('1.DP 2012-2022 '!R112&lt;0),"prejuízo",IF('1.DP 2012-2022 '!G112&lt;0,"IRPJ NEGATIVO",('1.DP 2012-2022 '!G112+'1.DP 2012-2022 '!AC112)/'1.DP 2012-2022 '!R112)),"NA")</f>
        <v>5.8875706849618001E-2</v>
      </c>
      <c r="I112" s="26">
        <f>IFERROR(IF(AND('1.DP 2012-2022 '!S112&lt;0),"prejuízo",IF('1.DP 2012-2022 '!H112&lt;0,"IRPJ NEGATIVO",('1.DP 2012-2022 '!H112+'1.DP 2012-2022 '!AD112)/'1.DP 2012-2022 '!S112)),"NA")</f>
        <v>7.481992966913327E-2</v>
      </c>
      <c r="J112" s="26">
        <f>IFERROR(IF(AND('1.DP 2012-2022 '!T112&lt;0),"prejuízo",IF('1.DP 2012-2022 '!I112&lt;0,"IRPJ NEGATIVO",('1.DP 2012-2022 '!I112+'1.DP 2012-2022 '!AE112)/'1.DP 2012-2022 '!T112)),"NA")</f>
        <v>5.6728811635069348E-2</v>
      </c>
      <c r="K112" s="26" t="str">
        <f>IFERROR(IF(AND('1.DP 2012-2022 '!U112&lt;0),"prejuízo",IF('1.DP 2012-2022 '!J112&lt;0,"IRPJ NEGATIVO",('1.DP 2012-2022 '!J112+'1.DP 2012-2022 '!AF112)/'1.DP 2012-2022 '!U112)),"NA")</f>
        <v>prejuízo</v>
      </c>
      <c r="L112" s="26" t="str">
        <f>IFERROR(IF(AND('1.DP 2012-2022 '!V112&lt;0),"prejuízo",IF('1.DP 2012-2022 '!K112&lt;0,"IRPJ NEGATIVO",('1.DP 2012-2022 '!K112+'1.DP 2012-2022 '!AG112)/'1.DP 2012-2022 '!V112)),"NA")</f>
        <v>NA</v>
      </c>
      <c r="M112" s="26" t="str">
        <f>IFERROR(IF(AND('1.DP 2012-2022 '!W112&lt;0),"prejuízo",IF('1.DP 2012-2022 '!L112&lt;0,"IRPJ NEGATIVO",('1.DP 2012-2022 '!L112+'1.DP 2012-2022 '!AH112)/'1.DP 2012-2022 '!W112)),"NA")</f>
        <v>NA</v>
      </c>
      <c r="N112" s="26" t="str">
        <f>IFERROR(IF(AND('1.DP 2012-2022 '!X112&lt;0),"prejuízo",IF('1.DP 2012-2022 '!M112&lt;0,"IRPJ NEGATIVO",('1.DP 2012-2022 '!M112+'1.DP 2012-2022 '!AI112)/'1.DP 2012-2022 '!X112)),"NA")</f>
        <v>NA</v>
      </c>
      <c r="O112" s="26" t="str">
        <f>IFERROR(IF(AND('1.DP 2012-2022 '!Y112&lt;0),"prejuízo",IF('1.DP 2012-2022 '!N112&lt;0,"IRPJ NEGATIVO",('1.DP 2012-2022 '!N112+'1.DP 2012-2022 '!AJ112)/'1.DP 2012-2022 '!Y112)),"NA")</f>
        <v>NA</v>
      </c>
      <c r="P112" s="26" t="str">
        <f>IFERROR(IF(AND('1.DP 2012-2022 '!Z112&lt;0),"prejuízo",IF('1.DP 2012-2022 '!O112&lt;0,"IRPJ NEGATIVO",('1.DP 2012-2022 '!O112+'1.DP 2012-2022 '!AK112)/'1.DP 2012-2022 '!Z112)),"NA")</f>
        <v>NA</v>
      </c>
      <c r="Q112" s="27">
        <f t="shared" si="1"/>
        <v>5</v>
      </c>
      <c r="R112" s="27">
        <f t="shared" si="2"/>
        <v>480</v>
      </c>
      <c r="S112" s="28">
        <f>IFERROR((SUMIF('1.DP 2012-2022 '!E112:O112,"&gt;=0",'1.DP 2012-2022 '!E112:O112)+SUMIF('1.DP 2012-2022 '!E112:O112,"&gt;=0",'1.DP 2012-2022 '!AA112:AK112))/(SUMIF('1.DP 2012-2022 '!P112:Z112,"&gt;=0",'1.DP 2012-2022 '!P112:Z112)),"NA")</f>
        <v>8.9457343828272071E-2</v>
      </c>
      <c r="T112" s="29">
        <f t="shared" si="3"/>
        <v>9.3184733154450081E-4</v>
      </c>
      <c r="U112" s="29">
        <f t="shared" si="4"/>
        <v>2.2902545782967759E-4</v>
      </c>
    </row>
    <row r="113" spans="1:21" ht="14.25" customHeight="1">
      <c r="A113" s="12" t="s">
        <v>283</v>
      </c>
      <c r="B113" s="12" t="s">
        <v>284</v>
      </c>
      <c r="C113" s="12" t="s">
        <v>58</v>
      </c>
      <c r="D113" s="13" t="s">
        <v>196</v>
      </c>
      <c r="E113" s="25">
        <f t="shared" si="0"/>
        <v>3.8852813399252342E-4</v>
      </c>
      <c r="F113" s="26" t="str">
        <f>IFERROR(IF(AND('1.DP 2012-2022 '!P113&lt;0),"prejuízo",IF('1.DP 2012-2022 '!E113&lt;0,"IRPJ NEGATIVO",('1.DP 2012-2022 '!E113+'1.DP 2012-2022 '!AA113)/'1.DP 2012-2022 '!P113)),"NA")</f>
        <v>prejuízo</v>
      </c>
      <c r="G113" s="26" t="str">
        <f>IFERROR(IF(AND('1.DP 2012-2022 '!Q113&lt;0),"prejuízo",IF('1.DP 2012-2022 '!F113&lt;0,"IRPJ NEGATIVO",('1.DP 2012-2022 '!F113+'1.DP 2012-2022 '!AB113)/'1.DP 2012-2022 '!Q113)),"NA")</f>
        <v>prejuízo</v>
      </c>
      <c r="H113" s="26" t="str">
        <f>IFERROR(IF(AND('1.DP 2012-2022 '!R113&lt;0),"prejuízo",IF('1.DP 2012-2022 '!G113&lt;0,"IRPJ NEGATIVO",('1.DP 2012-2022 '!G113+'1.DP 2012-2022 '!AC113)/'1.DP 2012-2022 '!R113)),"NA")</f>
        <v>prejuízo</v>
      </c>
      <c r="I113" s="26">
        <f>IFERROR(IF(AND('1.DP 2012-2022 '!S113&lt;0),"prejuízo",IF('1.DP 2012-2022 '!H113&lt;0,"IRPJ NEGATIVO",('1.DP 2012-2022 '!H113+'1.DP 2012-2022 '!AD113)/'1.DP 2012-2022 '!S113)),"NA")</f>
        <v>0.12993410087438684</v>
      </c>
      <c r="J113" s="26">
        <f>IFERROR(IF(AND('1.DP 2012-2022 '!T113&lt;0),"prejuízo",IF('1.DP 2012-2022 '!I113&lt;0,"IRPJ NEGATIVO",('1.DP 2012-2022 '!I113+'1.DP 2012-2022 '!AE113)/'1.DP 2012-2022 '!T113)),"NA")</f>
        <v>0.24940128348661794</v>
      </c>
      <c r="K113" s="26">
        <f>IFERROR(IF(AND('1.DP 2012-2022 '!U113&lt;0),"prejuízo",IF('1.DP 2012-2022 '!J113&lt;0,"IRPJ NEGATIVO",('1.DP 2012-2022 '!J113+'1.DP 2012-2022 '!AF113)/'1.DP 2012-2022 '!U113)),"NA")</f>
        <v>-0.19284188004459354</v>
      </c>
      <c r="L113" s="26" t="str">
        <f>IFERROR(IF(AND('1.DP 2012-2022 '!V113&lt;0),"prejuízo",IF('1.DP 2012-2022 '!K113&lt;0,"IRPJ NEGATIVO",('1.DP 2012-2022 '!K113+'1.DP 2012-2022 '!AG113)/'1.DP 2012-2022 '!V113)),"NA")</f>
        <v>NA</v>
      </c>
      <c r="M113" s="26" t="str">
        <f>IFERROR(IF(AND('1.DP 2012-2022 '!W113&lt;0),"prejuízo",IF('1.DP 2012-2022 '!L113&lt;0,"IRPJ NEGATIVO",('1.DP 2012-2022 '!L113+'1.DP 2012-2022 '!AH113)/'1.DP 2012-2022 '!W113)),"NA")</f>
        <v>NA</v>
      </c>
      <c r="N113" s="26" t="str">
        <f>IFERROR(IF(AND('1.DP 2012-2022 '!X113&lt;0),"prejuízo",IF('1.DP 2012-2022 '!M113&lt;0,"IRPJ NEGATIVO",('1.DP 2012-2022 '!M113+'1.DP 2012-2022 '!AI113)/'1.DP 2012-2022 '!X113)),"NA")</f>
        <v>NA</v>
      </c>
      <c r="O113" s="26" t="str">
        <f>IFERROR(IF(AND('1.DP 2012-2022 '!Y113&lt;0),"prejuízo",IF('1.DP 2012-2022 '!N113&lt;0,"IRPJ NEGATIVO",('1.DP 2012-2022 '!N113+'1.DP 2012-2022 '!AJ113)/'1.DP 2012-2022 '!Y113)),"NA")</f>
        <v>NA</v>
      </c>
      <c r="P113" s="26" t="str">
        <f>IFERROR(IF(AND('1.DP 2012-2022 '!Z113&lt;0),"prejuízo",IF('1.DP 2012-2022 '!O113&lt;0,"IRPJ NEGATIVO",('1.DP 2012-2022 '!O113+'1.DP 2012-2022 '!AK113)/'1.DP 2012-2022 '!Z113)),"NA")</f>
        <v>NA</v>
      </c>
      <c r="Q113" s="27">
        <f t="shared" si="1"/>
        <v>3</v>
      </c>
      <c r="R113" s="27">
        <f t="shared" si="2"/>
        <v>480</v>
      </c>
      <c r="S113" s="28">
        <f>IFERROR((SUMIF('1.DP 2012-2022 '!E113:O113,"&gt;=0",'1.DP 2012-2022 '!E113:O113)+SUMIF('1.DP 2012-2022 '!E113:O113,"&gt;=0",'1.DP 2012-2022 '!AA113:AK113))/(SUMIF('1.DP 2012-2022 '!P113:Z113,"&gt;=0",'1.DP 2012-2022 '!P113:Z113)),"NA")</f>
        <v>-2.7414726242483596</v>
      </c>
      <c r="T113" s="29" t="str">
        <f t="shared" si="3"/>
        <v>na</v>
      </c>
      <c r="U113" s="29" t="str">
        <f t="shared" si="4"/>
        <v>na</v>
      </c>
    </row>
    <row r="114" spans="1:21" ht="14.25" customHeight="1">
      <c r="A114" s="12" t="s">
        <v>285</v>
      </c>
      <c r="B114" s="12" t="s">
        <v>286</v>
      </c>
      <c r="C114" s="12" t="s">
        <v>58</v>
      </c>
      <c r="D114" s="13" t="s">
        <v>196</v>
      </c>
      <c r="E114" s="25">
        <f t="shared" si="0"/>
        <v>5.8593444265222002E-3</v>
      </c>
      <c r="F114" s="26">
        <f>IFERROR(IF(AND('1.DP 2012-2022 '!P114&lt;0),"prejuízo",IF('1.DP 2012-2022 '!E114&lt;0,"IRPJ NEGATIVO",('1.DP 2012-2022 '!E114+'1.DP 2012-2022 '!AA114)/'1.DP 2012-2022 '!P114)),"NA")</f>
        <v>0.23883253925201731</v>
      </c>
      <c r="G114" s="26">
        <f>IFERROR(IF(AND('1.DP 2012-2022 '!Q114&lt;0),"prejuízo",IF('1.DP 2012-2022 '!F114&lt;0,"IRPJ NEGATIVO",('1.DP 2012-2022 '!F114+'1.DP 2012-2022 '!AB114)/'1.DP 2012-2022 '!Q114)),"NA")</f>
        <v>0.29604188316776658</v>
      </c>
      <c r="H114" s="26">
        <f>IFERROR(IF(AND('1.DP 2012-2022 '!R114&lt;0),"prejuízo",IF('1.DP 2012-2022 '!G114&lt;0,"IRPJ NEGATIVO",('1.DP 2012-2022 '!G114+'1.DP 2012-2022 '!AC114)/'1.DP 2012-2022 '!R114)),"NA")</f>
        <v>0.26563120699091924</v>
      </c>
      <c r="I114" s="26">
        <f>IFERROR(IF(AND('1.DP 2012-2022 '!S114&lt;0),"prejuízo",IF('1.DP 2012-2022 '!H114&lt;0,"IRPJ NEGATIVO",('1.DP 2012-2022 '!H114+'1.DP 2012-2022 '!AD114)/'1.DP 2012-2022 '!S114)),"NA")</f>
        <v>0.22771648235219538</v>
      </c>
      <c r="J114" s="26">
        <f>IFERROR(IF(AND('1.DP 2012-2022 '!T114&lt;0),"prejuízo",IF('1.DP 2012-2022 '!I114&lt;0,"IRPJ NEGATIVO",('1.DP 2012-2022 '!I114+'1.DP 2012-2022 '!AE114)/'1.DP 2012-2022 '!T114)),"NA")</f>
        <v>0.25574694799182912</v>
      </c>
      <c r="K114" s="26">
        <f>IFERROR(IF(AND('1.DP 2012-2022 '!U114&lt;0),"prejuízo",IF('1.DP 2012-2022 '!J114&lt;0,"IRPJ NEGATIVO",('1.DP 2012-2022 '!J114+'1.DP 2012-2022 '!AF114)/'1.DP 2012-2022 '!U114)),"NA")</f>
        <v>0.22695468061055488</v>
      </c>
      <c r="L114" s="26">
        <f>IFERROR(IF(AND('1.DP 2012-2022 '!V114&lt;0),"prejuízo",IF('1.DP 2012-2022 '!K114&lt;0,"IRPJ NEGATIVO",('1.DP 2012-2022 '!K114+'1.DP 2012-2022 '!AG114)/'1.DP 2012-2022 '!V114)),"NA")</f>
        <v>0.22423563570729541</v>
      </c>
      <c r="M114" s="26">
        <f>IFERROR(IF(AND('1.DP 2012-2022 '!W114&lt;0),"prejuízo",IF('1.DP 2012-2022 '!L114&lt;0,"IRPJ NEGATIVO",('1.DP 2012-2022 '!L114+'1.DP 2012-2022 '!AH114)/'1.DP 2012-2022 '!W114)),"NA")</f>
        <v>0.2447564390285871</v>
      </c>
      <c r="N114" s="26">
        <f>IFERROR(IF(AND('1.DP 2012-2022 '!X114&lt;0),"prejuízo",IF('1.DP 2012-2022 '!M114&lt;0,"IRPJ NEGATIVO",('1.DP 2012-2022 '!M114+'1.DP 2012-2022 '!AI114)/'1.DP 2012-2022 '!X114)),"NA")</f>
        <v>0.28666163992828186</v>
      </c>
      <c r="O114" s="26">
        <f>IFERROR(IF(AND('1.DP 2012-2022 '!Y114&lt;0),"prejuízo",IF('1.DP 2012-2022 '!N114&lt;0,"IRPJ NEGATIVO",('1.DP 2012-2022 '!N114+'1.DP 2012-2022 '!AJ114)/'1.DP 2012-2022 '!Y114)),"NA")</f>
        <v>0.29022738563478595</v>
      </c>
      <c r="P114" s="26">
        <f>IFERROR(IF(AND('1.DP 2012-2022 '!Z114&lt;0),"prejuízo",IF('1.DP 2012-2022 '!O114&lt;0,"IRPJ NEGATIVO",('1.DP 2012-2022 '!O114+'1.DP 2012-2022 '!AK114)/'1.DP 2012-2022 '!Z114)),"NA")</f>
        <v>0.26347645860895713</v>
      </c>
      <c r="Q114" s="27">
        <f t="shared" si="1"/>
        <v>11</v>
      </c>
      <c r="R114" s="27">
        <f t="shared" si="2"/>
        <v>480</v>
      </c>
      <c r="S114" s="28">
        <f>IFERROR((SUMIF('1.DP 2012-2022 '!E114:O114,"&gt;=0",'1.DP 2012-2022 '!E114:O114)+SUMIF('1.DP 2012-2022 '!E114:O114,"&gt;=0",'1.DP 2012-2022 '!AA114:AK114))/(SUMIF('1.DP 2012-2022 '!P114:Z114,"&gt;=0",'1.DP 2012-2022 '!P114:Z114)),"NA")</f>
        <v>0.26070901447574896</v>
      </c>
      <c r="T114" s="29">
        <f t="shared" si="3"/>
        <v>5.9745815817359134E-3</v>
      </c>
      <c r="U114" s="29">
        <f t="shared" si="4"/>
        <v>1.4684071475848635E-3</v>
      </c>
    </row>
    <row r="115" spans="1:21" ht="14.25" customHeight="1">
      <c r="A115" s="12" t="s">
        <v>287</v>
      </c>
      <c r="B115" s="12" t="s">
        <v>288</v>
      </c>
      <c r="C115" s="12" t="s">
        <v>58</v>
      </c>
      <c r="D115" s="13" t="s">
        <v>196</v>
      </c>
      <c r="E115" s="25">
        <f t="shared" si="0"/>
        <v>1.1825771538120341E-3</v>
      </c>
      <c r="F115" s="26" t="str">
        <f>IFERROR(IF(AND('1.DP 2012-2022 '!P115&lt;0),"prejuízo",IF('1.DP 2012-2022 '!E115&lt;0,"IRPJ NEGATIVO",('1.DP 2012-2022 '!E115+'1.DP 2012-2022 '!AA115)/'1.DP 2012-2022 '!P115)),"NA")</f>
        <v>prejuízo</v>
      </c>
      <c r="G115" s="26" t="str">
        <f>IFERROR(IF(AND('1.DP 2012-2022 '!Q115&lt;0),"prejuízo",IF('1.DP 2012-2022 '!F115&lt;0,"IRPJ NEGATIVO",('1.DP 2012-2022 '!F115+'1.DP 2012-2022 '!AB115)/'1.DP 2012-2022 '!Q115)),"NA")</f>
        <v>prejuízo</v>
      </c>
      <c r="H115" s="26" t="str">
        <f>IFERROR(IF(AND('1.DP 2012-2022 '!R115&lt;0),"prejuízo",IF('1.DP 2012-2022 '!G115&lt;0,"IRPJ NEGATIVO",('1.DP 2012-2022 '!G115+'1.DP 2012-2022 '!AC115)/'1.DP 2012-2022 '!R115)),"NA")</f>
        <v>prejuízo</v>
      </c>
      <c r="I115" s="26" t="str">
        <f>IFERROR(IF(AND('1.DP 2012-2022 '!S115&lt;0),"prejuízo",IF('1.DP 2012-2022 '!H115&lt;0,"IRPJ NEGATIVO",('1.DP 2012-2022 '!H115+'1.DP 2012-2022 '!AD115)/'1.DP 2012-2022 '!S115)),"NA")</f>
        <v>prejuízo</v>
      </c>
      <c r="J115" s="26">
        <f>IFERROR(IF(AND('1.DP 2012-2022 '!T115&lt;0),"prejuízo",IF('1.DP 2012-2022 '!I115&lt;0,"IRPJ NEGATIVO",('1.DP 2012-2022 '!I115+'1.DP 2012-2022 '!AE115)/'1.DP 2012-2022 '!T115)),"NA")</f>
        <v>0.94873366013403559</v>
      </c>
      <c r="K115" s="26" t="str">
        <f>IFERROR(IF(AND('1.DP 2012-2022 '!U115&lt;0),"prejuízo",IF('1.DP 2012-2022 '!J115&lt;0,"IRPJ NEGATIVO",('1.DP 2012-2022 '!J115+'1.DP 2012-2022 '!AF115)/'1.DP 2012-2022 '!U115)),"NA")</f>
        <v>prejuízo</v>
      </c>
      <c r="L115" s="26" t="str">
        <f>IFERROR(IF(AND('1.DP 2012-2022 '!V115&lt;0),"prejuízo",IF('1.DP 2012-2022 '!K115&lt;0,"IRPJ NEGATIVO",('1.DP 2012-2022 '!K115+'1.DP 2012-2022 '!AG115)/'1.DP 2012-2022 '!V115)),"NA")</f>
        <v>prejuízo</v>
      </c>
      <c r="M115" s="26" t="str">
        <f>IFERROR(IF(AND('1.DP 2012-2022 '!W115&lt;0),"prejuízo",IF('1.DP 2012-2022 '!L115&lt;0,"IRPJ NEGATIVO",('1.DP 2012-2022 '!L115+'1.DP 2012-2022 '!AH115)/'1.DP 2012-2022 '!W115)),"NA")</f>
        <v>prejuízo</v>
      </c>
      <c r="N115" s="26">
        <f>IFERROR(IF(AND('1.DP 2012-2022 '!X115&lt;0),"prejuízo",IF('1.DP 2012-2022 '!M115&lt;0,"IRPJ NEGATIVO",('1.DP 2012-2022 '!M115+'1.DP 2012-2022 '!AI115)/'1.DP 2012-2022 '!X115)),"NA")</f>
        <v>9.4788325604083776E-2</v>
      </c>
      <c r="O115" s="26">
        <f>IFERROR(IF(AND('1.DP 2012-2022 '!Y115&lt;0),"prejuízo",IF('1.DP 2012-2022 '!N115&lt;0,"IRPJ NEGATIVO",('1.DP 2012-2022 '!N115+'1.DP 2012-2022 '!AJ115)/'1.DP 2012-2022 '!Y115)),"NA")</f>
        <v>0.28363636361576711</v>
      </c>
      <c r="P115" s="26">
        <f>IFERROR(IF(AND('1.DP 2012-2022 '!Z115&lt;0),"prejuízo",IF('1.DP 2012-2022 '!O115&lt;0,"IRPJ NEGATIVO",('1.DP 2012-2022 '!O115+'1.DP 2012-2022 '!AK115)/'1.DP 2012-2022 '!Z115)),"NA")</f>
        <v>0.20799875987410818</v>
      </c>
      <c r="Q115" s="27">
        <f t="shared" si="1"/>
        <v>3</v>
      </c>
      <c r="R115" s="27">
        <f t="shared" si="2"/>
        <v>480</v>
      </c>
      <c r="S115" s="28">
        <f>IFERROR((SUMIF('1.DP 2012-2022 '!E115:O115,"&gt;=0",'1.DP 2012-2022 '!E115:O115)+SUMIF('1.DP 2012-2022 '!E115:O115,"&gt;=0",'1.DP 2012-2022 '!AA115:AK115))/(SUMIF('1.DP 2012-2022 '!P115:Z115,"&gt;=0",'1.DP 2012-2022 '!P115:Z115)),"NA")</f>
        <v>0.55098803201448399</v>
      </c>
      <c r="T115" s="29">
        <f t="shared" si="3"/>
        <v>3.4436752000905251E-3</v>
      </c>
      <c r="U115" s="29">
        <f t="shared" si="4"/>
        <v>8.4637178496848535E-4</v>
      </c>
    </row>
    <row r="116" spans="1:21" ht="14.25" customHeight="1">
      <c r="A116" s="12" t="s">
        <v>289</v>
      </c>
      <c r="B116" s="12" t="s">
        <v>290</v>
      </c>
      <c r="C116" s="12" t="s">
        <v>58</v>
      </c>
      <c r="D116" s="13" t="s">
        <v>196</v>
      </c>
      <c r="E116" s="25">
        <f t="shared" si="0"/>
        <v>5.0036853999001667E-3</v>
      </c>
      <c r="F116" s="26">
        <f>IFERROR(IF(AND('1.DP 2012-2022 '!P116&lt;0),"prejuízo",IF('1.DP 2012-2022 '!E116&lt;0,"IRPJ NEGATIVO",('1.DP 2012-2022 '!E116+'1.DP 2012-2022 '!AA116)/'1.DP 2012-2022 '!P116)),"NA")</f>
        <v>6.6880013871420424E-2</v>
      </c>
      <c r="G116" s="26">
        <f>IFERROR(IF(AND('1.DP 2012-2022 '!Q116&lt;0),"prejuízo",IF('1.DP 2012-2022 '!F116&lt;0,"IRPJ NEGATIVO",('1.DP 2012-2022 '!F116+'1.DP 2012-2022 '!AB116)/'1.DP 2012-2022 '!Q116)),"NA")</f>
        <v>1.0535232304262001E-2</v>
      </c>
      <c r="H116" s="26">
        <f>IFERROR(IF(AND('1.DP 2012-2022 '!R116&lt;0),"prejuízo",IF('1.DP 2012-2022 '!G116&lt;0,"IRPJ NEGATIVO",('1.DP 2012-2022 '!G116+'1.DP 2012-2022 '!AC116)/'1.DP 2012-2022 '!R116)),"NA")</f>
        <v>8.702148054900645E-2</v>
      </c>
      <c r="I116" s="26">
        <f>IFERROR(IF(AND('1.DP 2012-2022 '!S116&lt;0),"prejuízo",IF('1.DP 2012-2022 '!H116&lt;0,"IRPJ NEGATIVO",('1.DP 2012-2022 '!H116+'1.DP 2012-2022 '!AD116)/'1.DP 2012-2022 '!S116)),"NA")</f>
        <v>0.27301644205974596</v>
      </c>
      <c r="J116" s="26">
        <f>IFERROR(IF(AND('1.DP 2012-2022 '!T116&lt;0),"prejuízo",IF('1.DP 2012-2022 '!I116&lt;0,"IRPJ NEGATIVO",('1.DP 2012-2022 '!I116+'1.DP 2012-2022 '!AE116)/'1.DP 2012-2022 '!T116)),"NA")</f>
        <v>0.2554800674090183</v>
      </c>
      <c r="K116" s="26">
        <f>IFERROR(IF(AND('1.DP 2012-2022 '!U116&lt;0),"prejuízo",IF('1.DP 2012-2022 '!J116&lt;0,"IRPJ NEGATIVO",('1.DP 2012-2022 '!J116+'1.DP 2012-2022 '!AF116)/'1.DP 2012-2022 '!U116)),"NA")</f>
        <v>0.27033960504743304</v>
      </c>
      <c r="L116" s="26">
        <f>IFERROR(IF(AND('1.DP 2012-2022 '!V116&lt;0),"prejuízo",IF('1.DP 2012-2022 '!K116&lt;0,"IRPJ NEGATIVO",('1.DP 2012-2022 '!K116+'1.DP 2012-2022 '!AG116)/'1.DP 2012-2022 '!V116)),"NA")</f>
        <v>0.28350260208562628</v>
      </c>
      <c r="M116" s="26">
        <f>IFERROR(IF(AND('1.DP 2012-2022 '!W116&lt;0),"prejuízo",IF('1.DP 2012-2022 '!L116&lt;0,"IRPJ NEGATIVO",('1.DP 2012-2022 '!L116+'1.DP 2012-2022 '!AH116)/'1.DP 2012-2022 '!W116)),"NA")</f>
        <v>0.30148298412570407</v>
      </c>
      <c r="N116" s="26">
        <f>IFERROR(IF(AND('1.DP 2012-2022 '!X116&lt;0),"prejuízo",IF('1.DP 2012-2022 '!M116&lt;0,"IRPJ NEGATIVO",('1.DP 2012-2022 '!M116+'1.DP 2012-2022 '!AI116)/'1.DP 2012-2022 '!X116)),"NA")</f>
        <v>0.33431708264933097</v>
      </c>
      <c r="O116" s="26">
        <f>IFERROR(IF(AND('1.DP 2012-2022 '!Y116&lt;0),"prejuízo",IF('1.DP 2012-2022 '!N116&lt;0,"IRPJ NEGATIVO",('1.DP 2012-2022 '!N116+'1.DP 2012-2022 '!AJ116)/'1.DP 2012-2022 '!Y116)),"NA")</f>
        <v>0.30085084621852565</v>
      </c>
      <c r="P116" s="26">
        <f>IFERROR(IF(AND('1.DP 2012-2022 '!Z116&lt;0),"prejuízo",IF('1.DP 2012-2022 '!O116&lt;0,"IRPJ NEGATIVO",('1.DP 2012-2022 '!O116+'1.DP 2012-2022 '!AK116)/'1.DP 2012-2022 '!Z116)),"NA")</f>
        <v>0.3015192012915765</v>
      </c>
      <c r="Q116" s="27">
        <f t="shared" si="1"/>
        <v>11</v>
      </c>
      <c r="R116" s="27">
        <f t="shared" si="2"/>
        <v>480</v>
      </c>
      <c r="S116" s="28">
        <f>IFERROR((SUMIF('1.DP 2012-2022 '!E116:O116,"&gt;=0",'1.DP 2012-2022 '!E116:O116)+SUMIF('1.DP 2012-2022 '!E116:O116,"&gt;=0",'1.DP 2012-2022 '!AA116:AK116))/(SUMIF('1.DP 2012-2022 '!P116:Z116,"&gt;=0",'1.DP 2012-2022 '!P116:Z116)),"NA")</f>
        <v>0.23032203515225327</v>
      </c>
      <c r="T116" s="29">
        <f t="shared" si="3"/>
        <v>5.2782133055724713E-3</v>
      </c>
      <c r="U116" s="29">
        <f t="shared" si="4"/>
        <v>1.2972567264079805E-3</v>
      </c>
    </row>
    <row r="117" spans="1:21" ht="14.25" customHeight="1">
      <c r="A117" s="12" t="s">
        <v>291</v>
      </c>
      <c r="B117" s="12" t="s">
        <v>292</v>
      </c>
      <c r="C117" s="12" t="s">
        <v>58</v>
      </c>
      <c r="D117" s="13" t="s">
        <v>196</v>
      </c>
      <c r="E117" s="25">
        <f t="shared" si="0"/>
        <v>3.1680396722353712E-3</v>
      </c>
      <c r="F117" s="26">
        <f>IFERROR(IF(AND('1.DP 2012-2022 '!P117&lt;0),"prejuízo",IF('1.DP 2012-2022 '!E117&lt;0,"IRPJ NEGATIVO",('1.DP 2012-2022 '!E117+'1.DP 2012-2022 '!AA117)/'1.DP 2012-2022 '!P117)),"NA")</f>
        <v>0.36194167606648109</v>
      </c>
      <c r="G117" s="26">
        <f>IFERROR(IF(AND('1.DP 2012-2022 '!Q117&lt;0),"prejuízo",IF('1.DP 2012-2022 '!F117&lt;0,"IRPJ NEGATIVO",('1.DP 2012-2022 '!F117+'1.DP 2012-2022 '!AB117)/'1.DP 2012-2022 '!Q117)),"NA")</f>
        <v>0.3487416983162705</v>
      </c>
      <c r="H117" s="26">
        <f>IFERROR(IF(AND('1.DP 2012-2022 '!R117&lt;0),"prejuízo",IF('1.DP 2012-2022 '!G117&lt;0,"IRPJ NEGATIVO",('1.DP 2012-2022 '!G117+'1.DP 2012-2022 '!AC117)/'1.DP 2012-2022 '!R117)),"NA")</f>
        <v>0.19488337085160823</v>
      </c>
      <c r="I117" s="26">
        <f>IFERROR(IF(AND('1.DP 2012-2022 '!S117&lt;0),"prejuízo",IF('1.DP 2012-2022 '!H117&lt;0,"IRPJ NEGATIVO",('1.DP 2012-2022 '!H117+'1.DP 2012-2022 '!AD117)/'1.DP 2012-2022 '!S117)),"NA")</f>
        <v>0.28303362121206671</v>
      </c>
      <c r="J117" s="26" t="str">
        <f>IFERROR(IF(AND('1.DP 2012-2022 '!T117&lt;0),"prejuízo",IF('1.DP 2012-2022 '!I117&lt;0,"IRPJ NEGATIVO",('1.DP 2012-2022 '!I117+'1.DP 2012-2022 '!AE117)/'1.DP 2012-2022 '!T117)),"NA")</f>
        <v>prejuízo</v>
      </c>
      <c r="K117" s="26">
        <f>IFERROR(IF(AND('1.DP 2012-2022 '!U117&lt;0),"prejuízo",IF('1.DP 2012-2022 '!J117&lt;0,"IRPJ NEGATIVO",('1.DP 2012-2022 '!J117+'1.DP 2012-2022 '!AF117)/'1.DP 2012-2022 '!U117)),"NA")</f>
        <v>0.63619048476114737</v>
      </c>
      <c r="L117" s="26" t="str">
        <f>IFERROR(IF(AND('1.DP 2012-2022 '!V117&lt;0),"prejuízo",IF('1.DP 2012-2022 '!K117&lt;0,"IRPJ NEGATIVO",('1.DP 2012-2022 '!K117+'1.DP 2012-2022 '!AG117)/'1.DP 2012-2022 '!V117)),"NA")</f>
        <v>prejuízo</v>
      </c>
      <c r="M117" s="26" t="str">
        <f>IFERROR(IF(AND('1.DP 2012-2022 '!W117&lt;0),"prejuízo",IF('1.DP 2012-2022 '!L117&lt;0,"IRPJ NEGATIVO",('1.DP 2012-2022 '!L117+'1.DP 2012-2022 '!AH117)/'1.DP 2012-2022 '!W117)),"NA")</f>
        <v>prejuízo</v>
      </c>
      <c r="N117" s="26">
        <f>IFERROR(IF(AND('1.DP 2012-2022 '!X117&lt;0),"prejuízo",IF('1.DP 2012-2022 '!M117&lt;0,"IRPJ NEGATIVO",('1.DP 2012-2022 '!M117+'1.DP 2012-2022 '!AI117)/'1.DP 2012-2022 '!X117)),"NA")</f>
        <v>0</v>
      </c>
      <c r="O117" s="26" t="str">
        <f>IFERROR(IF(AND('1.DP 2012-2022 '!Y117&lt;0),"prejuízo",IF('1.DP 2012-2022 '!N117&lt;0,"IRPJ NEGATIVO",('1.DP 2012-2022 '!N117+'1.DP 2012-2022 '!AJ117)/'1.DP 2012-2022 '!Y117)),"NA")</f>
        <v>NA</v>
      </c>
      <c r="P117" s="26" t="str">
        <f>IFERROR(IF(AND('1.DP 2012-2022 '!Z117&lt;0),"prejuízo",IF('1.DP 2012-2022 '!O117&lt;0,"IRPJ NEGATIVO",('1.DP 2012-2022 '!O117+'1.DP 2012-2022 '!AK117)/'1.DP 2012-2022 '!Z117)),"NA")</f>
        <v>NA</v>
      </c>
      <c r="Q117" s="27">
        <f t="shared" si="1"/>
        <v>5</v>
      </c>
      <c r="R117" s="27">
        <f t="shared" si="2"/>
        <v>480</v>
      </c>
      <c r="S117" s="28">
        <f>IFERROR((SUMIF('1.DP 2012-2022 '!E117:O117,"&gt;=0",'1.DP 2012-2022 '!E117:O117)+SUMIF('1.DP 2012-2022 '!E117:O117,"&gt;=0",'1.DP 2012-2022 '!AA117:AK117))/(SUMIF('1.DP 2012-2022 '!P117:Z117,"&gt;=0",'1.DP 2012-2022 '!P117:Z117)),"NA")</f>
        <v>-0.20187646363310671</v>
      </c>
      <c r="T117" s="29">
        <f t="shared" si="3"/>
        <v>-2.1028798295115282E-3</v>
      </c>
      <c r="U117" s="29">
        <f t="shared" si="4"/>
        <v>-5.1683682445751843E-4</v>
      </c>
    </row>
    <row r="118" spans="1:21" ht="14.25" customHeight="1">
      <c r="A118" s="12" t="s">
        <v>293</v>
      </c>
      <c r="B118" s="12" t="s">
        <v>294</v>
      </c>
      <c r="C118" s="12" t="s">
        <v>58</v>
      </c>
      <c r="D118" s="13" t="s">
        <v>196</v>
      </c>
      <c r="E118" s="25">
        <f t="shared" si="0"/>
        <v>0</v>
      </c>
      <c r="F118" s="26" t="str">
        <f>IFERROR(IF(AND('1.DP 2012-2022 '!P118&lt;0),"prejuízo",IF('1.DP 2012-2022 '!E118&lt;0,"IRPJ NEGATIVO",('1.DP 2012-2022 '!E118+'1.DP 2012-2022 '!AA118)/'1.DP 2012-2022 '!P118)),"NA")</f>
        <v>prejuízo</v>
      </c>
      <c r="G118" s="26" t="str">
        <f>IFERROR(IF(AND('1.DP 2012-2022 '!Q118&lt;0),"prejuízo",IF('1.DP 2012-2022 '!F118&lt;0,"IRPJ NEGATIVO",('1.DP 2012-2022 '!F118+'1.DP 2012-2022 '!AB118)/'1.DP 2012-2022 '!Q118)),"NA")</f>
        <v>prejuízo</v>
      </c>
      <c r="H118" s="26">
        <f>IFERROR(IF(AND('1.DP 2012-2022 '!R118&lt;0),"prejuízo",IF('1.DP 2012-2022 '!G118&lt;0,"IRPJ NEGATIVO",('1.DP 2012-2022 '!G118+'1.DP 2012-2022 '!AC118)/'1.DP 2012-2022 '!R118)),"NA")</f>
        <v>0</v>
      </c>
      <c r="I118" s="26">
        <f>IFERROR(IF(AND('1.DP 2012-2022 '!S118&lt;0),"prejuízo",IF('1.DP 2012-2022 '!H118&lt;0,"IRPJ NEGATIVO",('1.DP 2012-2022 '!H118+'1.DP 2012-2022 '!AD118)/'1.DP 2012-2022 '!S118)),"NA")</f>
        <v>0</v>
      </c>
      <c r="J118" s="26">
        <f>IFERROR(IF(AND('1.DP 2012-2022 '!T118&lt;0),"prejuízo",IF('1.DP 2012-2022 '!I118&lt;0,"IRPJ NEGATIVO",('1.DP 2012-2022 '!I118+'1.DP 2012-2022 '!AE118)/'1.DP 2012-2022 '!T118)),"NA")</f>
        <v>0</v>
      </c>
      <c r="K118" s="26">
        <f>IFERROR(IF(AND('1.DP 2012-2022 '!U118&lt;0),"prejuízo",IF('1.DP 2012-2022 '!J118&lt;0,"IRPJ NEGATIVO",('1.DP 2012-2022 '!J118+'1.DP 2012-2022 '!AF118)/'1.DP 2012-2022 '!U118)),"NA")</f>
        <v>0</v>
      </c>
      <c r="L118" s="26">
        <f>IFERROR(IF(AND('1.DP 2012-2022 '!V118&lt;0),"prejuízo",IF('1.DP 2012-2022 '!K118&lt;0,"IRPJ NEGATIVO",('1.DP 2012-2022 '!K118+'1.DP 2012-2022 '!AG118)/'1.DP 2012-2022 '!V118)),"NA")</f>
        <v>0</v>
      </c>
      <c r="M118" s="26" t="str">
        <f>IFERROR(IF(AND('1.DP 2012-2022 '!W118&lt;0),"prejuízo",IF('1.DP 2012-2022 '!L118&lt;0,"IRPJ NEGATIVO",('1.DP 2012-2022 '!L118+'1.DP 2012-2022 '!AH118)/'1.DP 2012-2022 '!W118)),"NA")</f>
        <v>prejuízo</v>
      </c>
      <c r="N118" s="26">
        <f>IFERROR(IF(AND('1.DP 2012-2022 '!X118&lt;0),"prejuízo",IF('1.DP 2012-2022 '!M118&lt;0,"IRPJ NEGATIVO",('1.DP 2012-2022 '!M118+'1.DP 2012-2022 '!AI118)/'1.DP 2012-2022 '!X118)),"NA")</f>
        <v>0</v>
      </c>
      <c r="O118" s="26">
        <f>IFERROR(IF(AND('1.DP 2012-2022 '!Y118&lt;0),"prejuízo",IF('1.DP 2012-2022 '!N118&lt;0,"IRPJ NEGATIVO",('1.DP 2012-2022 '!N118+'1.DP 2012-2022 '!AJ118)/'1.DP 2012-2022 '!Y118)),"NA")</f>
        <v>0</v>
      </c>
      <c r="P118" s="26" t="str">
        <f>IFERROR(IF(AND('1.DP 2012-2022 '!Z118&lt;0),"prejuízo",IF('1.DP 2012-2022 '!O118&lt;0,"IRPJ NEGATIVO",('1.DP 2012-2022 '!O118+'1.DP 2012-2022 '!AK118)/'1.DP 2012-2022 '!Z118)),"NA")</f>
        <v>prejuízo</v>
      </c>
      <c r="Q118" s="27">
        <f t="shared" si="1"/>
        <v>7</v>
      </c>
      <c r="R118" s="27">
        <f t="shared" si="2"/>
        <v>480</v>
      </c>
      <c r="S118" s="28">
        <f>IFERROR((SUMIF('1.DP 2012-2022 '!E118:O118,"&gt;=0",'1.DP 2012-2022 '!E118:O118)+SUMIF('1.DP 2012-2022 '!E118:O118,"&gt;=0",'1.DP 2012-2022 '!AA118:AK118))/(SUMIF('1.DP 2012-2022 '!P118:Z118,"&gt;=0",'1.DP 2012-2022 '!P118:Z118)),"NA")</f>
        <v>0</v>
      </c>
      <c r="T118" s="29">
        <f t="shared" si="3"/>
        <v>0</v>
      </c>
      <c r="U118" s="29">
        <f t="shared" si="4"/>
        <v>0</v>
      </c>
    </row>
    <row r="119" spans="1:21" ht="14.25" customHeight="1">
      <c r="A119" s="12" t="s">
        <v>295</v>
      </c>
      <c r="B119" s="12" t="s">
        <v>296</v>
      </c>
      <c r="C119" s="12" t="s">
        <v>58</v>
      </c>
      <c r="D119" s="13" t="s">
        <v>196</v>
      </c>
      <c r="E119" s="25">
        <f t="shared" si="0"/>
        <v>1.5597002656892256E-3</v>
      </c>
      <c r="F119" s="26">
        <f>IFERROR(IF(AND('1.DP 2012-2022 '!P119&lt;0),"prejuízo",IF('1.DP 2012-2022 '!E119&lt;0,"IRPJ NEGATIVO",('1.DP 2012-2022 '!E119+'1.DP 2012-2022 '!AA119)/'1.DP 2012-2022 '!P119)),"NA")</f>
        <v>0.15568298699262526</v>
      </c>
      <c r="G119" s="26">
        <f>IFERROR(IF(AND('1.DP 2012-2022 '!Q119&lt;0),"prejuízo",IF('1.DP 2012-2022 '!F119&lt;0,"IRPJ NEGATIVO",('1.DP 2012-2022 '!F119+'1.DP 2012-2022 '!AB119)/'1.DP 2012-2022 '!Q119)),"NA")</f>
        <v>0.13588288862931847</v>
      </c>
      <c r="H119" s="26">
        <f>IFERROR(IF(AND('1.DP 2012-2022 '!R119&lt;0),"prejuízo",IF('1.DP 2012-2022 '!G119&lt;0,"IRPJ NEGATIVO",('1.DP 2012-2022 '!G119+'1.DP 2012-2022 '!AC119)/'1.DP 2012-2022 '!R119)),"NA")</f>
        <v>0.18311589956858929</v>
      </c>
      <c r="I119" s="26">
        <f>IFERROR(IF(AND('1.DP 2012-2022 '!S119&lt;0),"prejuízo",IF('1.DP 2012-2022 '!H119&lt;0,"IRPJ NEGATIVO",('1.DP 2012-2022 '!H119+'1.DP 2012-2022 '!AD119)/'1.DP 2012-2022 '!S119)),"NA")</f>
        <v>0.18566612185166687</v>
      </c>
      <c r="J119" s="26">
        <f>IFERROR(IF(AND('1.DP 2012-2022 '!T119&lt;0),"prejuízo",IF('1.DP 2012-2022 '!I119&lt;0,"IRPJ NEGATIVO",('1.DP 2012-2022 '!I119+'1.DP 2012-2022 '!AE119)/'1.DP 2012-2022 '!T119)),"NA")</f>
        <v>8.8308230488628431E-2</v>
      </c>
      <c r="K119" s="26">
        <f>IFERROR(IF(AND('1.DP 2012-2022 '!U119&lt;0),"prejuízo",IF('1.DP 2012-2022 '!J119&lt;0,"IRPJ NEGATIVO",('1.DP 2012-2022 '!J119+'1.DP 2012-2022 '!AF119)/'1.DP 2012-2022 '!U119)),"NA")</f>
        <v>0</v>
      </c>
      <c r="L119" s="26" t="str">
        <f>IFERROR(IF(AND('1.DP 2012-2022 '!V119&lt;0),"prejuízo",IF('1.DP 2012-2022 '!K119&lt;0,"IRPJ NEGATIVO",('1.DP 2012-2022 '!K119+'1.DP 2012-2022 '!AG119)/'1.DP 2012-2022 '!V119)),"NA")</f>
        <v>NA</v>
      </c>
      <c r="M119" s="26" t="str">
        <f>IFERROR(IF(AND('1.DP 2012-2022 '!W119&lt;0),"prejuízo",IF('1.DP 2012-2022 '!L119&lt;0,"IRPJ NEGATIVO",('1.DP 2012-2022 '!L119+'1.DP 2012-2022 '!AH119)/'1.DP 2012-2022 '!W119)),"NA")</f>
        <v>NA</v>
      </c>
      <c r="N119" s="26" t="str">
        <f>IFERROR(IF(AND('1.DP 2012-2022 '!X119&lt;0),"prejuízo",IF('1.DP 2012-2022 '!M119&lt;0,"IRPJ NEGATIVO",('1.DP 2012-2022 '!M119+'1.DP 2012-2022 '!AI119)/'1.DP 2012-2022 '!X119)),"NA")</f>
        <v>NA</v>
      </c>
      <c r="O119" s="26" t="str">
        <f>IFERROR(IF(AND('1.DP 2012-2022 '!Y119&lt;0),"prejuízo",IF('1.DP 2012-2022 '!N119&lt;0,"IRPJ NEGATIVO",('1.DP 2012-2022 '!N119+'1.DP 2012-2022 '!AJ119)/'1.DP 2012-2022 '!Y119)),"NA")</f>
        <v>NA</v>
      </c>
      <c r="P119" s="26" t="str">
        <f>IFERROR(IF(AND('1.DP 2012-2022 '!Z119&lt;0),"prejuízo",IF('1.DP 2012-2022 '!O119&lt;0,"IRPJ NEGATIVO",('1.DP 2012-2022 '!O119+'1.DP 2012-2022 '!AK119)/'1.DP 2012-2022 '!Z119)),"NA")</f>
        <v>NA</v>
      </c>
      <c r="Q119" s="27">
        <f t="shared" si="1"/>
        <v>6</v>
      </c>
      <c r="R119" s="27">
        <f t="shared" si="2"/>
        <v>480</v>
      </c>
      <c r="S119" s="28">
        <f>IFERROR((SUMIF('1.DP 2012-2022 '!E119:O119,"&gt;=0",'1.DP 2012-2022 '!E119:O119)+SUMIF('1.DP 2012-2022 '!E119:O119,"&gt;=0",'1.DP 2012-2022 '!AA119:AK119))/(SUMIF('1.DP 2012-2022 '!P119:Z119,"&gt;=0",'1.DP 2012-2022 '!P119:Z119)),"NA")</f>
        <v>0.11959773847913296</v>
      </c>
      <c r="T119" s="29">
        <f t="shared" si="3"/>
        <v>1.4949717309891621E-3</v>
      </c>
      <c r="U119" s="29">
        <f t="shared" si="4"/>
        <v>3.674277679850475E-4</v>
      </c>
    </row>
    <row r="120" spans="1:21" ht="14.25" customHeight="1">
      <c r="A120" s="12" t="s">
        <v>297</v>
      </c>
      <c r="B120" s="12" t="s">
        <v>298</v>
      </c>
      <c r="C120" s="12" t="s">
        <v>58</v>
      </c>
      <c r="D120" s="13" t="s">
        <v>196</v>
      </c>
      <c r="E120" s="25">
        <f t="shared" si="0"/>
        <v>3.8372035333492775E-3</v>
      </c>
      <c r="F120" s="26">
        <f>IFERROR(IF(AND('1.DP 2012-2022 '!P120&lt;0),"prejuízo",IF('1.DP 2012-2022 '!E120&lt;0,"IRPJ NEGATIVO",('1.DP 2012-2022 '!E120+'1.DP 2012-2022 '!AA120)/'1.DP 2012-2022 '!P120)),"NA")</f>
        <v>0.21003650890329256</v>
      </c>
      <c r="G120" s="26">
        <f>IFERROR(IF(AND('1.DP 2012-2022 '!Q120&lt;0),"prejuízo",IF('1.DP 2012-2022 '!F120&lt;0,"IRPJ NEGATIVO",('1.DP 2012-2022 '!F120+'1.DP 2012-2022 '!AB120)/'1.DP 2012-2022 '!Q120)),"NA")</f>
        <v>0.2060754243729141</v>
      </c>
      <c r="H120" s="26">
        <f>IFERROR(IF(AND('1.DP 2012-2022 '!R120&lt;0),"prejuízo",IF('1.DP 2012-2022 '!G120&lt;0,"IRPJ NEGATIVO",('1.DP 2012-2022 '!G120+'1.DP 2012-2022 '!AC120)/'1.DP 2012-2022 '!R120)),"NA")</f>
        <v>-0.1356439323299729</v>
      </c>
      <c r="I120" s="26">
        <f>IFERROR(IF(AND('1.DP 2012-2022 '!S120&lt;0),"prejuízo",IF('1.DP 2012-2022 '!H120&lt;0,"IRPJ NEGATIVO",('1.DP 2012-2022 '!H120+'1.DP 2012-2022 '!AD120)/'1.DP 2012-2022 '!S120)),"NA")</f>
        <v>0.15857308233645862</v>
      </c>
      <c r="J120" s="26">
        <f>IFERROR(IF(AND('1.DP 2012-2022 '!T120&lt;0),"prejuízo",IF('1.DP 2012-2022 '!I120&lt;0,"IRPJ NEGATIVO",('1.DP 2012-2022 '!I120+'1.DP 2012-2022 '!AE120)/'1.DP 2012-2022 '!T120)),"NA")</f>
        <v>0.17529077701970491</v>
      </c>
      <c r="K120" s="26">
        <f>IFERROR(IF(AND('1.DP 2012-2022 '!U120&lt;0),"prejuízo",IF('1.DP 2012-2022 '!J120&lt;0,"IRPJ NEGATIVO",('1.DP 2012-2022 '!J120+'1.DP 2012-2022 '!AF120)/'1.DP 2012-2022 '!U120)),"NA")</f>
        <v>0.16894116634130973</v>
      </c>
      <c r="L120" s="26" t="str">
        <f>IFERROR(IF(AND('1.DP 2012-2022 '!V120&lt;0),"prejuízo",IF('1.DP 2012-2022 '!K120&lt;0,"IRPJ NEGATIVO",('1.DP 2012-2022 '!K120+'1.DP 2012-2022 '!AG120)/'1.DP 2012-2022 '!V120)),"NA")</f>
        <v>prejuízo</v>
      </c>
      <c r="M120" s="26">
        <f>IFERROR(IF(AND('1.DP 2012-2022 '!W120&lt;0),"prejuízo",IF('1.DP 2012-2022 '!L120&lt;0,"IRPJ NEGATIVO",('1.DP 2012-2022 '!L120+'1.DP 2012-2022 '!AH120)/'1.DP 2012-2022 '!W120)),"NA")</f>
        <v>0.32004455487255656</v>
      </c>
      <c r="N120" s="26">
        <f>IFERROR(IF(AND('1.DP 2012-2022 '!X120&lt;0),"prejuízo",IF('1.DP 2012-2022 '!M120&lt;0,"IRPJ NEGATIVO",('1.DP 2012-2022 '!M120+'1.DP 2012-2022 '!AI120)/'1.DP 2012-2022 '!X120)),"NA")</f>
        <v>0.24996281562631228</v>
      </c>
      <c r="O120" s="26">
        <f>IFERROR(IF(AND('1.DP 2012-2022 '!Y120&lt;0),"prejuízo",IF('1.DP 2012-2022 '!N120&lt;0,"IRPJ NEGATIVO",('1.DP 2012-2022 '!N120+'1.DP 2012-2022 '!AJ120)/'1.DP 2012-2022 '!Y120)),"NA")</f>
        <v>0.30439152926431207</v>
      </c>
      <c r="P120" s="26">
        <f>IFERROR(IF(AND('1.DP 2012-2022 '!Z120&lt;0),"prejuízo",IF('1.DP 2012-2022 '!O120&lt;0,"IRPJ NEGATIVO",('1.DP 2012-2022 '!O120+'1.DP 2012-2022 '!AK120)/'1.DP 2012-2022 '!Z120)),"NA")</f>
        <v>0.26938026300013418</v>
      </c>
      <c r="Q120" s="27">
        <f t="shared" si="1"/>
        <v>10</v>
      </c>
      <c r="R120" s="27">
        <f t="shared" si="2"/>
        <v>480</v>
      </c>
      <c r="S120" s="28">
        <f>IFERROR((SUMIF('1.DP 2012-2022 '!E120:O120,"&gt;=0",'1.DP 2012-2022 '!E120:O120)+SUMIF('1.DP 2012-2022 '!E120:O120,"&gt;=0",'1.DP 2012-2022 '!AA120:AK120))/(SUMIF('1.DP 2012-2022 '!P120:Z120,"&gt;=0",'1.DP 2012-2022 '!P120:Z120)),"NA")</f>
        <v>0.2032990710728812</v>
      </c>
      <c r="T120" s="29">
        <f t="shared" si="3"/>
        <v>4.2353973140183583E-3</v>
      </c>
      <c r="U120" s="29">
        <f t="shared" si="4"/>
        <v>1.0409578651965244E-3</v>
      </c>
    </row>
    <row r="121" spans="1:21" ht="14.25" customHeight="1">
      <c r="A121" s="12" t="s">
        <v>299</v>
      </c>
      <c r="B121" s="12" t="s">
        <v>300</v>
      </c>
      <c r="C121" s="12" t="s">
        <v>58</v>
      </c>
      <c r="D121" s="13" t="s">
        <v>196</v>
      </c>
      <c r="E121" s="25">
        <f t="shared" si="0"/>
        <v>1.5804530190316618E-3</v>
      </c>
      <c r="F121" s="26">
        <f>IFERROR(IF(AND('1.DP 2012-2022 '!P121&lt;0),"prejuízo",IF('1.DP 2012-2022 '!E121&lt;0,"IRPJ NEGATIVO",('1.DP 2012-2022 '!E121+'1.DP 2012-2022 '!AA121)/'1.DP 2012-2022 '!P121)),"NA")</f>
        <v>0.32524791062692804</v>
      </c>
      <c r="G121" s="26">
        <f>IFERROR(IF(AND('1.DP 2012-2022 '!Q121&lt;0),"prejuízo",IF('1.DP 2012-2022 '!F121&lt;0,"IRPJ NEGATIVO",('1.DP 2012-2022 '!F121+'1.DP 2012-2022 '!AB121)/'1.DP 2012-2022 '!Q121)),"NA")</f>
        <v>0.29627630874608962</v>
      </c>
      <c r="H121" s="26">
        <f>IFERROR(IF(AND('1.DP 2012-2022 '!R121&lt;0),"prejuízo",IF('1.DP 2012-2022 '!G121&lt;0,"IRPJ NEGATIVO",('1.DP 2012-2022 '!G121+'1.DP 2012-2022 '!AC121)/'1.DP 2012-2022 '!R121)),"NA")</f>
        <v>0.13709322976217991</v>
      </c>
      <c r="I121" s="26">
        <f>IFERROR(IF(AND('1.DP 2012-2022 '!S121&lt;0),"prejuízo",IF('1.DP 2012-2022 '!H121&lt;0,"IRPJ NEGATIVO",('1.DP 2012-2022 '!H121+'1.DP 2012-2022 '!AD121)/'1.DP 2012-2022 '!S121)),"NA")</f>
        <v>0</v>
      </c>
      <c r="J121" s="26">
        <f>IFERROR(IF(AND('1.DP 2012-2022 '!T121&lt;0),"prejuízo",IF('1.DP 2012-2022 '!I121&lt;0,"IRPJ NEGATIVO",('1.DP 2012-2022 '!I121+'1.DP 2012-2022 '!AE121)/'1.DP 2012-2022 '!T121)),"NA")</f>
        <v>0</v>
      </c>
      <c r="K121" s="26" t="str">
        <f>IFERROR(IF(AND('1.DP 2012-2022 '!U121&lt;0),"prejuízo",IF('1.DP 2012-2022 '!J121&lt;0,"IRPJ NEGATIVO",('1.DP 2012-2022 '!J121+'1.DP 2012-2022 '!AF121)/'1.DP 2012-2022 '!U121)),"NA")</f>
        <v>prejuízo</v>
      </c>
      <c r="L121" s="26">
        <f>IFERROR(IF(AND('1.DP 2012-2022 '!V121&lt;0),"prejuízo",IF('1.DP 2012-2022 '!K121&lt;0,"IRPJ NEGATIVO",('1.DP 2012-2022 '!K121+'1.DP 2012-2022 '!AG121)/'1.DP 2012-2022 '!V121)),"NA")</f>
        <v>0</v>
      </c>
      <c r="M121" s="26" t="str">
        <f>IFERROR(IF(AND('1.DP 2012-2022 '!W121&lt;0),"prejuízo",IF('1.DP 2012-2022 '!L121&lt;0,"IRPJ NEGATIVO",('1.DP 2012-2022 '!L121+'1.DP 2012-2022 '!AH121)/'1.DP 2012-2022 '!W121)),"NA")</f>
        <v>NA</v>
      </c>
      <c r="N121" s="26" t="str">
        <f>IFERROR(IF(AND('1.DP 2012-2022 '!X121&lt;0),"prejuízo",IF('1.DP 2012-2022 '!M121&lt;0,"IRPJ NEGATIVO",('1.DP 2012-2022 '!M121+'1.DP 2012-2022 '!AI121)/'1.DP 2012-2022 '!X121)),"NA")</f>
        <v>NA</v>
      </c>
      <c r="O121" s="26" t="str">
        <f>IFERROR(IF(AND('1.DP 2012-2022 '!Y121&lt;0),"prejuízo",IF('1.DP 2012-2022 '!N121&lt;0,"IRPJ NEGATIVO",('1.DP 2012-2022 '!N121+'1.DP 2012-2022 '!AJ121)/'1.DP 2012-2022 '!Y121)),"NA")</f>
        <v>NA</v>
      </c>
      <c r="P121" s="26" t="str">
        <f>IFERROR(IF(AND('1.DP 2012-2022 '!Z121&lt;0),"prejuízo",IF('1.DP 2012-2022 '!O121&lt;0,"IRPJ NEGATIVO",('1.DP 2012-2022 '!O121+'1.DP 2012-2022 '!AK121)/'1.DP 2012-2022 '!Z121)),"NA")</f>
        <v>NA</v>
      </c>
      <c r="Q121" s="27">
        <f t="shared" si="1"/>
        <v>6</v>
      </c>
      <c r="R121" s="27">
        <f t="shared" si="2"/>
        <v>480</v>
      </c>
      <c r="S121" s="28">
        <f>IFERROR((SUMIF('1.DP 2012-2022 '!E121:O121,"&gt;=0",'1.DP 2012-2022 '!E121:O121)+SUMIF('1.DP 2012-2022 '!E121:O121,"&gt;=0",'1.DP 2012-2022 '!AA121:AK121))/(SUMIF('1.DP 2012-2022 '!P121:Z121,"&gt;=0",'1.DP 2012-2022 '!P121:Z121)),"NA")</f>
        <v>0.16630476553814064</v>
      </c>
      <c r="T121" s="29">
        <f t="shared" si="3"/>
        <v>2.0788095692267578E-3</v>
      </c>
      <c r="U121" s="29">
        <f t="shared" si="4"/>
        <v>5.1092093867324308E-4</v>
      </c>
    </row>
    <row r="122" spans="1:21" ht="14.25" customHeight="1">
      <c r="A122" s="12" t="s">
        <v>301</v>
      </c>
      <c r="B122" s="12" t="s">
        <v>302</v>
      </c>
      <c r="C122" s="12" t="s">
        <v>58</v>
      </c>
      <c r="D122" s="13" t="s">
        <v>196</v>
      </c>
      <c r="E122" s="25">
        <f t="shared" si="0"/>
        <v>1.9629299003116837E-3</v>
      </c>
      <c r="F122" s="26">
        <f>IFERROR(IF(AND('1.DP 2012-2022 '!P122&lt;0),"prejuízo",IF('1.DP 2012-2022 '!E122&lt;0,"IRPJ NEGATIVO",('1.DP 2012-2022 '!E122+'1.DP 2012-2022 '!AA122)/'1.DP 2012-2022 '!P122)),"NA")</f>
        <v>0.17573907854243365</v>
      </c>
      <c r="G122" s="26">
        <f>IFERROR(IF(AND('1.DP 2012-2022 '!Q122&lt;0),"prejuízo",IF('1.DP 2012-2022 '!F122&lt;0,"IRPJ NEGATIVO",('1.DP 2012-2022 '!F122+'1.DP 2012-2022 '!AB122)/'1.DP 2012-2022 '!Q122)),"NA")</f>
        <v>0.14017471220250707</v>
      </c>
      <c r="H122" s="26" t="str">
        <f>IFERROR(IF(AND('1.DP 2012-2022 '!R122&lt;0),"prejuízo",IF('1.DP 2012-2022 '!G122&lt;0,"IRPJ NEGATIVO",('1.DP 2012-2022 '!G122+'1.DP 2012-2022 '!AC122)/'1.DP 2012-2022 '!R122)),"NA")</f>
        <v>prejuízo</v>
      </c>
      <c r="I122" s="26" t="str">
        <f>IFERROR(IF(AND('1.DP 2012-2022 '!S122&lt;0),"prejuízo",IF('1.DP 2012-2022 '!H122&lt;0,"IRPJ NEGATIVO",('1.DP 2012-2022 '!H122+'1.DP 2012-2022 '!AD122)/'1.DP 2012-2022 '!S122)),"NA")</f>
        <v>prejuízo</v>
      </c>
      <c r="J122" s="26" t="str">
        <f>IFERROR(IF(AND('1.DP 2012-2022 '!T122&lt;0),"prejuízo",IF('1.DP 2012-2022 '!I122&lt;0,"IRPJ NEGATIVO",('1.DP 2012-2022 '!I122+'1.DP 2012-2022 '!AE122)/'1.DP 2012-2022 '!T122)),"NA")</f>
        <v>prejuízo</v>
      </c>
      <c r="K122" s="26" t="str">
        <f>IFERROR(IF(AND('1.DP 2012-2022 '!U122&lt;0),"prejuízo",IF('1.DP 2012-2022 '!J122&lt;0,"IRPJ NEGATIVO",('1.DP 2012-2022 '!J122+'1.DP 2012-2022 '!AF122)/'1.DP 2012-2022 '!U122)),"NA")</f>
        <v>prejuízo</v>
      </c>
      <c r="L122" s="26" t="str">
        <f>IFERROR(IF(AND('1.DP 2012-2022 '!V122&lt;0),"prejuízo",IF('1.DP 2012-2022 '!K122&lt;0,"IRPJ NEGATIVO",('1.DP 2012-2022 '!K122+'1.DP 2012-2022 '!AG122)/'1.DP 2012-2022 '!V122)),"NA")</f>
        <v>prejuízo</v>
      </c>
      <c r="M122" s="26">
        <f>IFERROR(IF(AND('1.DP 2012-2022 '!W122&lt;0),"prejuízo",IF('1.DP 2012-2022 '!L122&lt;0,"IRPJ NEGATIVO",('1.DP 2012-2022 '!L122+'1.DP 2012-2022 '!AH122)/'1.DP 2012-2022 '!W122)),"NA")</f>
        <v>0.19907060741154797</v>
      </c>
      <c r="N122" s="26">
        <f>IFERROR(IF(AND('1.DP 2012-2022 '!X122&lt;0),"prejuízo",IF('1.DP 2012-2022 '!M122&lt;0,"IRPJ NEGATIVO",('1.DP 2012-2022 '!M122+'1.DP 2012-2022 '!AI122)/'1.DP 2012-2022 '!X122)),"NA")</f>
        <v>0.13761434651249002</v>
      </c>
      <c r="O122" s="26">
        <f>IFERROR(IF(AND('1.DP 2012-2022 '!Y122&lt;0),"prejuízo",IF('1.DP 2012-2022 '!N122&lt;0,"IRPJ NEGATIVO",('1.DP 2012-2022 '!N122+'1.DP 2012-2022 '!AJ122)/'1.DP 2012-2022 '!Y122)),"NA")</f>
        <v>0.13257321545569453</v>
      </c>
      <c r="P122" s="26">
        <f>IFERROR(IF(AND('1.DP 2012-2022 '!Z122&lt;0),"prejuízo",IF('1.DP 2012-2022 '!O122&lt;0,"IRPJ NEGATIVO",('1.DP 2012-2022 '!O122+'1.DP 2012-2022 '!AK122)/'1.DP 2012-2022 '!Z122)),"NA")</f>
        <v>0.13620311321238132</v>
      </c>
      <c r="Q122" s="27">
        <f t="shared" si="1"/>
        <v>6</v>
      </c>
      <c r="R122" s="27">
        <f t="shared" si="2"/>
        <v>480</v>
      </c>
      <c r="S122" s="28">
        <f>IFERROR((SUMIF('1.DP 2012-2022 '!E122:O122,"&gt;=0",'1.DP 2012-2022 '!E122:O122)+SUMIF('1.DP 2012-2022 '!E122:O122,"&gt;=0",'1.DP 2012-2022 '!AA122:AK122))/(SUMIF('1.DP 2012-2022 '!P122:Z122,"&gt;=0",'1.DP 2012-2022 '!P122:Z122)),"NA")</f>
        <v>0.12607001051953887</v>
      </c>
      <c r="T122" s="29">
        <f t="shared" si="3"/>
        <v>1.5758751314942359E-3</v>
      </c>
      <c r="U122" s="29">
        <f t="shared" si="4"/>
        <v>3.8731186027508098E-4</v>
      </c>
    </row>
    <row r="123" spans="1:21" ht="14.25" customHeight="1">
      <c r="A123" s="12" t="s">
        <v>303</v>
      </c>
      <c r="B123" s="12" t="s">
        <v>304</v>
      </c>
      <c r="C123" s="12" t="s">
        <v>58</v>
      </c>
      <c r="D123" s="13" t="s">
        <v>196</v>
      </c>
      <c r="E123" s="25">
        <f t="shared" si="0"/>
        <v>4.6081223036245041E-3</v>
      </c>
      <c r="F123" s="26">
        <f>IFERROR(IF(AND('1.DP 2012-2022 '!P123&lt;0),"prejuízo",IF('1.DP 2012-2022 '!E123&lt;0,"IRPJ NEGATIVO",('1.DP 2012-2022 '!E123+'1.DP 2012-2022 '!AA123)/'1.DP 2012-2022 '!P123)),"NA")</f>
        <v>0.22225468229086617</v>
      </c>
      <c r="G123" s="26">
        <f>IFERROR(IF(AND('1.DP 2012-2022 '!Q123&lt;0),"prejuízo",IF('1.DP 2012-2022 '!F123&lt;0,"IRPJ NEGATIVO",('1.DP 2012-2022 '!F123+'1.DP 2012-2022 '!AB123)/'1.DP 2012-2022 '!Q123)),"NA")</f>
        <v>0.30660026909452692</v>
      </c>
      <c r="H123" s="26">
        <f>IFERROR(IF(AND('1.DP 2012-2022 '!R123&lt;0),"prejuízo",IF('1.DP 2012-2022 '!G123&lt;0,"IRPJ NEGATIVO",('1.DP 2012-2022 '!G123+'1.DP 2012-2022 '!AC123)/'1.DP 2012-2022 '!R123)),"NA")</f>
        <v>0.21553715205566648</v>
      </c>
      <c r="I123" s="26">
        <f>IFERROR(IF(AND('1.DP 2012-2022 '!S123&lt;0),"prejuízo",IF('1.DP 2012-2022 '!H123&lt;0,"IRPJ NEGATIVO",('1.DP 2012-2022 '!H123+'1.DP 2012-2022 '!AD123)/'1.DP 2012-2022 '!S123)),"NA")</f>
        <v>0.18886056299001008</v>
      </c>
      <c r="J123" s="26">
        <f>IFERROR(IF(AND('1.DP 2012-2022 '!T123&lt;0),"prejuízo",IF('1.DP 2012-2022 '!I123&lt;0,"IRPJ NEGATIVO",('1.DP 2012-2022 '!I123+'1.DP 2012-2022 '!AE123)/'1.DP 2012-2022 '!T123)),"NA")</f>
        <v>0.22802524376925767</v>
      </c>
      <c r="K123" s="26">
        <f>IFERROR(IF(AND('1.DP 2012-2022 '!U123&lt;0),"prejuízo",IF('1.DP 2012-2022 '!J123&lt;0,"IRPJ NEGATIVO",('1.DP 2012-2022 '!J123+'1.DP 2012-2022 '!AF123)/'1.DP 2012-2022 '!U123)),"NA")</f>
        <v>0.27205385716171909</v>
      </c>
      <c r="L123" s="26">
        <f>IFERROR(IF(AND('1.DP 2012-2022 '!V123&lt;0),"prejuízo",IF('1.DP 2012-2022 '!K123&lt;0,"IRPJ NEGATIVO",('1.DP 2012-2022 '!K123+'1.DP 2012-2022 '!AG123)/'1.DP 2012-2022 '!V123)),"NA")</f>
        <v>0.34846029179329696</v>
      </c>
      <c r="M123" s="26">
        <f>IFERROR(IF(AND('1.DP 2012-2022 '!W123&lt;0),"prejuízo",IF('1.DP 2012-2022 '!L123&lt;0,"IRPJ NEGATIVO",('1.DP 2012-2022 '!L123+'1.DP 2012-2022 '!AH123)/'1.DP 2012-2022 '!W123)),"NA")</f>
        <v>0.26099925427236914</v>
      </c>
      <c r="N123" s="26">
        <f>IFERROR(IF(AND('1.DP 2012-2022 '!X123&lt;0),"prejuízo",IF('1.DP 2012-2022 '!M123&lt;0,"IRPJ NEGATIVO",('1.DP 2012-2022 '!M123+'1.DP 2012-2022 '!AI123)/'1.DP 2012-2022 '!X123)),"NA")</f>
        <v>0.16910739231204952</v>
      </c>
      <c r="O123" s="26" t="str">
        <f>IFERROR(IF(AND('1.DP 2012-2022 '!Y123&lt;0),"prejuízo",IF('1.DP 2012-2022 '!N123&lt;0,"IRPJ NEGATIVO",('1.DP 2012-2022 '!N123+'1.DP 2012-2022 '!AJ123)/'1.DP 2012-2022 '!Y123)),"NA")</f>
        <v>NA</v>
      </c>
      <c r="P123" s="26" t="str">
        <f>IFERROR(IF(AND('1.DP 2012-2022 '!Z123&lt;0),"prejuízo",IF('1.DP 2012-2022 '!O123&lt;0,"IRPJ NEGATIVO",('1.DP 2012-2022 '!O123+'1.DP 2012-2022 '!AK123)/'1.DP 2012-2022 '!Z123)),"NA")</f>
        <v>NA</v>
      </c>
      <c r="Q123" s="27">
        <f t="shared" si="1"/>
        <v>9</v>
      </c>
      <c r="R123" s="27">
        <f t="shared" si="2"/>
        <v>480</v>
      </c>
      <c r="S123" s="28">
        <f>IFERROR((SUMIF('1.DP 2012-2022 '!E123:O123,"&gt;=0",'1.DP 2012-2022 '!E123:O123)+SUMIF('1.DP 2012-2022 '!E123:O123,"&gt;=0",'1.DP 2012-2022 '!AA123:AK123))/(SUMIF('1.DP 2012-2022 '!P123:Z123,"&gt;=0",'1.DP 2012-2022 '!P123:Z123)),"NA")</f>
        <v>0.25932457806337711</v>
      </c>
      <c r="T123" s="29">
        <f t="shared" si="3"/>
        <v>4.8623358386883208E-3</v>
      </c>
      <c r="U123" s="29">
        <f t="shared" si="4"/>
        <v>1.1950441385409083E-3</v>
      </c>
    </row>
    <row r="124" spans="1:21" ht="14.25" customHeight="1">
      <c r="A124" s="12" t="s">
        <v>305</v>
      </c>
      <c r="B124" s="12" t="s">
        <v>306</v>
      </c>
      <c r="C124" s="12" t="s">
        <v>58</v>
      </c>
      <c r="D124" s="13" t="s">
        <v>196</v>
      </c>
      <c r="E124" s="25">
        <f t="shared" si="0"/>
        <v>3.0183240424223969E-3</v>
      </c>
      <c r="F124" s="26">
        <f>IFERROR(IF(AND('1.DP 2012-2022 '!P124&lt;0),"prejuízo",IF('1.DP 2012-2022 '!E124&lt;0,"IRPJ NEGATIVO",('1.DP 2012-2022 '!E124+'1.DP 2012-2022 '!AA124)/'1.DP 2012-2022 '!P124)),"NA")</f>
        <v>1.9830404560647314</v>
      </c>
      <c r="G124" s="26">
        <f>IFERROR(IF(AND('1.DP 2012-2022 '!Q124&lt;0),"prejuízo",IF('1.DP 2012-2022 '!F124&lt;0,"IRPJ NEGATIVO",('1.DP 2012-2022 '!F124+'1.DP 2012-2022 '!AB124)/'1.DP 2012-2022 '!Q124)),"NA")</f>
        <v>0.2403366135176605</v>
      </c>
      <c r="H124" s="26">
        <f>IFERROR(IF(AND('1.DP 2012-2022 '!R124&lt;0),"prejuízo",IF('1.DP 2012-2022 '!G124&lt;0,"IRPJ NEGATIVO",('1.DP 2012-2022 '!G124+'1.DP 2012-2022 '!AC124)/'1.DP 2012-2022 '!R124)),"NA")</f>
        <v>0.18370759267028269</v>
      </c>
      <c r="I124" s="26">
        <f>IFERROR(IF(AND('1.DP 2012-2022 '!S124&lt;0),"prejuízo",IF('1.DP 2012-2022 '!H124&lt;0,"IRPJ NEGATIVO",('1.DP 2012-2022 '!H124+'1.DP 2012-2022 '!AD124)/'1.DP 2012-2022 '!S124)),"NA")</f>
        <v>0.14812739201984162</v>
      </c>
      <c r="J124" s="26">
        <f>IFERROR(IF(AND('1.DP 2012-2022 '!T124&lt;0),"prejuízo",IF('1.DP 2012-2022 '!I124&lt;0,"IRPJ NEGATIVO",('1.DP 2012-2022 '!I124+'1.DP 2012-2022 '!AE124)/'1.DP 2012-2022 '!T124)),"NA")</f>
        <v>0.13707450549485084</v>
      </c>
      <c r="K124" s="26">
        <f>IFERROR(IF(AND('1.DP 2012-2022 '!U124&lt;0),"prejuízo",IF('1.DP 2012-2022 '!J124&lt;0,"IRPJ NEGATIVO",('1.DP 2012-2022 '!J124+'1.DP 2012-2022 '!AF124)/'1.DP 2012-2022 '!U124)),"NA")</f>
        <v>0.13061556517489287</v>
      </c>
      <c r="L124" s="26">
        <f>IFERROR(IF(AND('1.DP 2012-2022 '!V124&lt;0),"prejuízo",IF('1.DP 2012-2022 '!K124&lt;0,"IRPJ NEGATIVO",('1.DP 2012-2022 '!K124+'1.DP 2012-2022 '!AG124)/'1.DP 2012-2022 '!V124)),"NA")</f>
        <v>0.14072606945156921</v>
      </c>
      <c r="M124" s="26">
        <f>IFERROR(IF(AND('1.DP 2012-2022 '!W124&lt;0),"prejuízo",IF('1.DP 2012-2022 '!L124&lt;0,"IRPJ NEGATIVO",('1.DP 2012-2022 '!L124+'1.DP 2012-2022 '!AH124)/'1.DP 2012-2022 '!W124)),"NA")</f>
        <v>0.14778498589135711</v>
      </c>
      <c r="N124" s="26">
        <f>IFERROR(IF(AND('1.DP 2012-2022 '!X124&lt;0),"prejuízo",IF('1.DP 2012-2022 '!M124&lt;0,"IRPJ NEGATIVO",('1.DP 2012-2022 '!M124+'1.DP 2012-2022 '!AI124)/'1.DP 2012-2022 '!X124)),"NA")</f>
        <v>7.7641836817710377E-2</v>
      </c>
      <c r="O124" s="26">
        <f>IFERROR(IF(AND('1.DP 2012-2022 '!Y124&lt;0),"prejuízo",IF('1.DP 2012-2022 '!N124&lt;0,"IRPJ NEGATIVO",('1.DP 2012-2022 '!N124+'1.DP 2012-2022 '!AJ124)/'1.DP 2012-2022 '!Y124)),"NA")</f>
        <v>9.7901425288310487E-2</v>
      </c>
      <c r="P124" s="26">
        <f>IFERROR(IF(AND('1.DP 2012-2022 '!Z124&lt;0),"prejuízo",IF('1.DP 2012-2022 '!O124&lt;0,"IRPJ NEGATIVO",('1.DP 2012-2022 '!O124+'1.DP 2012-2022 '!AK124)/'1.DP 2012-2022 '!Z124)),"NA")</f>
        <v>5.1855920403002735E-2</v>
      </c>
      <c r="Q124" s="27">
        <f t="shared" si="1"/>
        <v>10</v>
      </c>
      <c r="R124" s="27">
        <f t="shared" si="2"/>
        <v>480</v>
      </c>
      <c r="S124" s="28">
        <f>IFERROR((SUMIF('1.DP 2012-2022 '!E124:O124,"&gt;=0",'1.DP 2012-2022 '!E124:O124)+SUMIF('1.DP 2012-2022 '!E124:O124,"&gt;=0",'1.DP 2012-2022 '!AA124:AK124))/(SUMIF('1.DP 2012-2022 '!P124:Z124,"&gt;=0",'1.DP 2012-2022 '!P124:Z124)),"NA")</f>
        <v>0.15731519947377498</v>
      </c>
      <c r="T124" s="29">
        <f t="shared" si="3"/>
        <v>3.2773999890369785E-3</v>
      </c>
      <c r="U124" s="29">
        <f t="shared" si="4"/>
        <v>8.0550537364964137E-4</v>
      </c>
    </row>
    <row r="125" spans="1:21" ht="14.25" customHeight="1">
      <c r="A125" s="12" t="s">
        <v>307</v>
      </c>
      <c r="B125" s="12" t="s">
        <v>308</v>
      </c>
      <c r="C125" s="12" t="s">
        <v>58</v>
      </c>
      <c r="D125" s="13" t="s">
        <v>196</v>
      </c>
      <c r="E125" s="25">
        <f t="shared" si="0"/>
        <v>1.0200757949094007E-3</v>
      </c>
      <c r="F125" s="26">
        <f>IFERROR(IF(AND('1.DP 2012-2022 '!P125&lt;0),"prejuízo",IF('1.DP 2012-2022 '!E125&lt;0,"IRPJ NEGATIVO",('1.DP 2012-2022 '!E125+'1.DP 2012-2022 '!AA125)/'1.DP 2012-2022 '!P125)),"NA")</f>
        <v>-0.45684351013943891</v>
      </c>
      <c r="G125" s="26" t="str">
        <f>IFERROR(IF(AND('1.DP 2012-2022 '!Q125&lt;0),"prejuízo",IF('1.DP 2012-2022 '!F125&lt;0,"IRPJ NEGATIVO",('1.DP 2012-2022 '!F125+'1.DP 2012-2022 '!AB125)/'1.DP 2012-2022 '!Q125)),"NA")</f>
        <v>prejuízo</v>
      </c>
      <c r="H125" s="26">
        <f>IFERROR(IF(AND('1.DP 2012-2022 '!R125&lt;0),"prejuízo",IF('1.DP 2012-2022 '!G125&lt;0,"IRPJ NEGATIVO",('1.DP 2012-2022 '!G125+'1.DP 2012-2022 '!AC125)/'1.DP 2012-2022 '!R125)),"NA")</f>
        <v>31.688356567140911</v>
      </c>
      <c r="I125" s="26" t="str">
        <f>IFERROR(IF(AND('1.DP 2012-2022 '!S125&lt;0),"prejuízo",IF('1.DP 2012-2022 '!H125&lt;0,"IRPJ NEGATIVO",('1.DP 2012-2022 '!H125+'1.DP 2012-2022 '!AD125)/'1.DP 2012-2022 '!S125)),"NA")</f>
        <v>prejuízo</v>
      </c>
      <c r="J125" s="26">
        <f>IFERROR(IF(AND('1.DP 2012-2022 '!T125&lt;0),"prejuízo",IF('1.DP 2012-2022 '!I125&lt;0,"IRPJ NEGATIVO",('1.DP 2012-2022 '!I125+'1.DP 2012-2022 '!AE125)/'1.DP 2012-2022 '!T125)),"NA")</f>
        <v>0.30810932905894778</v>
      </c>
      <c r="K125" s="26" t="str">
        <f>IFERROR(IF(AND('1.DP 2012-2022 '!U125&lt;0),"prejuízo",IF('1.DP 2012-2022 '!J125&lt;0,"IRPJ NEGATIVO",('1.DP 2012-2022 '!J125+'1.DP 2012-2022 '!AF125)/'1.DP 2012-2022 '!U125)),"NA")</f>
        <v>prejuízo</v>
      </c>
      <c r="L125" s="26" t="str">
        <f>IFERROR(IF(AND('1.DP 2012-2022 '!V125&lt;0),"prejuízo",IF('1.DP 2012-2022 '!K125&lt;0,"IRPJ NEGATIVO",('1.DP 2012-2022 '!K125+'1.DP 2012-2022 '!AG125)/'1.DP 2012-2022 '!V125)),"NA")</f>
        <v>prejuízo</v>
      </c>
      <c r="M125" s="26" t="str">
        <f>IFERROR(IF(AND('1.DP 2012-2022 '!W125&lt;0),"prejuízo",IF('1.DP 2012-2022 '!L125&lt;0,"IRPJ NEGATIVO",('1.DP 2012-2022 '!L125+'1.DP 2012-2022 '!AH125)/'1.DP 2012-2022 '!W125)),"NA")</f>
        <v>prejuízo</v>
      </c>
      <c r="N125" s="26" t="str">
        <f>IFERROR(IF(AND('1.DP 2012-2022 '!X125&lt;0),"prejuízo",IF('1.DP 2012-2022 '!M125&lt;0,"IRPJ NEGATIVO",('1.DP 2012-2022 '!M125+'1.DP 2012-2022 '!AI125)/'1.DP 2012-2022 '!X125)),"NA")</f>
        <v>prejuízo</v>
      </c>
      <c r="O125" s="26">
        <f>IFERROR(IF(AND('1.DP 2012-2022 '!Y125&lt;0),"prejuízo",IF('1.DP 2012-2022 '!N125&lt;0,"IRPJ NEGATIVO",('1.DP 2012-2022 '!N125+'1.DP 2012-2022 '!AJ125)/'1.DP 2012-2022 '!Y125)),"NA")</f>
        <v>0.18152705249756457</v>
      </c>
      <c r="P125" s="26">
        <f>IFERROR(IF(AND('1.DP 2012-2022 '!Z125&lt;0),"prejuízo",IF('1.DP 2012-2022 '!O125&lt;0,"IRPJ NEGATIVO",('1.DP 2012-2022 '!O125+'1.DP 2012-2022 '!AK125)/'1.DP 2012-2022 '!Z125)),"NA")</f>
        <v>2.592736347926734</v>
      </c>
      <c r="Q125" s="27">
        <f t="shared" si="1"/>
        <v>2</v>
      </c>
      <c r="R125" s="27">
        <f t="shared" si="2"/>
        <v>480</v>
      </c>
      <c r="S125" s="28">
        <f>IFERROR((SUMIF('1.DP 2012-2022 '!E125:O125,"&gt;=0",'1.DP 2012-2022 '!E125:O125)+SUMIF('1.DP 2012-2022 '!E125:O125,"&gt;=0",'1.DP 2012-2022 '!AA125:AK125))/(SUMIF('1.DP 2012-2022 '!P125:Z125,"&gt;=0",'1.DP 2012-2022 '!P125:Z125)),"NA")</f>
        <v>-0.52327220001765185</v>
      </c>
      <c r="T125" s="29" t="str">
        <f t="shared" si="3"/>
        <v>na</v>
      </c>
      <c r="U125" s="29" t="str">
        <f t="shared" si="4"/>
        <v>na</v>
      </c>
    </row>
    <row r="126" spans="1:21" ht="14.25" customHeight="1">
      <c r="A126" s="12" t="s">
        <v>309</v>
      </c>
      <c r="B126" s="12" t="s">
        <v>310</v>
      </c>
      <c r="C126" s="12" t="s">
        <v>58</v>
      </c>
      <c r="D126" s="13" t="s">
        <v>196</v>
      </c>
      <c r="E126" s="25" t="str">
        <f t="shared" si="0"/>
        <v>NA)</v>
      </c>
      <c r="F126" s="26" t="str">
        <f>IFERROR(IF(AND('1.DP 2012-2022 '!P126&lt;0),"prejuízo",IF('1.DP 2012-2022 '!E126&lt;0,"IRPJ NEGATIVO",('1.DP 2012-2022 '!E126+'1.DP 2012-2022 '!AA126)/'1.DP 2012-2022 '!P126)),"NA")</f>
        <v>prejuízo</v>
      </c>
      <c r="G126" s="26" t="str">
        <f>IFERROR(IF(AND('1.DP 2012-2022 '!Q126&lt;0),"prejuízo",IF('1.DP 2012-2022 '!F126&lt;0,"IRPJ NEGATIVO",('1.DP 2012-2022 '!F126+'1.DP 2012-2022 '!AB126)/'1.DP 2012-2022 '!Q126)),"NA")</f>
        <v>prejuízo</v>
      </c>
      <c r="H126" s="26" t="str">
        <f>IFERROR(IF(AND('1.DP 2012-2022 '!R126&lt;0),"prejuízo",IF('1.DP 2012-2022 '!G126&lt;0,"IRPJ NEGATIVO",('1.DP 2012-2022 '!G126+'1.DP 2012-2022 '!AC126)/'1.DP 2012-2022 '!R126)),"NA")</f>
        <v>prejuízo</v>
      </c>
      <c r="I126" s="26" t="str">
        <f>IFERROR(IF(AND('1.DP 2012-2022 '!S126&lt;0),"prejuízo",IF('1.DP 2012-2022 '!H126&lt;0,"IRPJ NEGATIVO",('1.DP 2012-2022 '!H126+'1.DP 2012-2022 '!AD126)/'1.DP 2012-2022 '!S126)),"NA")</f>
        <v>prejuízo</v>
      </c>
      <c r="J126" s="26" t="str">
        <f>IFERROR(IF(AND('1.DP 2012-2022 '!T126&lt;0),"prejuízo",IF('1.DP 2012-2022 '!I126&lt;0,"IRPJ NEGATIVO",('1.DP 2012-2022 '!I126+'1.DP 2012-2022 '!AE126)/'1.DP 2012-2022 '!T126)),"NA")</f>
        <v>prejuízo</v>
      </c>
      <c r="K126" s="26">
        <f>IFERROR(IF(AND('1.DP 2012-2022 '!U126&lt;0),"prejuízo",IF('1.DP 2012-2022 '!J126&lt;0,"IRPJ NEGATIVO",('1.DP 2012-2022 '!J126+'1.DP 2012-2022 '!AF126)/'1.DP 2012-2022 '!U126)),"NA")</f>
        <v>0.83148971804861727</v>
      </c>
      <c r="L126" s="26" t="str">
        <f>IFERROR(IF(AND('1.DP 2012-2022 '!V126&lt;0),"prejuízo",IF('1.DP 2012-2022 '!K126&lt;0,"IRPJ NEGATIVO",('1.DP 2012-2022 '!K126+'1.DP 2012-2022 '!AG126)/'1.DP 2012-2022 '!V126)),"NA")</f>
        <v>prejuízo</v>
      </c>
      <c r="M126" s="26" t="str">
        <f>IFERROR(IF(AND('1.DP 2012-2022 '!W126&lt;0),"prejuízo",IF('1.DP 2012-2022 '!L126&lt;0,"IRPJ NEGATIVO",('1.DP 2012-2022 '!L126+'1.DP 2012-2022 '!AH126)/'1.DP 2012-2022 '!W126)),"NA")</f>
        <v>prejuízo</v>
      </c>
      <c r="N126" s="26" t="str">
        <f>IFERROR(IF(AND('1.DP 2012-2022 '!X126&lt;0),"prejuízo",IF('1.DP 2012-2022 '!M126&lt;0,"IRPJ NEGATIVO",('1.DP 2012-2022 '!M126+'1.DP 2012-2022 '!AI126)/'1.DP 2012-2022 '!X126)),"NA")</f>
        <v>prejuízo</v>
      </c>
      <c r="O126" s="26" t="str">
        <f>IFERROR(IF(AND('1.DP 2012-2022 '!Y126&lt;0),"prejuízo",IF('1.DP 2012-2022 '!N126&lt;0,"IRPJ NEGATIVO",('1.DP 2012-2022 '!N126+'1.DP 2012-2022 '!AJ126)/'1.DP 2012-2022 '!Y126)),"NA")</f>
        <v>prejuízo</v>
      </c>
      <c r="P126" s="26" t="str">
        <f>IFERROR(IF(AND('1.DP 2012-2022 '!Z126&lt;0),"prejuízo",IF('1.DP 2012-2022 '!O126&lt;0,"IRPJ NEGATIVO",('1.DP 2012-2022 '!O126+'1.DP 2012-2022 '!AK126)/'1.DP 2012-2022 '!Z126)),"NA")</f>
        <v>prejuízo</v>
      </c>
      <c r="Q126" s="27">
        <f t="shared" si="1"/>
        <v>0</v>
      </c>
      <c r="R126" s="27">
        <f t="shared" si="2"/>
        <v>480</v>
      </c>
      <c r="S126" s="28">
        <f>IFERROR((SUMIF('1.DP 2012-2022 '!E126:O126,"&gt;=0",'1.DP 2012-2022 '!E126:O126)+SUMIF('1.DP 2012-2022 '!E126:O126,"&gt;=0",'1.DP 2012-2022 '!AA126:AK126))/(SUMIF('1.DP 2012-2022 '!P126:Z126,"&gt;=0",'1.DP 2012-2022 '!P126:Z126)),"NA")</f>
        <v>1.3241971025299673</v>
      </c>
      <c r="T126" s="29" t="str">
        <f t="shared" si="3"/>
        <v>na</v>
      </c>
      <c r="U126" s="29" t="str">
        <f t="shared" si="4"/>
        <v>na</v>
      </c>
    </row>
    <row r="127" spans="1:21" ht="14.25" customHeight="1">
      <c r="A127" s="12" t="s">
        <v>311</v>
      </c>
      <c r="B127" s="12" t="s">
        <v>312</v>
      </c>
      <c r="C127" s="12" t="s">
        <v>58</v>
      </c>
      <c r="D127" s="13" t="s">
        <v>196</v>
      </c>
      <c r="E127" s="25">
        <f t="shared" si="0"/>
        <v>2.902834064907911E-3</v>
      </c>
      <c r="F127" s="26">
        <f>IFERROR(IF(AND('1.DP 2012-2022 '!P127&lt;0),"prejuízo",IF('1.DP 2012-2022 '!E127&lt;0,"IRPJ NEGATIVO",('1.DP 2012-2022 '!E127+'1.DP 2012-2022 '!AA127)/'1.DP 2012-2022 '!P127)),"NA")</f>
        <v>0.21593062694075155</v>
      </c>
      <c r="G127" s="26">
        <f>IFERROR(IF(AND('1.DP 2012-2022 '!Q127&lt;0),"prejuízo",IF('1.DP 2012-2022 '!F127&lt;0,"IRPJ NEGATIVO",('1.DP 2012-2022 '!F127+'1.DP 2012-2022 '!AB127)/'1.DP 2012-2022 '!Q127)),"NA")</f>
        <v>0.19155762068660978</v>
      </c>
      <c r="H127" s="26">
        <f>IFERROR(IF(AND('1.DP 2012-2022 '!R127&lt;0),"prejuízo",IF('1.DP 2012-2022 '!G127&lt;0,"IRPJ NEGATIVO",('1.DP 2012-2022 '!G127+'1.DP 2012-2022 '!AC127)/'1.DP 2012-2022 '!R127)),"NA")</f>
        <v>-4.5573747641249718E-2</v>
      </c>
      <c r="I127" s="26">
        <f>IFERROR(IF(AND('1.DP 2012-2022 '!S127&lt;0),"prejuízo",IF('1.DP 2012-2022 '!H127&lt;0,"IRPJ NEGATIVO",('1.DP 2012-2022 '!H127+'1.DP 2012-2022 '!AD127)/'1.DP 2012-2022 '!S127)),"NA")</f>
        <v>4.9197886802992093E-2</v>
      </c>
      <c r="J127" s="26">
        <f>IFERROR(IF(AND('1.DP 2012-2022 '!T127&lt;0),"prejuízo",IF('1.DP 2012-2022 '!I127&lt;0,"IRPJ NEGATIVO",('1.DP 2012-2022 '!I127+'1.DP 2012-2022 '!AE127)/'1.DP 2012-2022 '!T127)),"NA")</f>
        <v>0.13782306295771152</v>
      </c>
      <c r="K127" s="26">
        <f>IFERROR(IF(AND('1.DP 2012-2022 '!U127&lt;0),"prejuízo",IF('1.DP 2012-2022 '!J127&lt;0,"IRPJ NEGATIVO",('1.DP 2012-2022 '!J127+'1.DP 2012-2022 '!AF127)/'1.DP 2012-2022 '!U127)),"NA")</f>
        <v>0.25203373959088088</v>
      </c>
      <c r="L127" s="26">
        <f>IFERROR(IF(AND('1.DP 2012-2022 '!V127&lt;0),"prejuízo",IF('1.DP 2012-2022 '!K127&lt;0,"IRPJ NEGATIVO",('1.DP 2012-2022 '!K127+'1.DP 2012-2022 '!AG127)/'1.DP 2012-2022 '!V127)),"NA")</f>
        <v>0.17955412833146123</v>
      </c>
      <c r="M127" s="26">
        <f>IFERROR(IF(AND('1.DP 2012-2022 '!W127&lt;0),"prejuízo",IF('1.DP 2012-2022 '!L127&lt;0,"IRPJ NEGATIVO",('1.DP 2012-2022 '!L127+'1.DP 2012-2022 '!AH127)/'1.DP 2012-2022 '!W127)),"NA")</f>
        <v>0.15368044468031355</v>
      </c>
      <c r="N127" s="26">
        <f>IFERROR(IF(AND('1.DP 2012-2022 '!X127&lt;0),"prejuízo",IF('1.DP 2012-2022 '!M127&lt;0,"IRPJ NEGATIVO",('1.DP 2012-2022 '!M127+'1.DP 2012-2022 '!AI127)/'1.DP 2012-2022 '!X127)),"NA")</f>
        <v>7.7508317940618132E-2</v>
      </c>
      <c r="O127" s="26">
        <f>IFERROR(IF(AND('1.DP 2012-2022 '!Y127&lt;0),"prejuízo",IF('1.DP 2012-2022 '!N127&lt;0,"IRPJ NEGATIVO",('1.DP 2012-2022 '!N127+'1.DP 2012-2022 '!AJ127)/'1.DP 2012-2022 '!Y127)),"NA")</f>
        <v>0.18164827086570817</v>
      </c>
      <c r="P127" s="26" t="str">
        <f>IFERROR(IF(AND('1.DP 2012-2022 '!Z127&lt;0),"prejuízo",IF('1.DP 2012-2022 '!O127&lt;0,"IRPJ NEGATIVO",('1.DP 2012-2022 '!O127+'1.DP 2012-2022 '!AK127)/'1.DP 2012-2022 '!Z127)),"NA")</f>
        <v>prejuízo</v>
      </c>
      <c r="Q127" s="27">
        <f t="shared" si="1"/>
        <v>10</v>
      </c>
      <c r="R127" s="27">
        <f t="shared" si="2"/>
        <v>480</v>
      </c>
      <c r="S127" s="28">
        <f>IFERROR((SUMIF('1.DP 2012-2022 '!E127:O127,"&gt;=0",'1.DP 2012-2022 '!E127:O127)+SUMIF('1.DP 2012-2022 '!E127:O127,"&gt;=0",'1.DP 2012-2022 '!AA127:AK127))/(SUMIF('1.DP 2012-2022 '!P127:Z127,"&gt;=0",'1.DP 2012-2022 '!P127:Z127)),"NA")</f>
        <v>0.15293254889168362</v>
      </c>
      <c r="T127" s="29">
        <f t="shared" si="3"/>
        <v>3.1860947685767422E-3</v>
      </c>
      <c r="U127" s="29">
        <f t="shared" si="4"/>
        <v>7.830647664704742E-4</v>
      </c>
    </row>
    <row r="128" spans="1:21" ht="14.25" customHeight="1">
      <c r="A128" s="12" t="s">
        <v>313</v>
      </c>
      <c r="B128" s="12" t="s">
        <v>314</v>
      </c>
      <c r="C128" s="12" t="s">
        <v>58</v>
      </c>
      <c r="D128" s="13" t="s">
        <v>196</v>
      </c>
      <c r="E128" s="25">
        <f t="shared" si="0"/>
        <v>3.6576901664407699E-3</v>
      </c>
      <c r="F128" s="26">
        <f>IFERROR(IF(AND('1.DP 2012-2022 '!P128&lt;0),"prejuízo",IF('1.DP 2012-2022 '!E128&lt;0,"IRPJ NEGATIVO",('1.DP 2012-2022 '!E128+'1.DP 2012-2022 '!AA128)/'1.DP 2012-2022 '!P128)),"NA")</f>
        <v>0.32038313241644278</v>
      </c>
      <c r="G128" s="26">
        <f>IFERROR(IF(AND('1.DP 2012-2022 '!Q128&lt;0),"prejuízo",IF('1.DP 2012-2022 '!F128&lt;0,"IRPJ NEGATIVO",('1.DP 2012-2022 '!F128+'1.DP 2012-2022 '!AB128)/'1.DP 2012-2022 '!Q128)),"NA")</f>
        <v>0.20898999585344832</v>
      </c>
      <c r="H128" s="26">
        <f>IFERROR(IF(AND('1.DP 2012-2022 '!R128&lt;0),"prejuízo",IF('1.DP 2012-2022 '!G128&lt;0,"IRPJ NEGATIVO",('1.DP 2012-2022 '!G128+'1.DP 2012-2022 '!AC128)/'1.DP 2012-2022 '!R128)),"NA")</f>
        <v>0.16529185555489295</v>
      </c>
      <c r="I128" s="26">
        <f>IFERROR(IF(AND('1.DP 2012-2022 '!S128&lt;0),"prejuízo",IF('1.DP 2012-2022 '!H128&lt;0,"IRPJ NEGATIVO",('1.DP 2012-2022 '!H128+'1.DP 2012-2022 '!AD128)/'1.DP 2012-2022 '!S128)),"NA")</f>
        <v>0.35121438420985163</v>
      </c>
      <c r="J128" s="26">
        <f>IFERROR(IF(AND('1.DP 2012-2022 '!T128&lt;0),"prejuízo",IF('1.DP 2012-2022 '!I128&lt;0,"IRPJ NEGATIVO",('1.DP 2012-2022 '!I128+'1.DP 2012-2022 '!AE128)/'1.DP 2012-2022 '!T128)),"NA")</f>
        <v>0.34017680611115453</v>
      </c>
      <c r="K128" s="26">
        <f>IFERROR(IF(AND('1.DP 2012-2022 '!U128&lt;0),"prejuízo",IF('1.DP 2012-2022 '!J128&lt;0,"IRPJ NEGATIVO",('1.DP 2012-2022 '!J128+'1.DP 2012-2022 '!AF128)/'1.DP 2012-2022 '!U128)),"NA")</f>
        <v>0.36963510574577935</v>
      </c>
      <c r="L128" s="26" t="str">
        <f>IFERROR(IF(AND('1.DP 2012-2022 '!V128&lt;0),"prejuízo",IF('1.DP 2012-2022 '!K128&lt;0,"IRPJ NEGATIVO",('1.DP 2012-2022 '!K128+'1.DP 2012-2022 '!AG128)/'1.DP 2012-2022 '!V128)),"NA")</f>
        <v>NA</v>
      </c>
      <c r="M128" s="26" t="str">
        <f>IFERROR(IF(AND('1.DP 2012-2022 '!W128&lt;0),"prejuízo",IF('1.DP 2012-2022 '!L128&lt;0,"IRPJ NEGATIVO",('1.DP 2012-2022 '!L128+'1.DP 2012-2022 '!AH128)/'1.DP 2012-2022 '!W128)),"NA")</f>
        <v>NA</v>
      </c>
      <c r="N128" s="26" t="str">
        <f>IFERROR(IF(AND('1.DP 2012-2022 '!X128&lt;0),"prejuízo",IF('1.DP 2012-2022 '!M128&lt;0,"IRPJ NEGATIVO",('1.DP 2012-2022 '!M128+'1.DP 2012-2022 '!AI128)/'1.DP 2012-2022 '!X128)),"NA")</f>
        <v>NA</v>
      </c>
      <c r="O128" s="26" t="str">
        <f>IFERROR(IF(AND('1.DP 2012-2022 '!Y128&lt;0),"prejuízo",IF('1.DP 2012-2022 '!N128&lt;0,"IRPJ NEGATIVO",('1.DP 2012-2022 '!N128+'1.DP 2012-2022 '!AJ128)/'1.DP 2012-2022 '!Y128)),"NA")</f>
        <v>NA</v>
      </c>
      <c r="P128" s="26" t="str">
        <f>IFERROR(IF(AND('1.DP 2012-2022 '!Z128&lt;0),"prejuízo",IF('1.DP 2012-2022 '!O128&lt;0,"IRPJ NEGATIVO",('1.DP 2012-2022 '!O128+'1.DP 2012-2022 '!AK128)/'1.DP 2012-2022 '!Z128)),"NA")</f>
        <v>NA</v>
      </c>
      <c r="Q128" s="27">
        <f t="shared" si="1"/>
        <v>6</v>
      </c>
      <c r="R128" s="27">
        <f t="shared" si="2"/>
        <v>480</v>
      </c>
      <c r="S128" s="28">
        <f>IFERROR((SUMIF('1.DP 2012-2022 '!E128:O128,"&gt;=0",'1.DP 2012-2022 '!E128:O128)+SUMIF('1.DP 2012-2022 '!E128:O128,"&gt;=0",'1.DP 2012-2022 '!AA128:AK128))/(SUMIF('1.DP 2012-2022 '!P128:Z128,"&gt;=0",'1.DP 2012-2022 '!P128:Z128)),"NA")</f>
        <v>0.26802477370938671</v>
      </c>
      <c r="T128" s="29">
        <f t="shared" si="3"/>
        <v>3.3503096713673338E-3</v>
      </c>
      <c r="U128" s="29">
        <f t="shared" si="4"/>
        <v>8.2342480402269338E-4</v>
      </c>
    </row>
    <row r="129" spans="1:21" ht="14.25" customHeight="1">
      <c r="A129" s="12" t="s">
        <v>315</v>
      </c>
      <c r="B129" s="12" t="s">
        <v>316</v>
      </c>
      <c r="C129" s="12" t="s">
        <v>58</v>
      </c>
      <c r="D129" s="13" t="s">
        <v>196</v>
      </c>
      <c r="E129" s="25">
        <f t="shared" si="0"/>
        <v>1.3047605873593409E-3</v>
      </c>
      <c r="F129" s="26">
        <f>IFERROR(IF(AND('1.DP 2012-2022 '!P129&lt;0),"prejuízo",IF('1.DP 2012-2022 '!E129&lt;0,"IRPJ NEGATIVO",('1.DP 2012-2022 '!E129+'1.DP 2012-2022 '!AA129)/'1.DP 2012-2022 '!P129)),"NA")</f>
        <v>0.20295092025177339</v>
      </c>
      <c r="G129" s="26">
        <f>IFERROR(IF(AND('1.DP 2012-2022 '!Q129&lt;0),"prejuízo",IF('1.DP 2012-2022 '!F129&lt;0,"IRPJ NEGATIVO",('1.DP 2012-2022 '!F129+'1.DP 2012-2022 '!AB129)/'1.DP 2012-2022 '!Q129)),"NA")</f>
        <v>0.16561764579771796</v>
      </c>
      <c r="H129" s="26">
        <f>IFERROR(IF(AND('1.DP 2012-2022 '!R129&lt;0),"prejuízo",IF('1.DP 2012-2022 '!G129&lt;0,"IRPJ NEGATIVO",('1.DP 2012-2022 '!G129+'1.DP 2012-2022 '!AC129)/'1.DP 2012-2022 '!R129)),"NA")</f>
        <v>0.13130556491727435</v>
      </c>
      <c r="I129" s="26">
        <f>IFERROR(IF(AND('1.DP 2012-2022 '!S129&lt;0),"prejuízo",IF('1.DP 2012-2022 '!H129&lt;0,"IRPJ NEGATIVO",('1.DP 2012-2022 '!H129+'1.DP 2012-2022 '!AD129)/'1.DP 2012-2022 '!S129)),"NA")</f>
        <v>0.12641095096571794</v>
      </c>
      <c r="J129" s="26" t="str">
        <f>IFERROR(IF(AND('1.DP 2012-2022 '!T129&lt;0),"prejuízo",IF('1.DP 2012-2022 '!I129&lt;0,"IRPJ NEGATIVO",('1.DP 2012-2022 '!I129+'1.DP 2012-2022 '!AE129)/'1.DP 2012-2022 '!T129)),"NA")</f>
        <v>NA</v>
      </c>
      <c r="K129" s="26" t="str">
        <f>IFERROR(IF(AND('1.DP 2012-2022 '!U129&lt;0),"prejuízo",IF('1.DP 2012-2022 '!J129&lt;0,"IRPJ NEGATIVO",('1.DP 2012-2022 '!J129+'1.DP 2012-2022 '!AF129)/'1.DP 2012-2022 '!U129)),"NA")</f>
        <v>NA</v>
      </c>
      <c r="L129" s="26" t="str">
        <f>IFERROR(IF(AND('1.DP 2012-2022 '!V129&lt;0),"prejuízo",IF('1.DP 2012-2022 '!K129&lt;0,"IRPJ NEGATIVO",('1.DP 2012-2022 '!K129+'1.DP 2012-2022 '!AG129)/'1.DP 2012-2022 '!V129)),"NA")</f>
        <v>NA</v>
      </c>
      <c r="M129" s="26" t="str">
        <f>IFERROR(IF(AND('1.DP 2012-2022 '!W129&lt;0),"prejuízo",IF('1.DP 2012-2022 '!L129&lt;0,"IRPJ NEGATIVO",('1.DP 2012-2022 '!L129+'1.DP 2012-2022 '!AH129)/'1.DP 2012-2022 '!W129)),"NA")</f>
        <v>NA</v>
      </c>
      <c r="N129" s="26" t="str">
        <f>IFERROR(IF(AND('1.DP 2012-2022 '!X129&lt;0),"prejuízo",IF('1.DP 2012-2022 '!M129&lt;0,"IRPJ NEGATIVO",('1.DP 2012-2022 '!M129+'1.DP 2012-2022 '!AI129)/'1.DP 2012-2022 '!X129)),"NA")</f>
        <v>NA</v>
      </c>
      <c r="O129" s="26" t="str">
        <f>IFERROR(IF(AND('1.DP 2012-2022 '!Y129&lt;0),"prejuízo",IF('1.DP 2012-2022 '!N129&lt;0,"IRPJ NEGATIVO",('1.DP 2012-2022 '!N129+'1.DP 2012-2022 '!AJ129)/'1.DP 2012-2022 '!Y129)),"NA")</f>
        <v>NA</v>
      </c>
      <c r="P129" s="26" t="str">
        <f>IFERROR(IF(AND('1.DP 2012-2022 '!Z129&lt;0),"prejuízo",IF('1.DP 2012-2022 '!O129&lt;0,"IRPJ NEGATIVO",('1.DP 2012-2022 '!O129+'1.DP 2012-2022 '!AK129)/'1.DP 2012-2022 '!Z129)),"NA")</f>
        <v>NA</v>
      </c>
      <c r="Q129" s="27">
        <f t="shared" si="1"/>
        <v>4</v>
      </c>
      <c r="R129" s="27">
        <f t="shared" si="2"/>
        <v>480</v>
      </c>
      <c r="S129" s="28">
        <f>IFERROR((SUMIF('1.DP 2012-2022 '!E129:O129,"&gt;=0",'1.DP 2012-2022 '!E129:O129)+SUMIF('1.DP 2012-2022 '!E129:O129,"&gt;=0",'1.DP 2012-2022 '!AA129:AK129))/(SUMIF('1.DP 2012-2022 '!P129:Z129,"&gt;=0",'1.DP 2012-2022 '!P129:Z129)),"NA")</f>
        <v>0.15731876551986027</v>
      </c>
      <c r="T129" s="29">
        <f t="shared" si="3"/>
        <v>1.3109897126655022E-3</v>
      </c>
      <c r="U129" s="29">
        <f t="shared" si="4"/>
        <v>3.2220945318967796E-4</v>
      </c>
    </row>
    <row r="130" spans="1:21" ht="14.25" customHeight="1">
      <c r="A130" s="12" t="s">
        <v>317</v>
      </c>
      <c r="B130" s="12" t="s">
        <v>318</v>
      </c>
      <c r="C130" s="12" t="s">
        <v>58</v>
      </c>
      <c r="D130" s="13" t="s">
        <v>196</v>
      </c>
      <c r="E130" s="25" t="str">
        <f t="shared" si="0"/>
        <v>NA)</v>
      </c>
      <c r="F130" s="26" t="str">
        <f>IFERROR(IF(AND('1.DP 2012-2022 '!P130&lt;0),"prejuízo",IF('1.DP 2012-2022 '!E130&lt;0,"IRPJ NEGATIVO",('1.DP 2012-2022 '!E130+'1.DP 2012-2022 '!AA130)/'1.DP 2012-2022 '!P130)),"NA")</f>
        <v>prejuízo</v>
      </c>
      <c r="G130" s="26" t="str">
        <f>IFERROR(IF(AND('1.DP 2012-2022 '!Q130&lt;0),"prejuízo",IF('1.DP 2012-2022 '!F130&lt;0,"IRPJ NEGATIVO",('1.DP 2012-2022 '!F130+'1.DP 2012-2022 '!AB130)/'1.DP 2012-2022 '!Q130)),"NA")</f>
        <v>prejuízo</v>
      </c>
      <c r="H130" s="26" t="str">
        <f>IFERROR(IF(AND('1.DP 2012-2022 '!R130&lt;0),"prejuízo",IF('1.DP 2012-2022 '!G130&lt;0,"IRPJ NEGATIVO",('1.DP 2012-2022 '!G130+'1.DP 2012-2022 '!AC130)/'1.DP 2012-2022 '!R130)),"NA")</f>
        <v>prejuízo</v>
      </c>
      <c r="I130" s="26" t="str">
        <f>IFERROR(IF(AND('1.DP 2012-2022 '!S130&lt;0),"prejuízo",IF('1.DP 2012-2022 '!H130&lt;0,"IRPJ NEGATIVO",('1.DP 2012-2022 '!H130+'1.DP 2012-2022 '!AD130)/'1.DP 2012-2022 '!S130)),"NA")</f>
        <v>prejuízo</v>
      </c>
      <c r="J130" s="26" t="str">
        <f>IFERROR(IF(AND('1.DP 2012-2022 '!T130&lt;0),"prejuízo",IF('1.DP 2012-2022 '!I130&lt;0,"IRPJ NEGATIVO",('1.DP 2012-2022 '!I130+'1.DP 2012-2022 '!AE130)/'1.DP 2012-2022 '!T130)),"NA")</f>
        <v>prejuízo</v>
      </c>
      <c r="K130" s="26" t="str">
        <f>IFERROR(IF(AND('1.DP 2012-2022 '!U130&lt;0),"prejuízo",IF('1.DP 2012-2022 '!J130&lt;0,"IRPJ NEGATIVO",('1.DP 2012-2022 '!J130+'1.DP 2012-2022 '!AF130)/'1.DP 2012-2022 '!U130)),"NA")</f>
        <v>prejuízo</v>
      </c>
      <c r="L130" s="26" t="str">
        <f>IFERROR(IF(AND('1.DP 2012-2022 '!V130&lt;0),"prejuízo",IF('1.DP 2012-2022 '!K130&lt;0,"IRPJ NEGATIVO",('1.DP 2012-2022 '!K130+'1.DP 2012-2022 '!AG130)/'1.DP 2012-2022 '!V130)),"NA")</f>
        <v>prejuízo</v>
      </c>
      <c r="M130" s="26" t="str">
        <f>IFERROR(IF(AND('1.DP 2012-2022 '!W130&lt;0),"prejuízo",IF('1.DP 2012-2022 '!L130&lt;0,"IRPJ NEGATIVO",('1.DP 2012-2022 '!L130+'1.DP 2012-2022 '!AH130)/'1.DP 2012-2022 '!W130)),"NA")</f>
        <v>prejuízo</v>
      </c>
      <c r="N130" s="26" t="str">
        <f>IFERROR(IF(AND('1.DP 2012-2022 '!X130&lt;0),"prejuízo",IF('1.DP 2012-2022 '!M130&lt;0,"IRPJ NEGATIVO",('1.DP 2012-2022 '!M130+'1.DP 2012-2022 '!AI130)/'1.DP 2012-2022 '!X130)),"NA")</f>
        <v>prejuízo</v>
      </c>
      <c r="O130" s="26" t="str">
        <f>IFERROR(IF(AND('1.DP 2012-2022 '!Y130&lt;0),"prejuízo",IF('1.DP 2012-2022 '!N130&lt;0,"IRPJ NEGATIVO",('1.DP 2012-2022 '!N130+'1.DP 2012-2022 '!AJ130)/'1.DP 2012-2022 '!Y130)),"NA")</f>
        <v>prejuízo</v>
      </c>
      <c r="P130" s="26" t="str">
        <f>IFERROR(IF(AND('1.DP 2012-2022 '!Z130&lt;0),"prejuízo",IF('1.DP 2012-2022 '!O130&lt;0,"IRPJ NEGATIVO",('1.DP 2012-2022 '!O130+'1.DP 2012-2022 '!AK130)/'1.DP 2012-2022 '!Z130)),"NA")</f>
        <v>prejuízo</v>
      </c>
      <c r="Q130" s="27">
        <f t="shared" si="1"/>
        <v>0</v>
      </c>
      <c r="R130" s="27">
        <f t="shared" si="2"/>
        <v>480</v>
      </c>
      <c r="S130" s="28" t="str">
        <f>IFERROR((SUMIF('1.DP 2012-2022 '!E130:O130,"&gt;=0",'1.DP 2012-2022 '!E130:O130)+SUMIF('1.DP 2012-2022 '!E130:O130,"&gt;=0",'1.DP 2012-2022 '!AA130:AK130))/(SUMIF('1.DP 2012-2022 '!P130:Z130,"&gt;=0",'1.DP 2012-2022 '!P130:Z130)),"NA")</f>
        <v>NA</v>
      </c>
      <c r="T130" s="29" t="str">
        <f t="shared" si="3"/>
        <v>na</v>
      </c>
      <c r="U130" s="29" t="str">
        <f t="shared" si="4"/>
        <v>na</v>
      </c>
    </row>
    <row r="131" spans="1:21" ht="14.25" customHeight="1">
      <c r="A131" s="12" t="s">
        <v>319</v>
      </c>
      <c r="B131" s="12" t="s">
        <v>320</v>
      </c>
      <c r="C131" s="12" t="s">
        <v>58</v>
      </c>
      <c r="D131" s="13" t="s">
        <v>196</v>
      </c>
      <c r="E131" s="25">
        <f t="shared" si="0"/>
        <v>3.3312924017223551E-3</v>
      </c>
      <c r="F131" s="26" t="str">
        <f>IFERROR(IF(AND('1.DP 2012-2022 '!P131&lt;0),"prejuízo",IF('1.DP 2012-2022 '!E131&lt;0,"IRPJ NEGATIVO",('1.DP 2012-2022 '!E131+'1.DP 2012-2022 '!AA131)/'1.DP 2012-2022 '!P131)),"NA")</f>
        <v>prejuízo</v>
      </c>
      <c r="G131" s="26">
        <f>IFERROR(IF(AND('1.DP 2012-2022 '!Q131&lt;0),"prejuízo",IF('1.DP 2012-2022 '!F131&lt;0,"IRPJ NEGATIVO",('1.DP 2012-2022 '!F131+'1.DP 2012-2022 '!AB131)/'1.DP 2012-2022 '!Q131)),"NA")</f>
        <v>0.26040390680721787</v>
      </c>
      <c r="H131" s="26">
        <f>IFERROR(IF(AND('1.DP 2012-2022 '!R131&lt;0),"prejuízo",IF('1.DP 2012-2022 '!G131&lt;0,"IRPJ NEGATIVO",('1.DP 2012-2022 '!G131+'1.DP 2012-2022 '!AC131)/'1.DP 2012-2022 '!R131)),"NA")</f>
        <v>0.31059913452463134</v>
      </c>
      <c r="I131" s="26">
        <f>IFERROR(IF(AND('1.DP 2012-2022 '!S131&lt;0),"prejuízo",IF('1.DP 2012-2022 '!H131&lt;0,"IRPJ NEGATIVO",('1.DP 2012-2022 '!H131+'1.DP 2012-2022 '!AD131)/'1.DP 2012-2022 '!S131)),"NA")</f>
        <v>0.36617288107415391</v>
      </c>
      <c r="J131" s="26">
        <f>IFERROR(IF(AND('1.DP 2012-2022 '!T131&lt;0),"prejuízo",IF('1.DP 2012-2022 '!I131&lt;0,"IRPJ NEGATIVO",('1.DP 2012-2022 '!I131+'1.DP 2012-2022 '!AE131)/'1.DP 2012-2022 '!T131)),"NA")</f>
        <v>0.3966534211627073</v>
      </c>
      <c r="K131" s="26">
        <f>IFERROR(IF(AND('1.DP 2012-2022 '!U131&lt;0),"prejuízo",IF('1.DP 2012-2022 '!J131&lt;0,"IRPJ NEGATIVO",('1.DP 2012-2022 '!J131+'1.DP 2012-2022 '!AF131)/'1.DP 2012-2022 '!U131)),"NA")</f>
        <v>0.26519100925801997</v>
      </c>
      <c r="L131" s="26" t="str">
        <f>IFERROR(IF(AND('1.DP 2012-2022 '!V131&lt;0),"prejuízo",IF('1.DP 2012-2022 '!K131&lt;0,"IRPJ NEGATIVO",('1.DP 2012-2022 '!K131+'1.DP 2012-2022 '!AG131)/'1.DP 2012-2022 '!V131)),"NA")</f>
        <v>NA</v>
      </c>
      <c r="M131" s="26" t="str">
        <f>IFERROR(IF(AND('1.DP 2012-2022 '!W131&lt;0),"prejuízo",IF('1.DP 2012-2022 '!L131&lt;0,"IRPJ NEGATIVO",('1.DP 2012-2022 '!L131+'1.DP 2012-2022 '!AH131)/'1.DP 2012-2022 '!W131)),"NA")</f>
        <v>NA</v>
      </c>
      <c r="N131" s="26" t="str">
        <f>IFERROR(IF(AND('1.DP 2012-2022 '!X131&lt;0),"prejuízo",IF('1.DP 2012-2022 '!M131&lt;0,"IRPJ NEGATIVO",('1.DP 2012-2022 '!M131+'1.DP 2012-2022 '!AI131)/'1.DP 2012-2022 '!X131)),"NA")</f>
        <v>NA</v>
      </c>
      <c r="O131" s="26" t="str">
        <f>IFERROR(IF(AND('1.DP 2012-2022 '!Y131&lt;0),"prejuízo",IF('1.DP 2012-2022 '!N131&lt;0,"IRPJ NEGATIVO",('1.DP 2012-2022 '!N131+'1.DP 2012-2022 '!AJ131)/'1.DP 2012-2022 '!Y131)),"NA")</f>
        <v>NA</v>
      </c>
      <c r="P131" s="26" t="str">
        <f>IFERROR(IF(AND('1.DP 2012-2022 '!Z131&lt;0),"prejuízo",IF('1.DP 2012-2022 '!O131&lt;0,"IRPJ NEGATIVO",('1.DP 2012-2022 '!O131+'1.DP 2012-2022 '!AK131)/'1.DP 2012-2022 '!Z131)),"NA")</f>
        <v>NA</v>
      </c>
      <c r="Q131" s="27">
        <f t="shared" si="1"/>
        <v>5</v>
      </c>
      <c r="R131" s="27">
        <f t="shared" si="2"/>
        <v>480</v>
      </c>
      <c r="S131" s="28">
        <f>IFERROR((SUMIF('1.DP 2012-2022 '!E131:O131,"&gt;=0",'1.DP 2012-2022 '!E131:O131)+SUMIF('1.DP 2012-2022 '!E131:O131,"&gt;=0",'1.DP 2012-2022 '!AA131:AK131))/(SUMIF('1.DP 2012-2022 '!P131:Z131,"&gt;=0",'1.DP 2012-2022 '!P131:Z131)),"NA")</f>
        <v>0.29423439294431503</v>
      </c>
      <c r="T131" s="29">
        <f t="shared" si="3"/>
        <v>3.0649415931699479E-3</v>
      </c>
      <c r="U131" s="29">
        <f t="shared" si="4"/>
        <v>7.5328825638585511E-4</v>
      </c>
    </row>
    <row r="132" spans="1:21" ht="14.25" customHeight="1">
      <c r="A132" s="12" t="s">
        <v>321</v>
      </c>
      <c r="B132" s="12" t="s">
        <v>322</v>
      </c>
      <c r="C132" s="12" t="s">
        <v>58</v>
      </c>
      <c r="D132" s="13" t="s">
        <v>196</v>
      </c>
      <c r="E132" s="25">
        <f t="shared" si="0"/>
        <v>3.3556402182336746E-3</v>
      </c>
      <c r="F132" s="26">
        <f>IFERROR(IF(AND('1.DP 2012-2022 '!P132&lt;0),"prejuízo",IF('1.DP 2012-2022 '!E132&lt;0,"IRPJ NEGATIVO",('1.DP 2012-2022 '!E132+'1.DP 2012-2022 '!AA132)/'1.DP 2012-2022 '!P132)),"NA")</f>
        <v>0.37169369871746011</v>
      </c>
      <c r="G132" s="26">
        <f>IFERROR(IF(AND('1.DP 2012-2022 '!Q132&lt;0),"prejuízo",IF('1.DP 2012-2022 '!F132&lt;0,"IRPJ NEGATIVO",('1.DP 2012-2022 '!F132+'1.DP 2012-2022 '!AB132)/'1.DP 2012-2022 '!Q132)),"NA")</f>
        <v>0.48206519873796905</v>
      </c>
      <c r="H132" s="26">
        <f>IFERROR(IF(AND('1.DP 2012-2022 '!R132&lt;0),"prejuízo",IF('1.DP 2012-2022 '!G132&lt;0,"IRPJ NEGATIVO",('1.DP 2012-2022 '!G132+'1.DP 2012-2022 '!AC132)/'1.DP 2012-2022 '!R132)),"NA")</f>
        <v>0.67859002012620273</v>
      </c>
      <c r="I132" s="26">
        <f>IFERROR(IF(AND('1.DP 2012-2022 '!S132&lt;0),"prejuízo",IF('1.DP 2012-2022 '!H132&lt;0,"IRPJ NEGATIVO",('1.DP 2012-2022 '!H132+'1.DP 2012-2022 '!AD132)/'1.DP 2012-2022 '!S132)),"NA")</f>
        <v>0.87549485363212232</v>
      </c>
      <c r="J132" s="26" t="str">
        <f>IFERROR(IF(AND('1.DP 2012-2022 '!T132&lt;0),"prejuízo",IF('1.DP 2012-2022 '!I132&lt;0,"IRPJ NEGATIVO",('1.DP 2012-2022 '!I132+'1.DP 2012-2022 '!AE132)/'1.DP 2012-2022 '!T132)),"NA")</f>
        <v>prejuízo</v>
      </c>
      <c r="K132" s="26" t="str">
        <f>IFERROR(IF(AND('1.DP 2012-2022 '!U132&lt;0),"prejuízo",IF('1.DP 2012-2022 '!J132&lt;0,"IRPJ NEGATIVO",('1.DP 2012-2022 '!J132+'1.DP 2012-2022 '!AF132)/'1.DP 2012-2022 '!U132)),"NA")</f>
        <v>prejuízo</v>
      </c>
      <c r="L132" s="26" t="str">
        <f>IFERROR(IF(AND('1.DP 2012-2022 '!V132&lt;0),"prejuízo",IF('1.DP 2012-2022 '!K132&lt;0,"IRPJ NEGATIVO",('1.DP 2012-2022 '!K132+'1.DP 2012-2022 '!AG132)/'1.DP 2012-2022 '!V132)),"NA")</f>
        <v>prejuízo</v>
      </c>
      <c r="M132" s="26">
        <f>IFERROR(IF(AND('1.DP 2012-2022 '!W132&lt;0),"prejuízo",IF('1.DP 2012-2022 '!L132&lt;0,"IRPJ NEGATIVO",('1.DP 2012-2022 '!L132+'1.DP 2012-2022 '!AH132)/'1.DP 2012-2022 '!W132)),"NA")</f>
        <v>0.67467808386900585</v>
      </c>
      <c r="N132" s="26">
        <f>IFERROR(IF(AND('1.DP 2012-2022 '!X132&lt;0),"prejuízo",IF('1.DP 2012-2022 '!M132&lt;0,"IRPJ NEGATIVO",('1.DP 2012-2022 '!M132+'1.DP 2012-2022 '!AI132)/'1.DP 2012-2022 '!X132)),"NA")</f>
        <v>0.26869390415089334</v>
      </c>
      <c r="O132" s="26">
        <f>IFERROR(IF(AND('1.DP 2012-2022 '!Y132&lt;0),"prejuízo",IF('1.DP 2012-2022 '!N132&lt;0,"IRPJ NEGATIVO",('1.DP 2012-2022 '!N132+'1.DP 2012-2022 '!AJ132)/'1.DP 2012-2022 '!Y132)),"NA")</f>
        <v>0.16611304219540876</v>
      </c>
      <c r="P132" s="26">
        <f>IFERROR(IF(AND('1.DP 2012-2022 '!Z132&lt;0),"prejuízo",IF('1.DP 2012-2022 '!O132&lt;0,"IRPJ NEGATIVO",('1.DP 2012-2022 '!O132+'1.DP 2012-2022 '!AK132)/'1.DP 2012-2022 '!Z132)),"NA")</f>
        <v>0.20897019935483846</v>
      </c>
      <c r="Q132" s="27">
        <f t="shared" si="1"/>
        <v>5</v>
      </c>
      <c r="R132" s="27">
        <f t="shared" si="2"/>
        <v>480</v>
      </c>
      <c r="S132" s="28">
        <f>IFERROR((SUMIF('1.DP 2012-2022 '!E132:O132,"&gt;=0",'1.DP 2012-2022 '!E132:O132)+SUMIF('1.DP 2012-2022 '!E132:O132,"&gt;=0",'1.DP 2012-2022 '!AA132:AK132))/(SUMIF('1.DP 2012-2022 '!P132:Z132,"&gt;=0",'1.DP 2012-2022 '!P132:Z132)),"NA")</f>
        <v>0.3316130165444196</v>
      </c>
      <c r="T132" s="29">
        <f t="shared" si="3"/>
        <v>3.4543022556710375E-3</v>
      </c>
      <c r="U132" s="29">
        <f t="shared" si="4"/>
        <v>8.4898365730778187E-4</v>
      </c>
    </row>
    <row r="133" spans="1:21" ht="14.25" customHeight="1">
      <c r="A133" s="12" t="s">
        <v>323</v>
      </c>
      <c r="B133" s="12" t="s">
        <v>324</v>
      </c>
      <c r="C133" s="12" t="s">
        <v>58</v>
      </c>
      <c r="D133" s="13" t="s">
        <v>196</v>
      </c>
      <c r="E133" s="25">
        <f t="shared" si="0"/>
        <v>9.3519268452855911E-4</v>
      </c>
      <c r="F133" s="26" t="str">
        <f>IFERROR(IF(AND('1.DP 2012-2022 '!P133&lt;0),"prejuízo",IF('1.DP 2012-2022 '!E133&lt;0,"IRPJ NEGATIVO",('1.DP 2012-2022 '!E133+'1.DP 2012-2022 '!AA133)/'1.DP 2012-2022 '!P133)),"NA")</f>
        <v>prejuízo</v>
      </c>
      <c r="G133" s="26" t="str">
        <f>IFERROR(IF(AND('1.DP 2012-2022 '!Q133&lt;0),"prejuízo",IF('1.DP 2012-2022 '!F133&lt;0,"IRPJ NEGATIVO",('1.DP 2012-2022 '!F133+'1.DP 2012-2022 '!AB133)/'1.DP 2012-2022 '!Q133)),"NA")</f>
        <v>prejuízo</v>
      </c>
      <c r="H133" s="26">
        <f>IFERROR(IF(AND('1.DP 2012-2022 '!R133&lt;0),"prejuízo",IF('1.DP 2012-2022 '!G133&lt;0,"IRPJ NEGATIVO",('1.DP 2012-2022 '!G133+'1.DP 2012-2022 '!AC133)/'1.DP 2012-2022 '!R133)),"NA")</f>
        <v>1.1987472414770246</v>
      </c>
      <c r="I133" s="26" t="str">
        <f>IFERROR(IF(AND('1.DP 2012-2022 '!S133&lt;0),"prejuízo",IF('1.DP 2012-2022 '!H133&lt;0,"IRPJ NEGATIVO",('1.DP 2012-2022 '!H133+'1.DP 2012-2022 '!AD133)/'1.DP 2012-2022 '!S133)),"NA")</f>
        <v>prejuízo</v>
      </c>
      <c r="J133" s="26" t="str">
        <f>IFERROR(IF(AND('1.DP 2012-2022 '!T133&lt;0),"prejuízo",IF('1.DP 2012-2022 '!I133&lt;0,"IRPJ NEGATIVO",('1.DP 2012-2022 '!I133+'1.DP 2012-2022 '!AE133)/'1.DP 2012-2022 '!T133)),"NA")</f>
        <v>prejuízo</v>
      </c>
      <c r="K133" s="26" t="str">
        <f>IFERROR(IF(AND('1.DP 2012-2022 '!U133&lt;0),"prejuízo",IF('1.DP 2012-2022 '!J133&lt;0,"IRPJ NEGATIVO",('1.DP 2012-2022 '!J133+'1.DP 2012-2022 '!AF133)/'1.DP 2012-2022 '!U133)),"NA")</f>
        <v>prejuízo</v>
      </c>
      <c r="L133" s="26" t="str">
        <f>IFERROR(IF(AND('1.DP 2012-2022 '!V133&lt;0),"prejuízo",IF('1.DP 2012-2022 '!K133&lt;0,"IRPJ NEGATIVO",('1.DP 2012-2022 '!K133+'1.DP 2012-2022 '!AG133)/'1.DP 2012-2022 '!V133)),"NA")</f>
        <v>prejuízo</v>
      </c>
      <c r="M133" s="26" t="str">
        <f>IFERROR(IF(AND('1.DP 2012-2022 '!W133&lt;0),"prejuízo",IF('1.DP 2012-2022 '!L133&lt;0,"IRPJ NEGATIVO",('1.DP 2012-2022 '!L133+'1.DP 2012-2022 '!AH133)/'1.DP 2012-2022 '!W133)),"NA")</f>
        <v>prejuízo</v>
      </c>
      <c r="N133" s="26" t="str">
        <f>IFERROR(IF(AND('1.DP 2012-2022 '!X133&lt;0),"prejuízo",IF('1.DP 2012-2022 '!M133&lt;0,"IRPJ NEGATIVO",('1.DP 2012-2022 '!M133+'1.DP 2012-2022 '!AI133)/'1.DP 2012-2022 '!X133)),"NA")</f>
        <v>prejuízo</v>
      </c>
      <c r="O133" s="26">
        <f>IFERROR(IF(AND('1.DP 2012-2022 '!Y133&lt;0),"prejuízo",IF('1.DP 2012-2022 '!N133&lt;0,"IRPJ NEGATIVO",('1.DP 2012-2022 '!N133+'1.DP 2012-2022 '!AJ133)/'1.DP 2012-2022 '!Y133)),"NA")</f>
        <v>0.44889248857370839</v>
      </c>
      <c r="P133" s="26" t="str">
        <f>IFERROR(IF(AND('1.DP 2012-2022 '!Z133&lt;0),"prejuízo",IF('1.DP 2012-2022 '!O133&lt;0,"IRPJ NEGATIVO",('1.DP 2012-2022 '!O133+'1.DP 2012-2022 '!AK133)/'1.DP 2012-2022 '!Z133)),"NA")</f>
        <v>prejuízo</v>
      </c>
      <c r="Q133" s="27">
        <f t="shared" si="1"/>
        <v>1</v>
      </c>
      <c r="R133" s="27">
        <f t="shared" si="2"/>
        <v>480</v>
      </c>
      <c r="S133" s="28">
        <f>IFERROR((SUMIF('1.DP 2012-2022 '!E133:O133,"&gt;=0",'1.DP 2012-2022 '!E133:O133)+SUMIF('1.DP 2012-2022 '!E133:O133,"&gt;=0",'1.DP 2012-2022 '!AA133:AK133))/(SUMIF('1.DP 2012-2022 '!P133:Z133,"&gt;=0",'1.DP 2012-2022 '!P133:Z133)),"NA")</f>
        <v>1.7374245524294287</v>
      </c>
      <c r="T133" s="29" t="str">
        <f t="shared" si="3"/>
        <v>na</v>
      </c>
      <c r="U133" s="29" t="str">
        <f t="shared" si="4"/>
        <v>na</v>
      </c>
    </row>
    <row r="134" spans="1:21" ht="14.25" customHeight="1">
      <c r="A134" s="12" t="s">
        <v>325</v>
      </c>
      <c r="B134" s="12" t="s">
        <v>326</v>
      </c>
      <c r="C134" s="12" t="s">
        <v>58</v>
      </c>
      <c r="D134" s="13" t="s">
        <v>196</v>
      </c>
      <c r="E134" s="25">
        <f t="shared" si="0"/>
        <v>8.4520968870134333E-4</v>
      </c>
      <c r="F134" s="26" t="str">
        <f>IFERROR(IF(AND('1.DP 2012-2022 '!P134&lt;0),"prejuízo",IF('1.DP 2012-2022 '!E134&lt;0,"IRPJ NEGATIVO",('1.DP 2012-2022 '!E134+'1.DP 2012-2022 '!AA134)/'1.DP 2012-2022 '!P134)),"NA")</f>
        <v>prejuízo</v>
      </c>
      <c r="G134" s="26">
        <f>IFERROR(IF(AND('1.DP 2012-2022 '!Q134&lt;0),"prejuízo",IF('1.DP 2012-2022 '!F134&lt;0,"IRPJ NEGATIVO",('1.DP 2012-2022 '!F134+'1.DP 2012-2022 '!AB134)/'1.DP 2012-2022 '!Q134)),"NA")</f>
        <v>-0.27006512655135195</v>
      </c>
      <c r="H134" s="26" t="str">
        <f>IFERROR(IF(AND('1.DP 2012-2022 '!R134&lt;0),"prejuízo",IF('1.DP 2012-2022 '!G134&lt;0,"IRPJ NEGATIVO",('1.DP 2012-2022 '!G134+'1.DP 2012-2022 '!AC134)/'1.DP 2012-2022 '!R134)),"NA")</f>
        <v>prejuízo</v>
      </c>
      <c r="I134" s="26" t="str">
        <f>IFERROR(IF(AND('1.DP 2012-2022 '!S134&lt;0),"prejuízo",IF('1.DP 2012-2022 '!H134&lt;0,"IRPJ NEGATIVO",('1.DP 2012-2022 '!H134+'1.DP 2012-2022 '!AD134)/'1.DP 2012-2022 '!S134)),"NA")</f>
        <v>IRPJ NEGATIVO</v>
      </c>
      <c r="J134" s="26">
        <f>IFERROR(IF(AND('1.DP 2012-2022 '!T134&lt;0),"prejuízo",IF('1.DP 2012-2022 '!I134&lt;0,"IRPJ NEGATIVO",('1.DP 2012-2022 '!I134+'1.DP 2012-2022 '!AE134)/'1.DP 2012-2022 '!T134)),"NA")</f>
        <v>0.29915063951935922</v>
      </c>
      <c r="K134" s="26">
        <f>IFERROR(IF(AND('1.DP 2012-2022 '!U134&lt;0),"prejuízo",IF('1.DP 2012-2022 '!J134&lt;0,"IRPJ NEGATIVO",('1.DP 2012-2022 '!J134+'1.DP 2012-2022 '!AF134)/'1.DP 2012-2022 '!U134)),"NA")</f>
        <v>5.9511459043882789E-2</v>
      </c>
      <c r="L134" s="26" t="str">
        <f>IFERROR(IF(AND('1.DP 2012-2022 '!V134&lt;0),"prejuízo",IF('1.DP 2012-2022 '!K134&lt;0,"IRPJ NEGATIVO",('1.DP 2012-2022 '!K134+'1.DP 2012-2022 '!AG134)/'1.DP 2012-2022 '!V134)),"NA")</f>
        <v>prejuízo</v>
      </c>
      <c r="M134" s="26" t="str">
        <f>IFERROR(IF(AND('1.DP 2012-2022 '!W134&lt;0),"prejuízo",IF('1.DP 2012-2022 '!L134&lt;0,"IRPJ NEGATIVO",('1.DP 2012-2022 '!L134+'1.DP 2012-2022 '!AH134)/'1.DP 2012-2022 '!W134)),"NA")</f>
        <v>prejuízo</v>
      </c>
      <c r="N134" s="26" t="str">
        <f>IFERROR(IF(AND('1.DP 2012-2022 '!X134&lt;0),"prejuízo",IF('1.DP 2012-2022 '!M134&lt;0,"IRPJ NEGATIVO",('1.DP 2012-2022 '!M134+'1.DP 2012-2022 '!AI134)/'1.DP 2012-2022 '!X134)),"NA")</f>
        <v>IRPJ NEGATIVO</v>
      </c>
      <c r="O134" s="26">
        <f>IFERROR(IF(AND('1.DP 2012-2022 '!Y134&lt;0),"prejuízo",IF('1.DP 2012-2022 '!N134&lt;0,"IRPJ NEGATIVO",('1.DP 2012-2022 '!N134+'1.DP 2012-2022 '!AJ134)/'1.DP 2012-2022 '!Y134)),"NA")</f>
        <v>0.23596354844942577</v>
      </c>
      <c r="P134" s="26">
        <f>IFERROR(IF(AND('1.DP 2012-2022 '!Z134&lt;0),"prejuízo",IF('1.DP 2012-2022 '!O134&lt;0,"IRPJ NEGATIVO",('1.DP 2012-2022 '!O134+'1.DP 2012-2022 '!AK134)/'1.DP 2012-2022 '!Z134)),"NA")</f>
        <v>0.29991474104640986</v>
      </c>
      <c r="Q134" s="27">
        <f t="shared" si="1"/>
        <v>5</v>
      </c>
      <c r="R134" s="27">
        <f t="shared" si="2"/>
        <v>480</v>
      </c>
      <c r="S134" s="28">
        <f>IFERROR((SUMIF('1.DP 2012-2022 '!E134:O134,"&gt;=0",'1.DP 2012-2022 '!E134:O134)+SUMIF('1.DP 2012-2022 '!E134:O134,"&gt;=0",'1.DP 2012-2022 '!AA134:AK134))/(SUMIF('1.DP 2012-2022 '!P134:Z134,"&gt;=0",'1.DP 2012-2022 '!P134:Z134)),"NA")</f>
        <v>9.207258901774984E-2</v>
      </c>
      <c r="T134" s="29">
        <f t="shared" si="3"/>
        <v>9.5908946893489416E-4</v>
      </c>
      <c r="U134" s="29">
        <f t="shared" si="4"/>
        <v>2.3572091402393713E-4</v>
      </c>
    </row>
    <row r="135" spans="1:21" ht="14.25" customHeight="1">
      <c r="A135" s="12" t="s">
        <v>327</v>
      </c>
      <c r="B135" s="12" t="s">
        <v>328</v>
      </c>
      <c r="C135" s="12" t="s">
        <v>58</v>
      </c>
      <c r="D135" s="13" t="s">
        <v>196</v>
      </c>
      <c r="E135" s="25">
        <f t="shared" si="0"/>
        <v>-7.5129280910574776E-4</v>
      </c>
      <c r="F135" s="26">
        <f>IFERROR(IF(AND('1.DP 2012-2022 '!P135&lt;0),"prejuízo",IF('1.DP 2012-2022 '!E135&lt;0,"IRPJ NEGATIVO",('1.DP 2012-2022 '!E135+'1.DP 2012-2022 '!AA135)/'1.DP 2012-2022 '!P135)),"NA")</f>
        <v>0</v>
      </c>
      <c r="G135" s="26">
        <f>IFERROR(IF(AND('1.DP 2012-2022 '!Q135&lt;0),"prejuízo",IF('1.DP 2012-2022 '!F135&lt;0,"IRPJ NEGATIVO",('1.DP 2012-2022 '!F135+'1.DP 2012-2022 '!AB135)/'1.DP 2012-2022 '!Q135)),"NA")</f>
        <v>0</v>
      </c>
      <c r="H135" s="26" t="str">
        <f>IFERROR(IF(AND('1.DP 2012-2022 '!R135&lt;0),"prejuízo",IF('1.DP 2012-2022 '!G135&lt;0,"IRPJ NEGATIVO",('1.DP 2012-2022 '!G135+'1.DP 2012-2022 '!AC135)/'1.DP 2012-2022 '!R135)),"NA")</f>
        <v>prejuízo</v>
      </c>
      <c r="I135" s="26" t="str">
        <f>IFERROR(IF(AND('1.DP 2012-2022 '!S135&lt;0),"prejuízo",IF('1.DP 2012-2022 '!H135&lt;0,"IRPJ NEGATIVO",('1.DP 2012-2022 '!H135+'1.DP 2012-2022 '!AD135)/'1.DP 2012-2022 '!S135)),"NA")</f>
        <v>prejuízo</v>
      </c>
      <c r="J135" s="26" t="str">
        <f>IFERROR(IF(AND('1.DP 2012-2022 '!T135&lt;0),"prejuízo",IF('1.DP 2012-2022 '!I135&lt;0,"IRPJ NEGATIVO",('1.DP 2012-2022 '!I135+'1.DP 2012-2022 '!AE135)/'1.DP 2012-2022 '!T135)),"NA")</f>
        <v>prejuízo</v>
      </c>
      <c r="K135" s="26" t="str">
        <f>IFERROR(IF(AND('1.DP 2012-2022 '!U135&lt;0),"prejuízo",IF('1.DP 2012-2022 '!J135&lt;0,"IRPJ NEGATIVO",('1.DP 2012-2022 '!J135+'1.DP 2012-2022 '!AF135)/'1.DP 2012-2022 '!U135)),"NA")</f>
        <v>prejuízo</v>
      </c>
      <c r="L135" s="26" t="str">
        <f>IFERROR(IF(AND('1.DP 2012-2022 '!V135&lt;0),"prejuízo",IF('1.DP 2012-2022 '!K135&lt;0,"IRPJ NEGATIVO",('1.DP 2012-2022 '!K135+'1.DP 2012-2022 '!AG135)/'1.DP 2012-2022 '!V135)),"NA")</f>
        <v>prejuízo</v>
      </c>
      <c r="M135" s="26" t="str">
        <f>IFERROR(IF(AND('1.DP 2012-2022 '!W135&lt;0),"prejuízo",IF('1.DP 2012-2022 '!L135&lt;0,"IRPJ NEGATIVO",('1.DP 2012-2022 '!L135+'1.DP 2012-2022 '!AH135)/'1.DP 2012-2022 '!W135)),"NA")</f>
        <v>prejuízo</v>
      </c>
      <c r="N135" s="26" t="str">
        <f>IFERROR(IF(AND('1.DP 2012-2022 '!X135&lt;0),"prejuízo",IF('1.DP 2012-2022 '!M135&lt;0,"IRPJ NEGATIVO",('1.DP 2012-2022 '!M135+'1.DP 2012-2022 '!AI135)/'1.DP 2012-2022 '!X135)),"NA")</f>
        <v>prejuízo</v>
      </c>
      <c r="O135" s="26">
        <f>IFERROR(IF(AND('1.DP 2012-2022 '!Y135&lt;0),"prejuízo",IF('1.DP 2012-2022 '!N135&lt;0,"IRPJ NEGATIVO",('1.DP 2012-2022 '!N135+'1.DP 2012-2022 '!AJ135)/'1.DP 2012-2022 '!Y135)),"NA")</f>
        <v>-0.27046541127806917</v>
      </c>
      <c r="P135" s="26">
        <f>IFERROR(IF(AND('1.DP 2012-2022 '!Z135&lt;0),"prejuízo",IF('1.DP 2012-2022 '!O135&lt;0,"IRPJ NEGATIVO",('1.DP 2012-2022 '!O135+'1.DP 2012-2022 '!AK135)/'1.DP 2012-2022 '!Z135)),"NA")</f>
        <v>0.27180151477701581</v>
      </c>
      <c r="Q135" s="27">
        <f t="shared" si="1"/>
        <v>4</v>
      </c>
      <c r="R135" s="27">
        <f t="shared" si="2"/>
        <v>480</v>
      </c>
      <c r="S135" s="28">
        <f>IFERROR((SUMIF('1.DP 2012-2022 '!E135:O135,"&gt;=0",'1.DP 2012-2022 '!E135:O135)+SUMIF('1.DP 2012-2022 '!E135:O135,"&gt;=0",'1.DP 2012-2022 '!AA135:AK135))/(SUMIF('1.DP 2012-2022 '!P135:Z135,"&gt;=0",'1.DP 2012-2022 '!P135:Z135)),"NA")</f>
        <v>0.20990233342588943</v>
      </c>
      <c r="T135" s="29">
        <f t="shared" si="3"/>
        <v>1.749186111882412E-3</v>
      </c>
      <c r="U135" s="29">
        <f t="shared" si="4"/>
        <v>4.2990749293576945E-4</v>
      </c>
    </row>
    <row r="136" spans="1:21" ht="14.25" customHeight="1">
      <c r="A136" s="12" t="s">
        <v>329</v>
      </c>
      <c r="B136" s="12" t="s">
        <v>330</v>
      </c>
      <c r="C136" s="12" t="s">
        <v>58</v>
      </c>
      <c r="D136" s="13" t="s">
        <v>196</v>
      </c>
      <c r="E136" s="25">
        <f t="shared" si="0"/>
        <v>7.9433398720588056E-4</v>
      </c>
      <c r="F136" s="26" t="str">
        <f>IFERROR(IF(AND('1.DP 2012-2022 '!P136&lt;0),"prejuízo",IF('1.DP 2012-2022 '!E136&lt;0,"IRPJ NEGATIVO",('1.DP 2012-2022 '!E136+'1.DP 2012-2022 '!AA136)/'1.DP 2012-2022 '!P136)),"NA")</f>
        <v>prejuízo</v>
      </c>
      <c r="G136" s="26">
        <f>IFERROR(IF(AND('1.DP 2012-2022 '!Q136&lt;0),"prejuízo",IF('1.DP 2012-2022 '!F136&lt;0,"IRPJ NEGATIVO",('1.DP 2012-2022 '!F136+'1.DP 2012-2022 '!AB136)/'1.DP 2012-2022 '!Q136)),"NA")</f>
        <v>-0.13359108369920331</v>
      </c>
      <c r="H136" s="26">
        <f>IFERROR(IF(AND('1.DP 2012-2022 '!R136&lt;0),"prejuízo",IF('1.DP 2012-2022 '!G136&lt;0,"IRPJ NEGATIVO",('1.DP 2012-2022 '!G136+'1.DP 2012-2022 '!AC136)/'1.DP 2012-2022 '!R136)),"NA")</f>
        <v>0.21246999651935874</v>
      </c>
      <c r="I136" s="26">
        <f>IFERROR(IF(AND('1.DP 2012-2022 '!S136&lt;0),"prejuízo",IF('1.DP 2012-2022 '!H136&lt;0,"IRPJ NEGATIVO",('1.DP 2012-2022 '!H136+'1.DP 2012-2022 '!AD136)/'1.DP 2012-2022 '!S136)),"NA")</f>
        <v>3.9295887840868071E-3</v>
      </c>
      <c r="J136" s="26">
        <f>IFERROR(IF(AND('1.DP 2012-2022 '!T136&lt;0),"prejuízo",IF('1.DP 2012-2022 '!I136&lt;0,"IRPJ NEGATIVO",('1.DP 2012-2022 '!I136+'1.DP 2012-2022 '!AE136)/'1.DP 2012-2022 '!T136)),"NA")</f>
        <v>3.5146756397431096E-2</v>
      </c>
      <c r="K136" s="26">
        <f>IFERROR(IF(AND('1.DP 2012-2022 '!U136&lt;0),"prejuízo",IF('1.DP 2012-2022 '!J136&lt;0,"IRPJ NEGATIVO",('1.DP 2012-2022 '!J136+'1.DP 2012-2022 '!AF136)/'1.DP 2012-2022 '!U136)),"NA")</f>
        <v>2.1989451009390207E-2</v>
      </c>
      <c r="L136" s="26">
        <f>IFERROR(IF(AND('1.DP 2012-2022 '!V136&lt;0),"prejuízo",IF('1.DP 2012-2022 '!K136&lt;0,"IRPJ NEGATIVO",('1.DP 2012-2022 '!K136+'1.DP 2012-2022 '!AG136)/'1.DP 2012-2022 '!V136)),"NA")</f>
        <v>2.3082499269603388E-2</v>
      </c>
      <c r="M136" s="26">
        <f>IFERROR(IF(AND('1.DP 2012-2022 '!W136&lt;0),"prejuízo",IF('1.DP 2012-2022 '!L136&lt;0,"IRPJ NEGATIVO",('1.DP 2012-2022 '!L136+'1.DP 2012-2022 '!AH136)/'1.DP 2012-2022 '!W136)),"NA")</f>
        <v>6.6522547983358646E-2</v>
      </c>
      <c r="N136" s="26">
        <f>IFERROR(IF(AND('1.DP 2012-2022 '!X136&lt;0),"prejuízo",IF('1.DP 2012-2022 '!M136&lt;0,"IRPJ NEGATIVO",('1.DP 2012-2022 '!M136+'1.DP 2012-2022 '!AI136)/'1.DP 2012-2022 '!X136)),"NA")</f>
        <v>7.0810993986085174E-2</v>
      </c>
      <c r="O136" s="26">
        <f>IFERROR(IF(AND('1.DP 2012-2022 '!Y136&lt;0),"prejuízo",IF('1.DP 2012-2022 '!N136&lt;0,"IRPJ NEGATIVO",('1.DP 2012-2022 '!N136+'1.DP 2012-2022 '!AJ136)/'1.DP 2012-2022 '!Y136)),"NA")</f>
        <v>4.2791532222829672E-2</v>
      </c>
      <c r="P136" s="26">
        <f>IFERROR(IF(AND('1.DP 2012-2022 '!Z136&lt;0),"prejuízo",IF('1.DP 2012-2022 '!O136&lt;0,"IRPJ NEGATIVO",('1.DP 2012-2022 '!O136+'1.DP 2012-2022 '!AK136)/'1.DP 2012-2022 '!Z136)),"NA")</f>
        <v>4.0769104448072531E-2</v>
      </c>
      <c r="Q136" s="27">
        <f t="shared" si="1"/>
        <v>10</v>
      </c>
      <c r="R136" s="27">
        <f t="shared" si="2"/>
        <v>480</v>
      </c>
      <c r="S136" s="28">
        <f>IFERROR((SUMIF('1.DP 2012-2022 '!E136:O136,"&gt;=0",'1.DP 2012-2022 '!E136:O136)+SUMIF('1.DP 2012-2022 '!E136:O136,"&gt;=0",'1.DP 2012-2022 '!AA136:AK136))/(SUMIF('1.DP 2012-2022 '!P136:Z136,"&gt;=0",'1.DP 2012-2022 '!P136:Z136)),"NA")</f>
        <v>5.8600759684486282E-2</v>
      </c>
      <c r="T136" s="29">
        <f t="shared" si="3"/>
        <v>1.2208491600934643E-3</v>
      </c>
      <c r="U136" s="29">
        <f t="shared" si="4"/>
        <v>3.0005509311052881E-4</v>
      </c>
    </row>
    <row r="137" spans="1:21" ht="14.25" customHeight="1">
      <c r="A137" s="12" t="s">
        <v>331</v>
      </c>
      <c r="B137" s="12" t="s">
        <v>332</v>
      </c>
      <c r="C137" s="12" t="s">
        <v>58</v>
      </c>
      <c r="D137" s="13" t="s">
        <v>196</v>
      </c>
      <c r="E137" s="25">
        <f t="shared" si="0"/>
        <v>1.4762037391711724E-4</v>
      </c>
      <c r="F137" s="26" t="str">
        <f>IFERROR(IF(AND('1.DP 2012-2022 '!P137&lt;0),"prejuízo",IF('1.DP 2012-2022 '!E137&lt;0,"IRPJ NEGATIVO",('1.DP 2012-2022 '!E137+'1.DP 2012-2022 '!AA137)/'1.DP 2012-2022 '!P137)),"NA")</f>
        <v>prejuízo</v>
      </c>
      <c r="G137" s="26" t="str">
        <f>IFERROR(IF(AND('1.DP 2012-2022 '!Q137&lt;0),"prejuízo",IF('1.DP 2012-2022 '!F137&lt;0,"IRPJ NEGATIVO",('1.DP 2012-2022 '!F137+'1.DP 2012-2022 '!AB137)/'1.DP 2012-2022 '!Q137)),"NA")</f>
        <v>prejuízo</v>
      </c>
      <c r="H137" s="26" t="str">
        <f>IFERROR(IF(AND('1.DP 2012-2022 '!R137&lt;0),"prejuízo",IF('1.DP 2012-2022 '!G137&lt;0,"IRPJ NEGATIVO",('1.DP 2012-2022 '!G137+'1.DP 2012-2022 '!AC137)/'1.DP 2012-2022 '!R137)),"NA")</f>
        <v>prejuízo</v>
      </c>
      <c r="I137" s="26" t="str">
        <f>IFERROR(IF(AND('1.DP 2012-2022 '!S137&lt;0),"prejuízo",IF('1.DP 2012-2022 '!H137&lt;0,"IRPJ NEGATIVO",('1.DP 2012-2022 '!H137+'1.DP 2012-2022 '!AD137)/'1.DP 2012-2022 '!S137)),"NA")</f>
        <v>prejuízo</v>
      </c>
      <c r="J137" s="26">
        <f>IFERROR(IF(AND('1.DP 2012-2022 '!T137&lt;0),"prejuízo",IF('1.DP 2012-2022 '!I137&lt;0,"IRPJ NEGATIVO",('1.DP 2012-2022 '!I137+'1.DP 2012-2022 '!AE137)/'1.DP 2012-2022 '!T137)),"NA")</f>
        <v>7.0857779480216279E-2</v>
      </c>
      <c r="K137" s="26" t="str">
        <f>IFERROR(IF(AND('1.DP 2012-2022 '!U137&lt;0),"prejuízo",IF('1.DP 2012-2022 '!J137&lt;0,"IRPJ NEGATIVO",('1.DP 2012-2022 '!J137+'1.DP 2012-2022 '!AF137)/'1.DP 2012-2022 '!U137)),"NA")</f>
        <v>prejuízo</v>
      </c>
      <c r="L137" s="26" t="str">
        <f>IFERROR(IF(AND('1.DP 2012-2022 '!V137&lt;0),"prejuízo",IF('1.DP 2012-2022 '!K137&lt;0,"IRPJ NEGATIVO",('1.DP 2012-2022 '!K137+'1.DP 2012-2022 '!AG137)/'1.DP 2012-2022 '!V137)),"NA")</f>
        <v>prejuízo</v>
      </c>
      <c r="M137" s="26">
        <f>IFERROR(IF(AND('1.DP 2012-2022 '!W137&lt;0),"prejuízo",IF('1.DP 2012-2022 '!L137&lt;0,"IRPJ NEGATIVO",('1.DP 2012-2022 '!L137+'1.DP 2012-2022 '!AH137)/'1.DP 2012-2022 '!W137)),"NA")</f>
        <v>1.0931994210893659</v>
      </c>
      <c r="N137" s="26" t="str">
        <f>IFERROR(IF(AND('1.DP 2012-2022 '!X137&lt;0),"prejuízo",IF('1.DP 2012-2022 '!M137&lt;0,"IRPJ NEGATIVO",('1.DP 2012-2022 '!M137+'1.DP 2012-2022 '!AI137)/'1.DP 2012-2022 '!X137)),"NA")</f>
        <v>NA</v>
      </c>
      <c r="O137" s="26" t="str">
        <f>IFERROR(IF(AND('1.DP 2012-2022 '!Y137&lt;0),"prejuízo",IF('1.DP 2012-2022 '!N137&lt;0,"IRPJ NEGATIVO",('1.DP 2012-2022 '!N137+'1.DP 2012-2022 '!AJ137)/'1.DP 2012-2022 '!Y137)),"NA")</f>
        <v>NA</v>
      </c>
      <c r="P137" s="26" t="str">
        <f>IFERROR(IF(AND('1.DP 2012-2022 '!Z137&lt;0),"prejuízo",IF('1.DP 2012-2022 '!O137&lt;0,"IRPJ NEGATIVO",('1.DP 2012-2022 '!O137+'1.DP 2012-2022 '!AK137)/'1.DP 2012-2022 '!Z137)),"NA")</f>
        <v>NA</v>
      </c>
      <c r="Q137" s="27">
        <f t="shared" si="1"/>
        <v>1</v>
      </c>
      <c r="R137" s="27">
        <f t="shared" si="2"/>
        <v>480</v>
      </c>
      <c r="S137" s="28">
        <f>IFERROR((SUMIF('1.DP 2012-2022 '!E137:O137,"&gt;=0",'1.DP 2012-2022 '!E137:O137)+SUMIF('1.DP 2012-2022 '!E137:O137,"&gt;=0",'1.DP 2012-2022 '!AA137:AK137))/(SUMIF('1.DP 2012-2022 '!P137:Z137,"&gt;=0",'1.DP 2012-2022 '!P137:Z137)),"NA")</f>
        <v>0.10166046463633593</v>
      </c>
      <c r="T137" s="29">
        <f t="shared" si="3"/>
        <v>2.1179263465903321E-4</v>
      </c>
      <c r="U137" s="29">
        <f t="shared" si="4"/>
        <v>5.2053489317120295E-5</v>
      </c>
    </row>
    <row r="138" spans="1:21" ht="14.25" customHeight="1">
      <c r="A138" s="12" t="s">
        <v>333</v>
      </c>
      <c r="B138" s="12" t="s">
        <v>334</v>
      </c>
      <c r="C138" s="12" t="s">
        <v>58</v>
      </c>
      <c r="D138" s="13" t="s">
        <v>196</v>
      </c>
      <c r="E138" s="25">
        <f t="shared" si="0"/>
        <v>9.9889157872856899E-4</v>
      </c>
      <c r="F138" s="26" t="str">
        <f>IFERROR(IF(AND('1.DP 2012-2022 '!P138&lt;0),"prejuízo",IF('1.DP 2012-2022 '!E138&lt;0,"IRPJ NEGATIVO",('1.DP 2012-2022 '!E138+'1.DP 2012-2022 '!AA138)/'1.DP 2012-2022 '!P138)),"NA")</f>
        <v>NA</v>
      </c>
      <c r="G138" s="26" t="str">
        <f>IFERROR(IF(AND('1.DP 2012-2022 '!Q138&lt;0),"prejuízo",IF('1.DP 2012-2022 '!F138&lt;0,"IRPJ NEGATIVO",('1.DP 2012-2022 '!F138+'1.DP 2012-2022 '!AB138)/'1.DP 2012-2022 '!Q138)),"NA")</f>
        <v>prejuízo</v>
      </c>
      <c r="H138" s="26" t="str">
        <f>IFERROR(IF(AND('1.DP 2012-2022 '!R138&lt;0),"prejuízo",IF('1.DP 2012-2022 '!G138&lt;0,"IRPJ NEGATIVO",('1.DP 2012-2022 '!G138+'1.DP 2012-2022 '!AC138)/'1.DP 2012-2022 '!R138)),"NA")</f>
        <v>prejuízo</v>
      </c>
      <c r="I138" s="26" t="str">
        <f>IFERROR(IF(AND('1.DP 2012-2022 '!S138&lt;0),"prejuízo",IF('1.DP 2012-2022 '!H138&lt;0,"IRPJ NEGATIVO",('1.DP 2012-2022 '!H138+'1.DP 2012-2022 '!AD138)/'1.DP 2012-2022 '!S138)),"NA")</f>
        <v>prejuízo</v>
      </c>
      <c r="J138" s="26">
        <f>IFERROR(IF(AND('1.DP 2012-2022 '!T138&lt;0),"prejuízo",IF('1.DP 2012-2022 '!I138&lt;0,"IRPJ NEGATIVO",('1.DP 2012-2022 '!I138+'1.DP 2012-2022 '!AE138)/'1.DP 2012-2022 '!T138)),"NA")</f>
        <v>0.11418822780486783</v>
      </c>
      <c r="K138" s="26" t="str">
        <f>IFERROR(IF(AND('1.DP 2012-2022 '!U138&lt;0),"prejuízo",IF('1.DP 2012-2022 '!J138&lt;0,"IRPJ NEGATIVO",('1.DP 2012-2022 '!J138+'1.DP 2012-2022 '!AF138)/'1.DP 2012-2022 '!U138)),"NA")</f>
        <v>prejuízo</v>
      </c>
      <c r="L138" s="26" t="str">
        <f>IFERROR(IF(AND('1.DP 2012-2022 '!V138&lt;0),"prejuízo",IF('1.DP 2012-2022 '!K138&lt;0,"IRPJ NEGATIVO",('1.DP 2012-2022 '!K138+'1.DP 2012-2022 '!AG138)/'1.DP 2012-2022 '!V138)),"NA")</f>
        <v>prejuízo</v>
      </c>
      <c r="M138" s="26">
        <f>IFERROR(IF(AND('1.DP 2012-2022 '!W138&lt;0),"prejuízo",IF('1.DP 2012-2022 '!L138&lt;0,"IRPJ NEGATIVO",('1.DP 2012-2022 '!L138+'1.DP 2012-2022 '!AH138)/'1.DP 2012-2022 '!W138)),"NA")</f>
        <v>0.36527972998484531</v>
      </c>
      <c r="N138" s="26" t="str">
        <f>IFERROR(IF(AND('1.DP 2012-2022 '!X138&lt;0),"prejuízo",IF('1.DP 2012-2022 '!M138&lt;0,"IRPJ NEGATIVO",('1.DP 2012-2022 '!M138+'1.DP 2012-2022 '!AI138)/'1.DP 2012-2022 '!X138)),"NA")</f>
        <v>prejuízo</v>
      </c>
      <c r="O138" s="26" t="str">
        <f>IFERROR(IF(AND('1.DP 2012-2022 '!Y138&lt;0),"prejuízo",IF('1.DP 2012-2022 '!N138&lt;0,"IRPJ NEGATIVO",('1.DP 2012-2022 '!N138+'1.DP 2012-2022 '!AJ138)/'1.DP 2012-2022 '!Y138)),"NA")</f>
        <v>prejuízo</v>
      </c>
      <c r="P138" s="26" t="str">
        <f>IFERROR(IF(AND('1.DP 2012-2022 '!Z138&lt;0),"prejuízo",IF('1.DP 2012-2022 '!O138&lt;0,"IRPJ NEGATIVO",('1.DP 2012-2022 '!O138+'1.DP 2012-2022 '!AK138)/'1.DP 2012-2022 '!Z138)),"NA")</f>
        <v>prejuízo</v>
      </c>
      <c r="Q138" s="27">
        <f t="shared" si="1"/>
        <v>2</v>
      </c>
      <c r="R138" s="27">
        <f t="shared" si="2"/>
        <v>480</v>
      </c>
      <c r="S138" s="28">
        <f>IFERROR((SUMIF('1.DP 2012-2022 '!E138:O138,"&gt;=0",'1.DP 2012-2022 '!E138:O138)+SUMIF('1.DP 2012-2022 '!E138:O138,"&gt;=0",'1.DP 2012-2022 '!AA138:AK138))/(SUMIF('1.DP 2012-2022 '!P138:Z138,"&gt;=0",'1.DP 2012-2022 '!P138:Z138)),"NA")</f>
        <v>0.65336892127416057</v>
      </c>
      <c r="T138" s="29" t="str">
        <f t="shared" si="3"/>
        <v>na</v>
      </c>
      <c r="U138" s="29" t="str">
        <f t="shared" si="4"/>
        <v>na</v>
      </c>
    </row>
    <row r="139" spans="1:21" ht="14.25" customHeight="1">
      <c r="A139" s="12" t="s">
        <v>335</v>
      </c>
      <c r="B139" s="12" t="s">
        <v>336</v>
      </c>
      <c r="C139" s="12" t="s">
        <v>58</v>
      </c>
      <c r="D139" s="13" t="s">
        <v>196</v>
      </c>
      <c r="E139" s="25">
        <f t="shared" si="0"/>
        <v>0</v>
      </c>
      <c r="F139" s="26">
        <f>IFERROR(IF(AND('1.DP 2012-2022 '!P139&lt;0),"prejuízo",IF('1.DP 2012-2022 '!E139&lt;0,"IRPJ NEGATIVO",('1.DP 2012-2022 '!E139+'1.DP 2012-2022 '!AA139)/'1.DP 2012-2022 '!P139)),"NA")</f>
        <v>0</v>
      </c>
      <c r="G139" s="26" t="str">
        <f>IFERROR(IF(AND('1.DP 2012-2022 '!Q139&lt;0),"prejuízo",IF('1.DP 2012-2022 '!F139&lt;0,"IRPJ NEGATIVO",('1.DP 2012-2022 '!F139+'1.DP 2012-2022 '!AB139)/'1.DP 2012-2022 '!Q139)),"NA")</f>
        <v>prejuízo</v>
      </c>
      <c r="H139" s="26" t="str">
        <f>IFERROR(IF(AND('1.DP 2012-2022 '!R139&lt;0),"prejuízo",IF('1.DP 2012-2022 '!G139&lt;0,"IRPJ NEGATIVO",('1.DP 2012-2022 '!G139+'1.DP 2012-2022 '!AC139)/'1.DP 2012-2022 '!R139)),"NA")</f>
        <v>prejuízo</v>
      </c>
      <c r="I139" s="26" t="str">
        <f>IFERROR(IF(AND('1.DP 2012-2022 '!S139&lt;0),"prejuízo",IF('1.DP 2012-2022 '!H139&lt;0,"IRPJ NEGATIVO",('1.DP 2012-2022 '!H139+'1.DP 2012-2022 '!AD139)/'1.DP 2012-2022 '!S139)),"NA")</f>
        <v>prejuízo</v>
      </c>
      <c r="J139" s="26" t="str">
        <f>IFERROR(IF(AND('1.DP 2012-2022 '!T139&lt;0),"prejuízo",IF('1.DP 2012-2022 '!I139&lt;0,"IRPJ NEGATIVO",('1.DP 2012-2022 '!I139+'1.DP 2012-2022 '!AE139)/'1.DP 2012-2022 '!T139)),"NA")</f>
        <v>prejuízo</v>
      </c>
      <c r="K139" s="26" t="str">
        <f>IFERROR(IF(AND('1.DP 2012-2022 '!U139&lt;0),"prejuízo",IF('1.DP 2012-2022 '!J139&lt;0,"IRPJ NEGATIVO",('1.DP 2012-2022 '!J139+'1.DP 2012-2022 '!AF139)/'1.DP 2012-2022 '!U139)),"NA")</f>
        <v>prejuízo</v>
      </c>
      <c r="L139" s="26" t="str">
        <f>IFERROR(IF(AND('1.DP 2012-2022 '!V139&lt;0),"prejuízo",IF('1.DP 2012-2022 '!K139&lt;0,"IRPJ NEGATIVO",('1.DP 2012-2022 '!K139+'1.DP 2012-2022 '!AG139)/'1.DP 2012-2022 '!V139)),"NA")</f>
        <v>prejuízo</v>
      </c>
      <c r="M139" s="26" t="str">
        <f>IFERROR(IF(AND('1.DP 2012-2022 '!W139&lt;0),"prejuízo",IF('1.DP 2012-2022 '!L139&lt;0,"IRPJ NEGATIVO",('1.DP 2012-2022 '!L139+'1.DP 2012-2022 '!AH139)/'1.DP 2012-2022 '!W139)),"NA")</f>
        <v>prejuízo</v>
      </c>
      <c r="N139" s="26">
        <f>IFERROR(IF(AND('1.DP 2012-2022 '!X139&lt;0),"prejuízo",IF('1.DP 2012-2022 '!M139&lt;0,"IRPJ NEGATIVO",('1.DP 2012-2022 '!M139+'1.DP 2012-2022 '!AI139)/'1.DP 2012-2022 '!X139)),"NA")</f>
        <v>0</v>
      </c>
      <c r="O139" s="26">
        <f>IFERROR(IF(AND('1.DP 2012-2022 '!Y139&lt;0),"prejuízo",IF('1.DP 2012-2022 '!N139&lt;0,"IRPJ NEGATIVO",('1.DP 2012-2022 '!N139+'1.DP 2012-2022 '!AJ139)/'1.DP 2012-2022 '!Y139)),"NA")</f>
        <v>0</v>
      </c>
      <c r="P139" s="26">
        <f>IFERROR(IF(AND('1.DP 2012-2022 '!Z139&lt;0),"prejuízo",IF('1.DP 2012-2022 '!O139&lt;0,"IRPJ NEGATIVO",('1.DP 2012-2022 '!O139+'1.DP 2012-2022 '!AK139)/'1.DP 2012-2022 '!Z139)),"NA")</f>
        <v>0</v>
      </c>
      <c r="Q139" s="27">
        <f t="shared" si="1"/>
        <v>4</v>
      </c>
      <c r="R139" s="27">
        <f t="shared" si="2"/>
        <v>480</v>
      </c>
      <c r="S139" s="28">
        <f>IFERROR((SUMIF('1.DP 2012-2022 '!E139:O139,"&gt;=0",'1.DP 2012-2022 '!E139:O139)+SUMIF('1.DP 2012-2022 '!E139:O139,"&gt;=0",'1.DP 2012-2022 '!AA139:AK139))/(SUMIF('1.DP 2012-2022 '!P139:Z139,"&gt;=0",'1.DP 2012-2022 '!P139:Z139)),"NA")</f>
        <v>0</v>
      </c>
      <c r="T139" s="29">
        <f t="shared" si="3"/>
        <v>0</v>
      </c>
      <c r="U139" s="29">
        <f t="shared" si="4"/>
        <v>0</v>
      </c>
    </row>
    <row r="140" spans="1:21" ht="14.25" customHeight="1">
      <c r="A140" s="12" t="s">
        <v>337</v>
      </c>
      <c r="B140" s="12" t="s">
        <v>338</v>
      </c>
      <c r="C140" s="12" t="s">
        <v>58</v>
      </c>
      <c r="D140" s="13" t="s">
        <v>196</v>
      </c>
      <c r="E140" s="25">
        <f t="shared" si="0"/>
        <v>2.6438227826248674E-3</v>
      </c>
      <c r="F140" s="26">
        <f>IFERROR(IF(AND('1.DP 2012-2022 '!P140&lt;0),"prejuízo",IF('1.DP 2012-2022 '!E140&lt;0,"IRPJ NEGATIVO",('1.DP 2012-2022 '!E140+'1.DP 2012-2022 '!AA140)/'1.DP 2012-2022 '!P140)),"NA")</f>
        <v>0.1250657433134526</v>
      </c>
      <c r="G140" s="26">
        <f>IFERROR(IF(AND('1.DP 2012-2022 '!Q140&lt;0),"prejuízo",IF('1.DP 2012-2022 '!F140&lt;0,"IRPJ NEGATIVO",('1.DP 2012-2022 '!F140+'1.DP 2012-2022 '!AB140)/'1.DP 2012-2022 '!Q140)),"NA")</f>
        <v>0.21160649093910699</v>
      </c>
      <c r="H140" s="26" t="str">
        <f>IFERROR(IF(AND('1.DP 2012-2022 '!R140&lt;0),"prejuízo",IF('1.DP 2012-2022 '!G140&lt;0,"IRPJ NEGATIVO",('1.DP 2012-2022 '!G140+'1.DP 2012-2022 '!AC140)/'1.DP 2012-2022 '!R140)),"NA")</f>
        <v>prejuízo</v>
      </c>
      <c r="I140" s="26" t="str">
        <f>IFERROR(IF(AND('1.DP 2012-2022 '!S140&lt;0),"prejuízo",IF('1.DP 2012-2022 '!H140&lt;0,"IRPJ NEGATIVO",('1.DP 2012-2022 '!H140+'1.DP 2012-2022 '!AD140)/'1.DP 2012-2022 '!S140)),"NA")</f>
        <v>prejuízo</v>
      </c>
      <c r="J140" s="26">
        <f>IFERROR(IF(AND('1.DP 2012-2022 '!T140&lt;0),"prejuízo",IF('1.DP 2012-2022 '!I140&lt;0,"IRPJ NEGATIVO",('1.DP 2012-2022 '!I140+'1.DP 2012-2022 '!AE140)/'1.DP 2012-2022 '!T140)),"NA")</f>
        <v>-9.6674090561130352</v>
      </c>
      <c r="K140" s="26" t="str">
        <f>IFERROR(IF(AND('1.DP 2012-2022 '!U140&lt;0),"prejuízo",IF('1.DP 2012-2022 '!J140&lt;0,"IRPJ NEGATIVO",('1.DP 2012-2022 '!J140+'1.DP 2012-2022 '!AF140)/'1.DP 2012-2022 '!U140)),"NA")</f>
        <v>prejuízo</v>
      </c>
      <c r="L140" s="26" t="str">
        <f>IFERROR(IF(AND('1.DP 2012-2022 '!V140&lt;0),"prejuízo",IF('1.DP 2012-2022 '!K140&lt;0,"IRPJ NEGATIVO",('1.DP 2012-2022 '!K140+'1.DP 2012-2022 '!AG140)/'1.DP 2012-2022 '!V140)),"NA")</f>
        <v>IRPJ NEGATIVO</v>
      </c>
      <c r="M140" s="26">
        <f>IFERROR(IF(AND('1.DP 2012-2022 '!W140&lt;0),"prejuízo",IF('1.DP 2012-2022 '!L140&lt;0,"IRPJ NEGATIVO",('1.DP 2012-2022 '!L140+'1.DP 2012-2022 '!AH140)/'1.DP 2012-2022 '!W140)),"NA")</f>
        <v>0.29111926842258706</v>
      </c>
      <c r="N140" s="26">
        <f>IFERROR(IF(AND('1.DP 2012-2022 '!X140&lt;0),"prejuízo",IF('1.DP 2012-2022 '!M140&lt;0,"IRPJ NEGATIVO",('1.DP 2012-2022 '!M140+'1.DP 2012-2022 '!AI140)/'1.DP 2012-2022 '!X140)),"NA")</f>
        <v>0.1637633182837164</v>
      </c>
      <c r="O140" s="26">
        <f>IFERROR(IF(AND('1.DP 2012-2022 '!Y140&lt;0),"prejuízo",IF('1.DP 2012-2022 '!N140&lt;0,"IRPJ NEGATIVO",('1.DP 2012-2022 '!N140+'1.DP 2012-2022 '!AJ140)/'1.DP 2012-2022 '!Y140)),"NA")</f>
        <v>0.26597429209108386</v>
      </c>
      <c r="P140" s="26">
        <f>IFERROR(IF(AND('1.DP 2012-2022 '!Z140&lt;0),"prejuízo",IF('1.DP 2012-2022 '!O140&lt;0,"IRPJ NEGATIVO",('1.DP 2012-2022 '!O140+'1.DP 2012-2022 '!AK140)/'1.DP 2012-2022 '!Z140)),"NA")</f>
        <v>0.21684127788802482</v>
      </c>
      <c r="Q140" s="27">
        <f t="shared" si="1"/>
        <v>6</v>
      </c>
      <c r="R140" s="27">
        <f t="shared" si="2"/>
        <v>480</v>
      </c>
      <c r="S140" s="28">
        <f>IFERROR((SUMIF('1.DP 2012-2022 '!E140:O140,"&gt;=0",'1.DP 2012-2022 '!E140:O140)+SUMIF('1.DP 2012-2022 '!E140:O140,"&gt;=0",'1.DP 2012-2022 '!AA140:AK140))/(SUMIF('1.DP 2012-2022 '!P140:Z140,"&gt;=0",'1.DP 2012-2022 '!P140:Z140)),"NA")</f>
        <v>0.12434533297698894</v>
      </c>
      <c r="T140" s="29">
        <f t="shared" si="3"/>
        <v>1.5543166622123618E-3</v>
      </c>
      <c r="U140" s="29">
        <f t="shared" si="4"/>
        <v>3.8201331175726253E-4</v>
      </c>
    </row>
    <row r="141" spans="1:21" ht="14.25" customHeight="1">
      <c r="A141" s="12" t="s">
        <v>339</v>
      </c>
      <c r="B141" s="12" t="s">
        <v>340</v>
      </c>
      <c r="C141" s="12" t="s">
        <v>58</v>
      </c>
      <c r="D141" s="13" t="s">
        <v>196</v>
      </c>
      <c r="E141" s="25">
        <f t="shared" si="0"/>
        <v>7.1129551001096057E-4</v>
      </c>
      <c r="F141" s="26">
        <f>IFERROR(IF(AND('1.DP 2012-2022 '!P141&lt;0),"prejuízo",IF('1.DP 2012-2022 '!E141&lt;0,"IRPJ NEGATIVO",('1.DP 2012-2022 '!E141+'1.DP 2012-2022 '!AA141)/'1.DP 2012-2022 '!P141)),"NA")</f>
        <v>0.76227390279535856</v>
      </c>
      <c r="G141" s="26" t="str">
        <f>IFERROR(IF(AND('1.DP 2012-2022 '!Q141&lt;0),"prejuízo",IF('1.DP 2012-2022 '!F141&lt;0,"IRPJ NEGATIVO",('1.DP 2012-2022 '!F141+'1.DP 2012-2022 '!AB141)/'1.DP 2012-2022 '!Q141)),"NA")</f>
        <v>prejuízo</v>
      </c>
      <c r="H141" s="26" t="str">
        <f>IFERROR(IF(AND('1.DP 2012-2022 '!R141&lt;0),"prejuízo",IF('1.DP 2012-2022 '!G141&lt;0,"IRPJ NEGATIVO",('1.DP 2012-2022 '!G141+'1.DP 2012-2022 '!AC141)/'1.DP 2012-2022 '!R141)),"NA")</f>
        <v>prejuízo</v>
      </c>
      <c r="I141" s="26" t="str">
        <f>IFERROR(IF(AND('1.DP 2012-2022 '!S141&lt;0),"prejuízo",IF('1.DP 2012-2022 '!H141&lt;0,"IRPJ NEGATIVO",('1.DP 2012-2022 '!H141+'1.DP 2012-2022 '!AD141)/'1.DP 2012-2022 '!S141)),"NA")</f>
        <v>prejuízo</v>
      </c>
      <c r="J141" s="26" t="str">
        <f>IFERROR(IF(AND('1.DP 2012-2022 '!T141&lt;0),"prejuízo",IF('1.DP 2012-2022 '!I141&lt;0,"IRPJ NEGATIVO",('1.DP 2012-2022 '!I141+'1.DP 2012-2022 '!AE141)/'1.DP 2012-2022 '!T141)),"NA")</f>
        <v>prejuízo</v>
      </c>
      <c r="K141" s="26" t="str">
        <f>IFERROR(IF(AND('1.DP 2012-2022 '!U141&lt;0),"prejuízo",IF('1.DP 2012-2022 '!J141&lt;0,"IRPJ NEGATIVO",('1.DP 2012-2022 '!J141+'1.DP 2012-2022 '!AF141)/'1.DP 2012-2022 '!U141)),"NA")</f>
        <v>prejuízo</v>
      </c>
      <c r="L141" s="26" t="str">
        <f>IFERROR(IF(AND('1.DP 2012-2022 '!V141&lt;0),"prejuízo",IF('1.DP 2012-2022 '!K141&lt;0,"IRPJ NEGATIVO",('1.DP 2012-2022 '!K141+'1.DP 2012-2022 '!AG141)/'1.DP 2012-2022 '!V141)),"NA")</f>
        <v>prejuízo</v>
      </c>
      <c r="M141" s="26">
        <f>IFERROR(IF(AND('1.DP 2012-2022 '!W141&lt;0),"prejuízo",IF('1.DP 2012-2022 '!L141&lt;0,"IRPJ NEGATIVO",('1.DP 2012-2022 '!L141+'1.DP 2012-2022 '!AH141)/'1.DP 2012-2022 '!W141)),"NA")</f>
        <v>9.0775047504194822E-2</v>
      </c>
      <c r="N141" s="26">
        <f>IFERROR(IF(AND('1.DP 2012-2022 '!X141&lt;0),"prejuízo",IF('1.DP 2012-2022 '!M141&lt;0,"IRPJ NEGATIVO",('1.DP 2012-2022 '!M141+'1.DP 2012-2022 '!AI141)/'1.DP 2012-2022 '!X141)),"NA")</f>
        <v>0.13311667048827217</v>
      </c>
      <c r="O141" s="26">
        <f>IFERROR(IF(AND('1.DP 2012-2022 '!Y141&lt;0),"prejuízo",IF('1.DP 2012-2022 '!N141&lt;0,"IRPJ NEGATIVO",('1.DP 2012-2022 '!N141+'1.DP 2012-2022 '!AJ141)/'1.DP 2012-2022 '!Y141)),"NA")</f>
        <v>0.11753012681279404</v>
      </c>
      <c r="P141" s="26" t="str">
        <f>IFERROR(IF(AND('1.DP 2012-2022 '!Z141&lt;0),"prejuízo",IF('1.DP 2012-2022 '!O141&lt;0,"IRPJ NEGATIVO",('1.DP 2012-2022 '!O141+'1.DP 2012-2022 '!AK141)/'1.DP 2012-2022 '!Z141)),"NA")</f>
        <v>prejuízo</v>
      </c>
      <c r="Q141" s="27">
        <f t="shared" si="1"/>
        <v>3</v>
      </c>
      <c r="R141" s="27">
        <f t="shared" si="2"/>
        <v>480</v>
      </c>
      <c r="S141" s="28">
        <f>IFERROR((SUMIF('1.DP 2012-2022 '!E141:O141,"&gt;=0",'1.DP 2012-2022 '!E141:O141)+SUMIF('1.DP 2012-2022 '!E141:O141,"&gt;=0",'1.DP 2012-2022 '!AA141:AK141))/(SUMIF('1.DP 2012-2022 '!P141:Z141,"&gt;=0",'1.DP 2012-2022 '!P141:Z141)),"NA")</f>
        <v>0.17835660231026124</v>
      </c>
      <c r="T141" s="29">
        <f t="shared" si="3"/>
        <v>1.1147287644391328E-3</v>
      </c>
      <c r="U141" s="29">
        <f t="shared" si="4"/>
        <v>2.7397327543818935E-4</v>
      </c>
    </row>
    <row r="142" spans="1:21" ht="14.25" customHeight="1">
      <c r="A142" s="12" t="s">
        <v>341</v>
      </c>
      <c r="B142" s="12" t="s">
        <v>342</v>
      </c>
      <c r="C142" s="12" t="s">
        <v>58</v>
      </c>
      <c r="D142" s="13" t="s">
        <v>196</v>
      </c>
      <c r="E142" s="25">
        <f t="shared" si="0"/>
        <v>8.6374295544814359E-4</v>
      </c>
      <c r="F142" s="26">
        <f>IFERROR(IF(AND('1.DP 2012-2022 '!P142&lt;0),"prejuízo",IF('1.DP 2012-2022 '!E142&lt;0,"IRPJ NEGATIVO",('1.DP 2012-2022 '!E142+'1.DP 2012-2022 '!AA142)/'1.DP 2012-2022 '!P142)),"NA")</f>
        <v>0.12755638552261458</v>
      </c>
      <c r="G142" s="26">
        <f>IFERROR(IF(AND('1.DP 2012-2022 '!Q142&lt;0),"prejuízo",IF('1.DP 2012-2022 '!F142&lt;0,"IRPJ NEGATIVO",('1.DP 2012-2022 '!F142+'1.DP 2012-2022 '!AB142)/'1.DP 2012-2022 '!Q142)),"NA")</f>
        <v>2.2797322670889766E-2</v>
      </c>
      <c r="H142" s="26">
        <f>IFERROR(IF(AND('1.DP 2012-2022 '!R142&lt;0),"prejuízo",IF('1.DP 2012-2022 '!G142&lt;0,"IRPJ NEGATIVO",('1.DP 2012-2022 '!G142+'1.DP 2012-2022 '!AC142)/'1.DP 2012-2022 '!R142)),"NA")</f>
        <v>0.26424291042160453</v>
      </c>
      <c r="I142" s="26" t="str">
        <f>IFERROR(IF(AND('1.DP 2012-2022 '!S142&lt;0),"prejuízo",IF('1.DP 2012-2022 '!H142&lt;0,"IRPJ NEGATIVO",('1.DP 2012-2022 '!H142+'1.DP 2012-2022 '!AD142)/'1.DP 2012-2022 '!S142)),"NA")</f>
        <v>prejuízo</v>
      </c>
      <c r="J142" s="26" t="str">
        <f>IFERROR(IF(AND('1.DP 2012-2022 '!T142&lt;0),"prejuízo",IF('1.DP 2012-2022 '!I142&lt;0,"IRPJ NEGATIVO",('1.DP 2012-2022 '!I142+'1.DP 2012-2022 '!AE142)/'1.DP 2012-2022 '!T142)),"NA")</f>
        <v>NA</v>
      </c>
      <c r="K142" s="26" t="str">
        <f>IFERROR(IF(AND('1.DP 2012-2022 '!U142&lt;0),"prejuízo",IF('1.DP 2012-2022 '!J142&lt;0,"IRPJ NEGATIVO",('1.DP 2012-2022 '!J142+'1.DP 2012-2022 '!AF142)/'1.DP 2012-2022 '!U142)),"NA")</f>
        <v>NA</v>
      </c>
      <c r="L142" s="26" t="str">
        <f>IFERROR(IF(AND('1.DP 2012-2022 '!V142&lt;0),"prejuízo",IF('1.DP 2012-2022 '!K142&lt;0,"IRPJ NEGATIVO",('1.DP 2012-2022 '!K142+'1.DP 2012-2022 '!AG142)/'1.DP 2012-2022 '!V142)),"NA")</f>
        <v>NA</v>
      </c>
      <c r="M142" s="26" t="str">
        <f>IFERROR(IF(AND('1.DP 2012-2022 '!W142&lt;0),"prejuízo",IF('1.DP 2012-2022 '!L142&lt;0,"IRPJ NEGATIVO",('1.DP 2012-2022 '!L142+'1.DP 2012-2022 '!AH142)/'1.DP 2012-2022 '!W142)),"NA")</f>
        <v>NA</v>
      </c>
      <c r="N142" s="26" t="str">
        <f>IFERROR(IF(AND('1.DP 2012-2022 '!X142&lt;0),"prejuízo",IF('1.DP 2012-2022 '!M142&lt;0,"IRPJ NEGATIVO",('1.DP 2012-2022 '!M142+'1.DP 2012-2022 '!AI142)/'1.DP 2012-2022 '!X142)),"NA")</f>
        <v>NA</v>
      </c>
      <c r="O142" s="26" t="str">
        <f>IFERROR(IF(AND('1.DP 2012-2022 '!Y142&lt;0),"prejuízo",IF('1.DP 2012-2022 '!N142&lt;0,"IRPJ NEGATIVO",('1.DP 2012-2022 '!N142+'1.DP 2012-2022 '!AJ142)/'1.DP 2012-2022 '!Y142)),"NA")</f>
        <v>NA</v>
      </c>
      <c r="P142" s="26" t="str">
        <f>IFERROR(IF(AND('1.DP 2012-2022 '!Z142&lt;0),"prejuízo",IF('1.DP 2012-2022 '!O142&lt;0,"IRPJ NEGATIVO",('1.DP 2012-2022 '!O142+'1.DP 2012-2022 '!AK142)/'1.DP 2012-2022 '!Z142)),"NA")</f>
        <v>NA</v>
      </c>
      <c r="Q142" s="27">
        <f t="shared" si="1"/>
        <v>3</v>
      </c>
      <c r="R142" s="27">
        <f t="shared" si="2"/>
        <v>480</v>
      </c>
      <c r="S142" s="28">
        <f>IFERROR((SUMIF('1.DP 2012-2022 '!E142:O142,"&gt;=0",'1.DP 2012-2022 '!E142:O142)+SUMIF('1.DP 2012-2022 '!E142:O142,"&gt;=0",'1.DP 2012-2022 '!AA142:AK142))/(SUMIF('1.DP 2012-2022 '!P142:Z142,"&gt;=0",'1.DP 2012-2022 '!P142:Z142)),"NA")</f>
        <v>0.11708245438486983</v>
      </c>
      <c r="T142" s="29">
        <f t="shared" si="3"/>
        <v>7.3176533990543637E-4</v>
      </c>
      <c r="U142" s="29">
        <f t="shared" si="4"/>
        <v>1.7985016034542217E-4</v>
      </c>
    </row>
    <row r="143" spans="1:21" ht="14.25" customHeight="1">
      <c r="A143" s="12" t="s">
        <v>343</v>
      </c>
      <c r="B143" s="12" t="s">
        <v>344</v>
      </c>
      <c r="C143" s="12" t="s">
        <v>58</v>
      </c>
      <c r="D143" s="13" t="s">
        <v>196</v>
      </c>
      <c r="E143" s="25" t="str">
        <f t="shared" si="0"/>
        <v>NA)</v>
      </c>
      <c r="F143" s="26" t="str">
        <f>IFERROR(IF(AND('1.DP 2012-2022 '!P143&lt;0),"prejuízo",IF('1.DP 2012-2022 '!E143&lt;0,"IRPJ NEGATIVO",('1.DP 2012-2022 '!E143+'1.DP 2012-2022 '!AA143)/'1.DP 2012-2022 '!P143)),"NA")</f>
        <v>prejuízo</v>
      </c>
      <c r="G143" s="26" t="str">
        <f>IFERROR(IF(AND('1.DP 2012-2022 '!Q143&lt;0),"prejuízo",IF('1.DP 2012-2022 '!F143&lt;0,"IRPJ NEGATIVO",('1.DP 2012-2022 '!F143+'1.DP 2012-2022 '!AB143)/'1.DP 2012-2022 '!Q143)),"NA")</f>
        <v>prejuízo</v>
      </c>
      <c r="H143" s="26" t="str">
        <f>IFERROR(IF(AND('1.DP 2012-2022 '!R143&lt;0),"prejuízo",IF('1.DP 2012-2022 '!G143&lt;0,"IRPJ NEGATIVO",('1.DP 2012-2022 '!G143+'1.DP 2012-2022 '!AC143)/'1.DP 2012-2022 '!R143)),"NA")</f>
        <v>prejuízo</v>
      </c>
      <c r="I143" s="26" t="str">
        <f>IFERROR(IF(AND('1.DP 2012-2022 '!S143&lt;0),"prejuízo",IF('1.DP 2012-2022 '!H143&lt;0,"IRPJ NEGATIVO",('1.DP 2012-2022 '!H143+'1.DP 2012-2022 '!AD143)/'1.DP 2012-2022 '!S143)),"NA")</f>
        <v>prejuízo</v>
      </c>
      <c r="J143" s="26" t="str">
        <f>IFERROR(IF(AND('1.DP 2012-2022 '!T143&lt;0),"prejuízo",IF('1.DP 2012-2022 '!I143&lt;0,"IRPJ NEGATIVO",('1.DP 2012-2022 '!I143+'1.DP 2012-2022 '!AE143)/'1.DP 2012-2022 '!T143)),"NA")</f>
        <v>prejuízo</v>
      </c>
      <c r="K143" s="26" t="str">
        <f>IFERROR(IF(AND('1.DP 2012-2022 '!U143&lt;0),"prejuízo",IF('1.DP 2012-2022 '!J143&lt;0,"IRPJ NEGATIVO",('1.DP 2012-2022 '!J143+'1.DP 2012-2022 '!AF143)/'1.DP 2012-2022 '!U143)),"NA")</f>
        <v>prejuízo</v>
      </c>
      <c r="L143" s="26" t="str">
        <f>IFERROR(IF(AND('1.DP 2012-2022 '!V143&lt;0),"prejuízo",IF('1.DP 2012-2022 '!K143&lt;0,"IRPJ NEGATIVO",('1.DP 2012-2022 '!K143+'1.DP 2012-2022 '!AG143)/'1.DP 2012-2022 '!V143)),"NA")</f>
        <v>prejuízo</v>
      </c>
      <c r="M143" s="26" t="str">
        <f>IFERROR(IF(AND('1.DP 2012-2022 '!W143&lt;0),"prejuízo",IF('1.DP 2012-2022 '!L143&lt;0,"IRPJ NEGATIVO",('1.DP 2012-2022 '!L143+'1.DP 2012-2022 '!AH143)/'1.DP 2012-2022 '!W143)),"NA")</f>
        <v>prejuízo</v>
      </c>
      <c r="N143" s="26" t="str">
        <f>IFERROR(IF(AND('1.DP 2012-2022 '!X143&lt;0),"prejuízo",IF('1.DP 2012-2022 '!M143&lt;0,"IRPJ NEGATIVO",('1.DP 2012-2022 '!M143+'1.DP 2012-2022 '!AI143)/'1.DP 2012-2022 '!X143)),"NA")</f>
        <v>prejuízo</v>
      </c>
      <c r="O143" s="26" t="str">
        <f>IFERROR(IF(AND('1.DP 2012-2022 '!Y143&lt;0),"prejuízo",IF('1.DP 2012-2022 '!N143&lt;0,"IRPJ NEGATIVO",('1.DP 2012-2022 '!N143+'1.DP 2012-2022 '!AJ143)/'1.DP 2012-2022 '!Y143)),"NA")</f>
        <v>prejuízo</v>
      </c>
      <c r="P143" s="26">
        <f>IFERROR(IF(AND('1.DP 2012-2022 '!Z143&lt;0),"prejuízo",IF('1.DP 2012-2022 '!O143&lt;0,"IRPJ NEGATIVO",('1.DP 2012-2022 '!O143+'1.DP 2012-2022 '!AK143)/'1.DP 2012-2022 '!Z143)),"NA")</f>
        <v>0.13390415335665382</v>
      </c>
      <c r="Q143" s="27">
        <f t="shared" si="1"/>
        <v>1</v>
      </c>
      <c r="R143" s="27">
        <f t="shared" si="2"/>
        <v>480</v>
      </c>
      <c r="S143" s="28">
        <f>IFERROR((SUMIF('1.DP 2012-2022 '!E143:O143,"&gt;=0",'1.DP 2012-2022 '!E143:O143)+SUMIF('1.DP 2012-2022 '!E143:O143,"&gt;=0",'1.DP 2012-2022 '!AA143:AK143))/(SUMIF('1.DP 2012-2022 '!P143:Z143,"&gt;=0",'1.DP 2012-2022 '!P143:Z143)),"NA")</f>
        <v>3.6222538399884326E-2</v>
      </c>
      <c r="T143" s="29">
        <f t="shared" si="3"/>
        <v>7.5463621666425673E-5</v>
      </c>
      <c r="U143" s="29">
        <f t="shared" si="4"/>
        <v>1.8547126676848092E-5</v>
      </c>
    </row>
    <row r="144" spans="1:21" ht="14.25" customHeight="1">
      <c r="A144" s="12" t="s">
        <v>345</v>
      </c>
      <c r="B144" s="12" t="s">
        <v>346</v>
      </c>
      <c r="C144" s="12" t="s">
        <v>58</v>
      </c>
      <c r="D144" s="13" t="s">
        <v>196</v>
      </c>
      <c r="E144" s="25">
        <f t="shared" si="0"/>
        <v>2.1686792141005417E-3</v>
      </c>
      <c r="F144" s="26" t="str">
        <f>IFERROR(IF(AND('1.DP 2012-2022 '!P144&lt;0),"prejuízo",IF('1.DP 2012-2022 '!E144&lt;0,"IRPJ NEGATIVO",('1.DP 2012-2022 '!E144+'1.DP 2012-2022 '!AA144)/'1.DP 2012-2022 '!P144)),"NA")</f>
        <v>prejuízo</v>
      </c>
      <c r="G144" s="26" t="str">
        <f>IFERROR(IF(AND('1.DP 2012-2022 '!Q144&lt;0),"prejuízo",IF('1.DP 2012-2022 '!F144&lt;0,"IRPJ NEGATIVO",('1.DP 2012-2022 '!F144+'1.DP 2012-2022 '!AB144)/'1.DP 2012-2022 '!Q144)),"NA")</f>
        <v>prejuízo</v>
      </c>
      <c r="H144" s="26">
        <f>IFERROR(IF(AND('1.DP 2012-2022 '!R144&lt;0),"prejuízo",IF('1.DP 2012-2022 '!G144&lt;0,"IRPJ NEGATIVO",('1.DP 2012-2022 '!G144+'1.DP 2012-2022 '!AC144)/'1.DP 2012-2022 '!R144)),"NA")</f>
        <v>0.17326566686147613</v>
      </c>
      <c r="I144" s="26">
        <f>IFERROR(IF(AND('1.DP 2012-2022 '!S144&lt;0),"prejuízo",IF('1.DP 2012-2022 '!H144&lt;0,"IRPJ NEGATIVO",('1.DP 2012-2022 '!H144+'1.DP 2012-2022 '!AD144)/'1.DP 2012-2022 '!S144)),"NA")</f>
        <v>0.11724918457495243</v>
      </c>
      <c r="J144" s="26">
        <f>IFERROR(IF(AND('1.DP 2012-2022 '!T144&lt;0),"prejuízo",IF('1.DP 2012-2022 '!I144&lt;0,"IRPJ NEGATIVO",('1.DP 2012-2022 '!I144+'1.DP 2012-2022 '!AE144)/'1.DP 2012-2022 '!T144)),"NA")</f>
        <v>0.1163841906871788</v>
      </c>
      <c r="K144" s="26">
        <f>IFERROR(IF(AND('1.DP 2012-2022 '!U144&lt;0),"prejuízo",IF('1.DP 2012-2022 '!J144&lt;0,"IRPJ NEGATIVO",('1.DP 2012-2022 '!J144+'1.DP 2012-2022 '!AF144)/'1.DP 2012-2022 '!U144)),"NA")</f>
        <v>0.14673407814028031</v>
      </c>
      <c r="L144" s="26">
        <f>IFERROR(IF(AND('1.DP 2012-2022 '!V144&lt;0),"prejuízo",IF('1.DP 2012-2022 '!K144&lt;0,"IRPJ NEGATIVO",('1.DP 2012-2022 '!K144+'1.DP 2012-2022 '!AG144)/'1.DP 2012-2022 '!V144)),"NA")</f>
        <v>0.30726166921524173</v>
      </c>
      <c r="M144" s="26">
        <f>IFERROR(IF(AND('1.DP 2012-2022 '!W144&lt;0),"prejuízo",IF('1.DP 2012-2022 '!L144&lt;0,"IRPJ NEGATIVO",('1.DP 2012-2022 '!L144+'1.DP 2012-2022 '!AH144)/'1.DP 2012-2022 '!W144)),"NA")</f>
        <v>0.18007123328913058</v>
      </c>
      <c r="N144" s="26" t="str">
        <f>IFERROR(IF(AND('1.DP 2012-2022 '!X144&lt;0),"prejuízo",IF('1.DP 2012-2022 '!M144&lt;0,"IRPJ NEGATIVO",('1.DP 2012-2022 '!M144+'1.DP 2012-2022 '!AI144)/'1.DP 2012-2022 '!X144)),"NA")</f>
        <v>prejuízo</v>
      </c>
      <c r="O144" s="26" t="str">
        <f>IFERROR(IF(AND('1.DP 2012-2022 '!Y144&lt;0),"prejuízo",IF('1.DP 2012-2022 '!N144&lt;0,"IRPJ NEGATIVO",('1.DP 2012-2022 '!N144+'1.DP 2012-2022 '!AJ144)/'1.DP 2012-2022 '!Y144)),"NA")</f>
        <v>prejuízo</v>
      </c>
      <c r="P144" s="26" t="str">
        <f>IFERROR(IF(AND('1.DP 2012-2022 '!Z144&lt;0),"prejuízo",IF('1.DP 2012-2022 '!O144&lt;0,"IRPJ NEGATIVO",('1.DP 2012-2022 '!O144+'1.DP 2012-2022 '!AK144)/'1.DP 2012-2022 '!Z144)),"NA")</f>
        <v>prejuízo</v>
      </c>
      <c r="Q144" s="27">
        <f t="shared" si="1"/>
        <v>6</v>
      </c>
      <c r="R144" s="27">
        <f t="shared" si="2"/>
        <v>480</v>
      </c>
      <c r="S144" s="28">
        <f>IFERROR((SUMIF('1.DP 2012-2022 '!E144:O144,"&gt;=0",'1.DP 2012-2022 '!E144:O144)+SUMIF('1.DP 2012-2022 '!E144:O144,"&gt;=0",'1.DP 2012-2022 '!AA144:AK144))/(SUMIF('1.DP 2012-2022 '!P144:Z144,"&gt;=0",'1.DP 2012-2022 '!P144:Z144)),"NA")</f>
        <v>0.25386876127793195</v>
      </c>
      <c r="T144" s="29">
        <f t="shared" si="3"/>
        <v>3.173359515974149E-3</v>
      </c>
      <c r="U144" s="29">
        <f t="shared" si="4"/>
        <v>7.7993475046983702E-4</v>
      </c>
    </row>
    <row r="145" spans="1:21" ht="14.25" customHeight="1">
      <c r="A145" s="12" t="s">
        <v>347</v>
      </c>
      <c r="B145" s="12" t="s">
        <v>348</v>
      </c>
      <c r="C145" s="12" t="s">
        <v>58</v>
      </c>
      <c r="D145" s="13" t="s">
        <v>196</v>
      </c>
      <c r="E145" s="25">
        <f t="shared" si="0"/>
        <v>8.9755120704917805E-5</v>
      </c>
      <c r="F145" s="26">
        <f>IFERROR(IF(AND('1.DP 2012-2022 '!P145&lt;0),"prejuízo",IF('1.DP 2012-2022 '!E145&lt;0,"IRPJ NEGATIVO",('1.DP 2012-2022 '!E145+'1.DP 2012-2022 '!AA145)/'1.DP 2012-2022 '!P145)),"NA")</f>
        <v>3.8527395421867242E-2</v>
      </c>
      <c r="G145" s="26" t="str">
        <f>IFERROR(IF(AND('1.DP 2012-2022 '!Q145&lt;0),"prejuízo",IF('1.DP 2012-2022 '!F145&lt;0,"IRPJ NEGATIVO",('1.DP 2012-2022 '!F145+'1.DP 2012-2022 '!AB145)/'1.DP 2012-2022 '!Q145)),"NA")</f>
        <v>prejuízo</v>
      </c>
      <c r="H145" s="26" t="str">
        <f>IFERROR(IF(AND('1.DP 2012-2022 '!R145&lt;0),"prejuízo",IF('1.DP 2012-2022 '!G145&lt;0,"IRPJ NEGATIVO",('1.DP 2012-2022 '!G145+'1.DP 2012-2022 '!AC145)/'1.DP 2012-2022 '!R145)),"NA")</f>
        <v>prejuízo</v>
      </c>
      <c r="I145" s="26">
        <f>IFERROR(IF(AND('1.DP 2012-2022 '!S145&lt;0),"prejuízo",IF('1.DP 2012-2022 '!H145&lt;0,"IRPJ NEGATIVO",('1.DP 2012-2022 '!H145+'1.DP 2012-2022 '!AD145)/'1.DP 2012-2022 '!S145)),"NA")</f>
        <v>3.2127390326842568E-3</v>
      </c>
      <c r="J145" s="26" t="str">
        <f>IFERROR(IF(AND('1.DP 2012-2022 '!T145&lt;0),"prejuízo",IF('1.DP 2012-2022 '!I145&lt;0,"IRPJ NEGATIVO",('1.DP 2012-2022 '!I145+'1.DP 2012-2022 '!AE145)/'1.DP 2012-2022 '!T145)),"NA")</f>
        <v>prejuízo</v>
      </c>
      <c r="K145" s="26">
        <f>IFERROR(IF(AND('1.DP 2012-2022 '!U145&lt;0),"prejuízo",IF('1.DP 2012-2022 '!J145&lt;0,"IRPJ NEGATIVO",('1.DP 2012-2022 '!J145+'1.DP 2012-2022 '!AF145)/'1.DP 2012-2022 '!U145)),"NA")</f>
        <v>1.3423234838090502E-3</v>
      </c>
      <c r="L145" s="26" t="str">
        <f>IFERROR(IF(AND('1.DP 2012-2022 '!V145&lt;0),"prejuízo",IF('1.DP 2012-2022 '!K145&lt;0,"IRPJ NEGATIVO",('1.DP 2012-2022 '!K145+'1.DP 2012-2022 '!AG145)/'1.DP 2012-2022 '!V145)),"NA")</f>
        <v>prejuízo</v>
      </c>
      <c r="M145" s="26" t="str">
        <f>IFERROR(IF(AND('1.DP 2012-2022 '!W145&lt;0),"prejuízo",IF('1.DP 2012-2022 '!L145&lt;0,"IRPJ NEGATIVO",('1.DP 2012-2022 '!L145+'1.DP 2012-2022 '!AH145)/'1.DP 2012-2022 '!W145)),"NA")</f>
        <v>prejuízo</v>
      </c>
      <c r="N145" s="26" t="str">
        <f>IFERROR(IF(AND('1.DP 2012-2022 '!X145&lt;0),"prejuízo",IF('1.DP 2012-2022 '!M145&lt;0,"IRPJ NEGATIVO",('1.DP 2012-2022 '!M145+'1.DP 2012-2022 '!AI145)/'1.DP 2012-2022 '!X145)),"NA")</f>
        <v>prejuízo</v>
      </c>
      <c r="O145" s="26" t="str">
        <f>IFERROR(IF(AND('1.DP 2012-2022 '!Y145&lt;0),"prejuízo",IF('1.DP 2012-2022 '!N145&lt;0,"IRPJ NEGATIVO",('1.DP 2012-2022 '!N145+'1.DP 2012-2022 '!AJ145)/'1.DP 2012-2022 '!Y145)),"NA")</f>
        <v>prejuízo</v>
      </c>
      <c r="P145" s="26" t="str">
        <f>IFERROR(IF(AND('1.DP 2012-2022 '!Z145&lt;0),"prejuízo",IF('1.DP 2012-2022 '!O145&lt;0,"IRPJ NEGATIVO",('1.DP 2012-2022 '!O145+'1.DP 2012-2022 '!AK145)/'1.DP 2012-2022 '!Z145)),"NA")</f>
        <v>prejuízo</v>
      </c>
      <c r="Q145" s="27">
        <f t="shared" si="1"/>
        <v>3</v>
      </c>
      <c r="R145" s="27">
        <f t="shared" si="2"/>
        <v>480</v>
      </c>
      <c r="S145" s="28">
        <f>IFERROR((SUMIF('1.DP 2012-2022 '!E145:O145,"&gt;=0",'1.DP 2012-2022 '!E145:O145)+SUMIF('1.DP 2012-2022 '!E145:O145,"&gt;=0",'1.DP 2012-2022 '!AA145:AK145))/(SUMIF('1.DP 2012-2022 '!P145:Z145,"&gt;=0",'1.DP 2012-2022 '!P145:Z145)),"NA")</f>
        <v>2.4276299714959405E-2</v>
      </c>
      <c r="T145" s="29">
        <f t="shared" si="3"/>
        <v>1.5172687321849629E-4</v>
      </c>
      <c r="U145" s="29">
        <f t="shared" si="4"/>
        <v>3.729078297228788E-5</v>
      </c>
    </row>
    <row r="146" spans="1:21" ht="14.25" customHeight="1">
      <c r="A146" s="12" t="s">
        <v>349</v>
      </c>
      <c r="B146" s="12" t="s">
        <v>350</v>
      </c>
      <c r="C146" s="12" t="s">
        <v>58</v>
      </c>
      <c r="D146" s="13" t="s">
        <v>196</v>
      </c>
      <c r="E146" s="25">
        <f t="shared" si="0"/>
        <v>2.4806638560639438E-3</v>
      </c>
      <c r="F146" s="26" t="str">
        <f>IFERROR(IF(AND('1.DP 2012-2022 '!P146&lt;0),"prejuízo",IF('1.DP 2012-2022 '!E146&lt;0,"IRPJ NEGATIVO",('1.DP 2012-2022 '!E146+'1.DP 2012-2022 '!AA146)/'1.DP 2012-2022 '!P146)),"NA")</f>
        <v>prejuízo</v>
      </c>
      <c r="G146" s="26" t="str">
        <f>IFERROR(IF(AND('1.DP 2012-2022 '!Q146&lt;0),"prejuízo",IF('1.DP 2012-2022 '!F146&lt;0,"IRPJ NEGATIVO",('1.DP 2012-2022 '!F146+'1.DP 2012-2022 '!AB146)/'1.DP 2012-2022 '!Q146)),"NA")</f>
        <v>prejuízo</v>
      </c>
      <c r="H146" s="26" t="str">
        <f>IFERROR(IF(AND('1.DP 2012-2022 '!R146&lt;0),"prejuízo",IF('1.DP 2012-2022 '!G146&lt;0,"IRPJ NEGATIVO",('1.DP 2012-2022 '!G146+'1.DP 2012-2022 '!AC146)/'1.DP 2012-2022 '!R146)),"NA")</f>
        <v>prejuízo</v>
      </c>
      <c r="I146" s="26" t="str">
        <f>IFERROR(IF(AND('1.DP 2012-2022 '!S146&lt;0),"prejuízo",IF('1.DP 2012-2022 '!H146&lt;0,"IRPJ NEGATIVO",('1.DP 2012-2022 '!H146+'1.DP 2012-2022 '!AD146)/'1.DP 2012-2022 '!S146)),"NA")</f>
        <v>prejuízo</v>
      </c>
      <c r="J146" s="26">
        <f>IFERROR(IF(AND('1.DP 2012-2022 '!T146&lt;0),"prejuízo",IF('1.DP 2012-2022 '!I146&lt;0,"IRPJ NEGATIVO",('1.DP 2012-2022 '!I146+'1.DP 2012-2022 '!AE146)/'1.DP 2012-2022 '!T146)),"NA")</f>
        <v>0.61800136631895097</v>
      </c>
      <c r="K146" s="26">
        <f>IFERROR(IF(AND('1.DP 2012-2022 '!U146&lt;0),"prejuízo",IF('1.DP 2012-2022 '!J146&lt;0,"IRPJ NEGATIVO",('1.DP 2012-2022 '!J146+'1.DP 2012-2022 '!AF146)/'1.DP 2012-2022 '!U146)),"NA")</f>
        <v>0.35176858075582812</v>
      </c>
      <c r="L146" s="26">
        <f>IFERROR(IF(AND('1.DP 2012-2022 '!V146&lt;0),"prejuízo",IF('1.DP 2012-2022 '!K146&lt;0,"IRPJ NEGATIVO",('1.DP 2012-2022 '!K146+'1.DP 2012-2022 '!AG146)/'1.DP 2012-2022 '!V146)),"NA")</f>
        <v>0.44034665177568599</v>
      </c>
      <c r="M146" s="26">
        <f>IFERROR(IF(AND('1.DP 2012-2022 '!W146&lt;0),"prejuízo",IF('1.DP 2012-2022 '!L146&lt;0,"IRPJ NEGATIVO",('1.DP 2012-2022 '!L146+'1.DP 2012-2022 '!AH146)/'1.DP 2012-2022 '!W146)),"NA")</f>
        <v>0.17750826903045891</v>
      </c>
      <c r="N146" s="26" t="str">
        <f>IFERROR(IF(AND('1.DP 2012-2022 '!X146&lt;0),"prejuízo",IF('1.DP 2012-2022 '!M146&lt;0,"IRPJ NEGATIVO",('1.DP 2012-2022 '!M146+'1.DP 2012-2022 '!AI146)/'1.DP 2012-2022 '!X146)),"NA")</f>
        <v>prejuízo</v>
      </c>
      <c r="O146" s="26" t="str">
        <f>IFERROR(IF(AND('1.DP 2012-2022 '!Y146&lt;0),"prejuízo",IF('1.DP 2012-2022 '!N146&lt;0,"IRPJ NEGATIVO",('1.DP 2012-2022 '!N146+'1.DP 2012-2022 '!AJ146)/'1.DP 2012-2022 '!Y146)),"NA")</f>
        <v>prejuízo</v>
      </c>
      <c r="P146" s="26" t="str">
        <f>IFERROR(IF(AND('1.DP 2012-2022 '!Z146&lt;0),"prejuízo",IF('1.DP 2012-2022 '!O146&lt;0,"IRPJ NEGATIVO",('1.DP 2012-2022 '!O146+'1.DP 2012-2022 '!AK146)/'1.DP 2012-2022 '!Z146)),"NA")</f>
        <v>prejuízo</v>
      </c>
      <c r="Q146" s="27">
        <f t="shared" si="1"/>
        <v>3</v>
      </c>
      <c r="R146" s="27">
        <f t="shared" si="2"/>
        <v>480</v>
      </c>
      <c r="S146" s="28">
        <f>IFERROR((SUMIF('1.DP 2012-2022 '!E146:O146,"&gt;=0",'1.DP 2012-2022 '!E146:O146)+SUMIF('1.DP 2012-2022 '!E146:O146,"&gt;=0",'1.DP 2012-2022 '!AA146:AK146))/(SUMIF('1.DP 2012-2022 '!P146:Z146,"&gt;=0",'1.DP 2012-2022 '!P146:Z146)),"NA")</f>
        <v>0.2746235965662171</v>
      </c>
      <c r="T146" s="29">
        <f t="shared" si="3"/>
        <v>1.7163974785388567E-3</v>
      </c>
      <c r="U146" s="29">
        <f t="shared" si="4"/>
        <v>4.2184884265163912E-4</v>
      </c>
    </row>
    <row r="147" spans="1:21" ht="14.25" customHeight="1">
      <c r="A147" s="12" t="s">
        <v>351</v>
      </c>
      <c r="B147" s="12" t="s">
        <v>352</v>
      </c>
      <c r="C147" s="12" t="s">
        <v>58</v>
      </c>
      <c r="D147" s="13" t="s">
        <v>196</v>
      </c>
      <c r="E147" s="25">
        <f t="shared" si="0"/>
        <v>3.1005274695198527E-3</v>
      </c>
      <c r="F147" s="26">
        <f>IFERROR(IF(AND('1.DP 2012-2022 '!P147&lt;0),"prejuízo",IF('1.DP 2012-2022 '!E147&lt;0,"IRPJ NEGATIVO",('1.DP 2012-2022 '!E147+'1.DP 2012-2022 '!AA147)/'1.DP 2012-2022 '!P147)),"NA")</f>
        <v>0.19897692261367869</v>
      </c>
      <c r="G147" s="26">
        <f>IFERROR(IF(AND('1.DP 2012-2022 '!Q147&lt;0),"prejuízo",IF('1.DP 2012-2022 '!F147&lt;0,"IRPJ NEGATIVO",('1.DP 2012-2022 '!F147+'1.DP 2012-2022 '!AB147)/'1.DP 2012-2022 '!Q147)),"NA")</f>
        <v>0.1305518928779279</v>
      </c>
      <c r="H147" s="26">
        <f>IFERROR(IF(AND('1.DP 2012-2022 '!R147&lt;0),"prejuízo",IF('1.DP 2012-2022 '!G147&lt;0,"IRPJ NEGATIVO",('1.DP 2012-2022 '!G147+'1.DP 2012-2022 '!AC147)/'1.DP 2012-2022 '!R147)),"NA")</f>
        <v>0.26944397308291346</v>
      </c>
      <c r="I147" s="26">
        <f>IFERROR(IF(AND('1.DP 2012-2022 '!S147&lt;0),"prejuízo",IF('1.DP 2012-2022 '!H147&lt;0,"IRPJ NEGATIVO",('1.DP 2012-2022 '!H147+'1.DP 2012-2022 '!AD147)/'1.DP 2012-2022 '!S147)),"NA")</f>
        <v>0.35311810147554173</v>
      </c>
      <c r="J147" s="26">
        <f>IFERROR(IF(AND('1.DP 2012-2022 '!T147&lt;0),"prejuízo",IF('1.DP 2012-2022 '!I147&lt;0,"IRPJ NEGATIVO",('1.DP 2012-2022 '!I147+'1.DP 2012-2022 '!AE147)/'1.DP 2012-2022 '!T147)),"NA")</f>
        <v>0.27344321723640425</v>
      </c>
      <c r="K147" s="26">
        <f>IFERROR(IF(AND('1.DP 2012-2022 '!U147&lt;0),"prejuízo",IF('1.DP 2012-2022 '!J147&lt;0,"IRPJ NEGATIVO",('1.DP 2012-2022 '!J147+'1.DP 2012-2022 '!AF147)/'1.DP 2012-2022 '!U147)),"NA")</f>
        <v>0.26271907808306316</v>
      </c>
      <c r="L147" s="26" t="str">
        <f>IFERROR(IF(AND('1.DP 2012-2022 '!V147&lt;0),"prejuízo",IF('1.DP 2012-2022 '!K147&lt;0,"IRPJ NEGATIVO",('1.DP 2012-2022 '!K147+'1.DP 2012-2022 '!AG147)/'1.DP 2012-2022 '!V147)),"NA")</f>
        <v>NA</v>
      </c>
      <c r="M147" s="26" t="str">
        <f>IFERROR(IF(AND('1.DP 2012-2022 '!W147&lt;0),"prejuízo",IF('1.DP 2012-2022 '!L147&lt;0,"IRPJ NEGATIVO",('1.DP 2012-2022 '!L147+'1.DP 2012-2022 '!AH147)/'1.DP 2012-2022 '!W147)),"NA")</f>
        <v>NA</v>
      </c>
      <c r="N147" s="26" t="str">
        <f>IFERROR(IF(AND('1.DP 2012-2022 '!X147&lt;0),"prejuízo",IF('1.DP 2012-2022 '!M147&lt;0,"IRPJ NEGATIVO",('1.DP 2012-2022 '!M147+'1.DP 2012-2022 '!AI147)/'1.DP 2012-2022 '!X147)),"NA")</f>
        <v>NA</v>
      </c>
      <c r="O147" s="26" t="str">
        <f>IFERROR(IF(AND('1.DP 2012-2022 '!Y147&lt;0),"prejuízo",IF('1.DP 2012-2022 '!N147&lt;0,"IRPJ NEGATIVO",('1.DP 2012-2022 '!N147+'1.DP 2012-2022 '!AJ147)/'1.DP 2012-2022 '!Y147)),"NA")</f>
        <v>NA</v>
      </c>
      <c r="P147" s="26" t="str">
        <f>IFERROR(IF(AND('1.DP 2012-2022 '!Z147&lt;0),"prejuízo",IF('1.DP 2012-2022 '!O147&lt;0,"IRPJ NEGATIVO",('1.DP 2012-2022 '!O147+'1.DP 2012-2022 '!AK147)/'1.DP 2012-2022 '!Z147)),"NA")</f>
        <v>NA</v>
      </c>
      <c r="Q147" s="27">
        <f t="shared" si="1"/>
        <v>6</v>
      </c>
      <c r="R147" s="27">
        <f t="shared" si="2"/>
        <v>480</v>
      </c>
      <c r="S147" s="28">
        <f>IFERROR((SUMIF('1.DP 2012-2022 '!E147:O147,"&gt;=0",'1.DP 2012-2022 '!E147:O147)+SUMIF('1.DP 2012-2022 '!E147:O147,"&gt;=0",'1.DP 2012-2022 '!AA147:AK147))/(SUMIF('1.DP 2012-2022 '!P147:Z147,"&gt;=0",'1.DP 2012-2022 '!P147:Z147)),"NA")</f>
        <v>0.22379070703099069</v>
      </c>
      <c r="T147" s="29">
        <f t="shared" si="3"/>
        <v>2.7973838378873837E-3</v>
      </c>
      <c r="U147" s="29">
        <f t="shared" si="4"/>
        <v>6.8752905385865038E-4</v>
      </c>
    </row>
    <row r="148" spans="1:21" ht="14.25" customHeight="1">
      <c r="A148" s="12" t="s">
        <v>353</v>
      </c>
      <c r="B148" s="12" t="s">
        <v>354</v>
      </c>
      <c r="C148" s="12" t="s">
        <v>58</v>
      </c>
      <c r="D148" s="13" t="s">
        <v>196</v>
      </c>
      <c r="E148" s="25">
        <f t="shared" si="0"/>
        <v>3.5395152788478962E-3</v>
      </c>
      <c r="F148" s="26">
        <f>IFERROR(IF(AND('1.DP 2012-2022 '!P148&lt;0),"prejuízo",IF('1.DP 2012-2022 '!E148&lt;0,"IRPJ NEGATIVO",('1.DP 2012-2022 '!E148+'1.DP 2012-2022 '!AA148)/'1.DP 2012-2022 '!P148)),"NA")</f>
        <v>0.23771584692630299</v>
      </c>
      <c r="G148" s="26">
        <f>IFERROR(IF(AND('1.DP 2012-2022 '!Q148&lt;0),"prejuízo",IF('1.DP 2012-2022 '!F148&lt;0,"IRPJ NEGATIVO",('1.DP 2012-2022 '!F148+'1.DP 2012-2022 '!AB148)/'1.DP 2012-2022 '!Q148)),"NA")</f>
        <v>0.11681836433165817</v>
      </c>
      <c r="H148" s="26">
        <f>IFERROR(IF(AND('1.DP 2012-2022 '!R148&lt;0),"prejuízo",IF('1.DP 2012-2022 '!G148&lt;0,"IRPJ NEGATIVO",('1.DP 2012-2022 '!G148+'1.DP 2012-2022 '!AC148)/'1.DP 2012-2022 '!R148)),"NA")</f>
        <v>8.879063512203822E-2</v>
      </c>
      <c r="I148" s="26">
        <f>IFERROR(IF(AND('1.DP 2012-2022 '!S148&lt;0),"prejuízo",IF('1.DP 2012-2022 '!H148&lt;0,"IRPJ NEGATIVO",('1.DP 2012-2022 '!H148+'1.DP 2012-2022 '!AD148)/'1.DP 2012-2022 '!S148)),"NA")</f>
        <v>0.10268857133955918</v>
      </c>
      <c r="J148" s="26">
        <f>IFERROR(IF(AND('1.DP 2012-2022 '!T148&lt;0),"prejuízo",IF('1.DP 2012-2022 '!I148&lt;0,"IRPJ NEGATIVO",('1.DP 2012-2022 '!I148+'1.DP 2012-2022 '!AE148)/'1.DP 2012-2022 '!T148)),"NA")</f>
        <v>0.13933134369735564</v>
      </c>
      <c r="K148" s="26">
        <f>IFERROR(IF(AND('1.DP 2012-2022 '!U148&lt;0),"prejuízo",IF('1.DP 2012-2022 '!J148&lt;0,"IRPJ NEGATIVO",('1.DP 2012-2022 '!J148+'1.DP 2012-2022 '!AF148)/'1.DP 2012-2022 '!U148)),"NA")</f>
        <v>0.21275650715332595</v>
      </c>
      <c r="L148" s="26">
        <f>IFERROR(IF(AND('1.DP 2012-2022 '!V148&lt;0),"prejuízo",IF('1.DP 2012-2022 '!K148&lt;0,"IRPJ NEGATIVO",('1.DP 2012-2022 '!K148+'1.DP 2012-2022 '!AG148)/'1.DP 2012-2022 '!V148)),"NA")</f>
        <v>0.69341035470895684</v>
      </c>
      <c r="M148" s="26">
        <f>IFERROR(IF(AND('1.DP 2012-2022 '!W148&lt;0),"prejuízo",IF('1.DP 2012-2022 '!L148&lt;0,"IRPJ NEGATIVO",('1.DP 2012-2022 '!L148+'1.DP 2012-2022 '!AH148)/'1.DP 2012-2022 '!W148)),"NA")</f>
        <v>0.24981835793927631</v>
      </c>
      <c r="N148" s="26">
        <f>IFERROR(IF(AND('1.DP 2012-2022 '!X148&lt;0),"prejuízo",IF('1.DP 2012-2022 '!M148&lt;0,"IRPJ NEGATIVO",('1.DP 2012-2022 '!M148+'1.DP 2012-2022 '!AI148)/'1.DP 2012-2022 '!X148)),"NA")</f>
        <v>0.21486238532454427</v>
      </c>
      <c r="O148" s="26">
        <f>IFERROR(IF(AND('1.DP 2012-2022 '!Y148&lt;0),"prejuízo",IF('1.DP 2012-2022 '!N148&lt;0,"IRPJ NEGATIVO",('1.DP 2012-2022 '!N148+'1.DP 2012-2022 '!AJ148)/'1.DP 2012-2022 '!Y148)),"NA")</f>
        <v>0.16628858862823009</v>
      </c>
      <c r="P148" s="26">
        <f>IFERROR(IF(AND('1.DP 2012-2022 '!Z148&lt;0),"prejuízo",IF('1.DP 2012-2022 '!O148&lt;0,"IRPJ NEGATIVO",('1.DP 2012-2022 '!O148+'1.DP 2012-2022 '!AK148)/'1.DP 2012-2022 '!Z148)),"NA")</f>
        <v>0.40078943371854242</v>
      </c>
      <c r="Q148" s="27">
        <f t="shared" si="1"/>
        <v>10</v>
      </c>
      <c r="R148" s="27">
        <f t="shared" si="2"/>
        <v>480</v>
      </c>
      <c r="S148" s="28">
        <f>IFERROR((SUMIF('1.DP 2012-2022 '!E148:O148,"&gt;=0",'1.DP 2012-2022 '!E148:O148)+SUMIF('1.DP 2012-2022 '!E148:O148,"&gt;=0",'1.DP 2012-2022 '!AA148:AK148))/(SUMIF('1.DP 2012-2022 '!P148:Z148,"&gt;=0",'1.DP 2012-2022 '!P148:Z148)),"NA")</f>
        <v>0.16719272737245044</v>
      </c>
      <c r="T148" s="29">
        <f t="shared" si="3"/>
        <v>3.4831818202593844E-3</v>
      </c>
      <c r="U148" s="29">
        <f t="shared" si="4"/>
        <v>8.5608155336636181E-4</v>
      </c>
    </row>
    <row r="149" spans="1:21" ht="14.25" customHeight="1">
      <c r="A149" s="12" t="s">
        <v>355</v>
      </c>
      <c r="B149" s="12" t="s">
        <v>356</v>
      </c>
      <c r="C149" s="12" t="s">
        <v>58</v>
      </c>
      <c r="D149" s="13" t="s">
        <v>196</v>
      </c>
      <c r="E149" s="25">
        <f t="shared" si="0"/>
        <v>3.9238098404478393E-3</v>
      </c>
      <c r="F149" s="26">
        <f>IFERROR(IF(AND('1.DP 2012-2022 '!P149&lt;0),"prejuízo",IF('1.DP 2012-2022 '!E149&lt;0,"IRPJ NEGATIVO",('1.DP 2012-2022 '!E149+'1.DP 2012-2022 '!AA149)/'1.DP 2012-2022 '!P149)),"NA")</f>
        <v>5.639248468862066E-2</v>
      </c>
      <c r="G149" s="26">
        <f>IFERROR(IF(AND('1.DP 2012-2022 '!Q149&lt;0),"prejuízo",IF('1.DP 2012-2022 '!F149&lt;0,"IRPJ NEGATIVO",('1.DP 2012-2022 '!F149+'1.DP 2012-2022 '!AB149)/'1.DP 2012-2022 '!Q149)),"NA")</f>
        <v>0.25608741790515666</v>
      </c>
      <c r="H149" s="26">
        <f>IFERROR(IF(AND('1.DP 2012-2022 '!R149&lt;0),"prejuízo",IF('1.DP 2012-2022 '!G149&lt;0,"IRPJ NEGATIVO",('1.DP 2012-2022 '!G149+'1.DP 2012-2022 '!AC149)/'1.DP 2012-2022 '!R149)),"NA")</f>
        <v>0.2722857285821943</v>
      </c>
      <c r="I149" s="26">
        <f>IFERROR(IF(AND('1.DP 2012-2022 '!S149&lt;0),"prejuízo",IF('1.DP 2012-2022 '!H149&lt;0,"IRPJ NEGATIVO",('1.DP 2012-2022 '!H149+'1.DP 2012-2022 '!AD149)/'1.DP 2012-2022 '!S149)),"NA")</f>
        <v>0.28566889099732667</v>
      </c>
      <c r="J149" s="26">
        <f>IFERROR(IF(AND('1.DP 2012-2022 '!T149&lt;0),"prejuízo",IF('1.DP 2012-2022 '!I149&lt;0,"IRPJ NEGATIVO",('1.DP 2012-2022 '!I149+'1.DP 2012-2022 '!AE149)/'1.DP 2012-2022 '!T149)),"NA")</f>
        <v>0.48333079643942906</v>
      </c>
      <c r="K149" s="26" t="str">
        <f>IFERROR(IF(AND('1.DP 2012-2022 '!U149&lt;0),"prejuízo",IF('1.DP 2012-2022 '!J149&lt;0,"IRPJ NEGATIVO",('1.DP 2012-2022 '!J149+'1.DP 2012-2022 '!AF149)/'1.DP 2012-2022 '!U149)),"NA")</f>
        <v>prejuízo</v>
      </c>
      <c r="L149" s="26" t="str">
        <f>IFERROR(IF(AND('1.DP 2012-2022 '!V149&lt;0),"prejuízo",IF('1.DP 2012-2022 '!K149&lt;0,"IRPJ NEGATIVO",('1.DP 2012-2022 '!K149+'1.DP 2012-2022 '!AG149)/'1.DP 2012-2022 '!V149)),"NA")</f>
        <v>prejuízo</v>
      </c>
      <c r="M149" s="26">
        <f>IFERROR(IF(AND('1.DP 2012-2022 '!W149&lt;0),"prejuízo",IF('1.DP 2012-2022 '!L149&lt;0,"IRPJ NEGATIVO",('1.DP 2012-2022 '!L149+'1.DP 2012-2022 '!AH149)/'1.DP 2012-2022 '!W149)),"NA")</f>
        <v>0.18379422034494919</v>
      </c>
      <c r="N149" s="26" t="str">
        <f>IFERROR(IF(AND('1.DP 2012-2022 '!X149&lt;0),"prejuízo",IF('1.DP 2012-2022 '!M149&lt;0,"IRPJ NEGATIVO",('1.DP 2012-2022 '!M149+'1.DP 2012-2022 '!AI149)/'1.DP 2012-2022 '!X149)),"NA")</f>
        <v>prejuízo</v>
      </c>
      <c r="O149" s="26">
        <f>IFERROR(IF(AND('1.DP 2012-2022 '!Y149&lt;0),"prejuízo",IF('1.DP 2012-2022 '!N149&lt;0,"IRPJ NEGATIVO",('1.DP 2012-2022 '!N149+'1.DP 2012-2022 '!AJ149)/'1.DP 2012-2022 '!Y149)),"NA")</f>
        <v>0.1104405940304159</v>
      </c>
      <c r="P149" s="26">
        <f>IFERROR(IF(AND('1.DP 2012-2022 '!Z149&lt;0),"prejuízo",IF('1.DP 2012-2022 '!O149&lt;0,"IRPJ NEGATIVO",('1.DP 2012-2022 '!O149+'1.DP 2012-2022 '!AK149)/'1.DP 2012-2022 '!Z149)),"NA")</f>
        <v>0.25957925047048613</v>
      </c>
      <c r="Q149" s="27">
        <f t="shared" si="1"/>
        <v>8</v>
      </c>
      <c r="R149" s="27">
        <f t="shared" si="2"/>
        <v>480</v>
      </c>
      <c r="S149" s="28">
        <f>IFERROR((SUMIF('1.DP 2012-2022 '!E149:O149,"&gt;=0",'1.DP 2012-2022 '!E149:O149)+SUMIF('1.DP 2012-2022 '!E149:O149,"&gt;=0",'1.DP 2012-2022 '!AA149:AK149))/(SUMIF('1.DP 2012-2022 '!P149:Z149,"&gt;=0",'1.DP 2012-2022 '!P149:Z149)),"NA")</f>
        <v>0.17493566221283996</v>
      </c>
      <c r="T149" s="29">
        <f t="shared" si="3"/>
        <v>2.9155943702139993E-3</v>
      </c>
      <c r="U149" s="29">
        <f t="shared" si="4"/>
        <v>7.1658233369314886E-4</v>
      </c>
    </row>
    <row r="150" spans="1:21" ht="14.25" customHeight="1">
      <c r="A150" s="12" t="s">
        <v>357</v>
      </c>
      <c r="B150" s="12" t="s">
        <v>358</v>
      </c>
      <c r="C150" s="12" t="s">
        <v>58</v>
      </c>
      <c r="D150" s="13" t="s">
        <v>196</v>
      </c>
      <c r="E150" s="25">
        <f t="shared" si="0"/>
        <v>4.1489112759331998E-3</v>
      </c>
      <c r="F150" s="26">
        <f>IFERROR(IF(AND('1.DP 2012-2022 '!P150&lt;0),"prejuízo",IF('1.DP 2012-2022 '!E150&lt;0,"IRPJ NEGATIVO",('1.DP 2012-2022 '!E150+'1.DP 2012-2022 '!AA150)/'1.DP 2012-2022 '!P150)),"NA")</f>
        <v>0.14386667127221958</v>
      </c>
      <c r="G150" s="26">
        <f>IFERROR(IF(AND('1.DP 2012-2022 '!Q150&lt;0),"prejuízo",IF('1.DP 2012-2022 '!F150&lt;0,"IRPJ NEGATIVO",('1.DP 2012-2022 '!F150+'1.DP 2012-2022 '!AB150)/'1.DP 2012-2022 '!Q150)),"NA")</f>
        <v>0.30605258392907397</v>
      </c>
      <c r="H150" s="26">
        <f>IFERROR(IF(AND('1.DP 2012-2022 '!R150&lt;0),"prejuízo",IF('1.DP 2012-2022 '!G150&lt;0,"IRPJ NEGATIVO",('1.DP 2012-2022 '!G150+'1.DP 2012-2022 '!AC150)/'1.DP 2012-2022 '!R150)),"NA")</f>
        <v>0.30400873136208156</v>
      </c>
      <c r="I150" s="26">
        <f>IFERROR(IF(AND('1.DP 2012-2022 '!S150&lt;0),"prejuízo",IF('1.DP 2012-2022 '!H150&lt;0,"IRPJ NEGATIVO",('1.DP 2012-2022 '!H150+'1.DP 2012-2022 '!AD150)/'1.DP 2012-2022 '!S150)),"NA")</f>
        <v>0.28811789219468414</v>
      </c>
      <c r="J150" s="26">
        <f>IFERROR(IF(AND('1.DP 2012-2022 '!T150&lt;0),"prejuízo",IF('1.DP 2012-2022 '!I150&lt;0,"IRPJ NEGATIVO",('1.DP 2012-2022 '!I150+'1.DP 2012-2022 '!AE150)/'1.DP 2012-2022 '!T150)),"NA")</f>
        <v>0.30161452015675727</v>
      </c>
      <c r="K150" s="26">
        <f>IFERROR(IF(AND('1.DP 2012-2022 '!U150&lt;0),"prejuízo",IF('1.DP 2012-2022 '!J150&lt;0,"IRPJ NEGATIVO",('1.DP 2012-2022 '!J150+'1.DP 2012-2022 '!AF150)/'1.DP 2012-2022 '!U150)),"NA")</f>
        <v>0.3077919787570601</v>
      </c>
      <c r="L150" s="26">
        <f>IFERROR(IF(AND('1.DP 2012-2022 '!V150&lt;0),"prejuízo",IF('1.DP 2012-2022 '!K150&lt;0,"IRPJ NEGATIVO",('1.DP 2012-2022 '!K150+'1.DP 2012-2022 '!AG150)/'1.DP 2012-2022 '!V150)),"NA")</f>
        <v>0.340025034776059</v>
      </c>
      <c r="M150" s="26" t="str">
        <f>IFERROR(IF(AND('1.DP 2012-2022 '!W150&lt;0),"prejuízo",IF('1.DP 2012-2022 '!L150&lt;0,"IRPJ NEGATIVO",('1.DP 2012-2022 '!L150+'1.DP 2012-2022 '!AH150)/'1.DP 2012-2022 '!W150)),"NA")</f>
        <v>NA</v>
      </c>
      <c r="N150" s="26" t="str">
        <f>IFERROR(IF(AND('1.DP 2012-2022 '!X150&lt;0),"prejuízo",IF('1.DP 2012-2022 '!M150&lt;0,"IRPJ NEGATIVO",('1.DP 2012-2022 '!M150+'1.DP 2012-2022 '!AI150)/'1.DP 2012-2022 '!X150)),"NA")</f>
        <v>NA</v>
      </c>
      <c r="O150" s="26" t="str">
        <f>IFERROR(IF(AND('1.DP 2012-2022 '!Y150&lt;0),"prejuízo",IF('1.DP 2012-2022 '!N150&lt;0,"IRPJ NEGATIVO",('1.DP 2012-2022 '!N150+'1.DP 2012-2022 '!AJ150)/'1.DP 2012-2022 '!Y150)),"NA")</f>
        <v>NA</v>
      </c>
      <c r="P150" s="26" t="str">
        <f>IFERROR(IF(AND('1.DP 2012-2022 '!Z150&lt;0),"prejuízo",IF('1.DP 2012-2022 '!O150&lt;0,"IRPJ NEGATIVO",('1.DP 2012-2022 '!O150+'1.DP 2012-2022 '!AK150)/'1.DP 2012-2022 '!Z150)),"NA")</f>
        <v>NA</v>
      </c>
      <c r="Q150" s="27">
        <f t="shared" si="1"/>
        <v>7</v>
      </c>
      <c r="R150" s="27">
        <f t="shared" si="2"/>
        <v>480</v>
      </c>
      <c r="S150" s="28">
        <f>IFERROR((SUMIF('1.DP 2012-2022 '!E150:O150,"&gt;=0",'1.DP 2012-2022 '!E150:O150)+SUMIF('1.DP 2012-2022 '!E150:O150,"&gt;=0",'1.DP 2012-2022 '!AA150:AK150))/(SUMIF('1.DP 2012-2022 '!P150:Z150,"&gt;=0",'1.DP 2012-2022 '!P150:Z150)),"NA")</f>
        <v>0.24383348635898885</v>
      </c>
      <c r="T150" s="29">
        <f t="shared" si="3"/>
        <v>3.5559050094019209E-3</v>
      </c>
      <c r="U150" s="29">
        <f t="shared" si="4"/>
        <v>8.739551482401034E-4</v>
      </c>
    </row>
    <row r="151" spans="1:21" ht="14.25" customHeight="1">
      <c r="A151" s="12" t="s">
        <v>359</v>
      </c>
      <c r="B151" s="12" t="s">
        <v>360</v>
      </c>
      <c r="C151" s="12" t="s">
        <v>58</v>
      </c>
      <c r="D151" s="13" t="s">
        <v>196</v>
      </c>
      <c r="E151" s="25">
        <f t="shared" si="0"/>
        <v>0</v>
      </c>
      <c r="F151" s="26" t="str">
        <f>IFERROR(IF(AND('1.DP 2012-2022 '!P151&lt;0),"prejuízo",IF('1.DP 2012-2022 '!E151&lt;0,"IRPJ NEGATIVO",('1.DP 2012-2022 '!E151+'1.DP 2012-2022 '!AA151)/'1.DP 2012-2022 '!P151)),"NA")</f>
        <v>prejuízo</v>
      </c>
      <c r="G151" s="26" t="str">
        <f>IFERROR(IF(AND('1.DP 2012-2022 '!Q151&lt;0),"prejuízo",IF('1.DP 2012-2022 '!F151&lt;0,"IRPJ NEGATIVO",('1.DP 2012-2022 '!F151+'1.DP 2012-2022 '!AB151)/'1.DP 2012-2022 '!Q151)),"NA")</f>
        <v>prejuízo</v>
      </c>
      <c r="H151" s="26" t="str">
        <f>IFERROR(IF(AND('1.DP 2012-2022 '!R151&lt;0),"prejuízo",IF('1.DP 2012-2022 '!G151&lt;0,"IRPJ NEGATIVO",('1.DP 2012-2022 '!G151+'1.DP 2012-2022 '!AC151)/'1.DP 2012-2022 '!R151)),"NA")</f>
        <v>prejuízo</v>
      </c>
      <c r="I151" s="26" t="str">
        <f>IFERROR(IF(AND('1.DP 2012-2022 '!S151&lt;0),"prejuízo",IF('1.DP 2012-2022 '!H151&lt;0,"IRPJ NEGATIVO",('1.DP 2012-2022 '!H151+'1.DP 2012-2022 '!AD151)/'1.DP 2012-2022 '!S151)),"NA")</f>
        <v>prejuízo</v>
      </c>
      <c r="J151" s="26">
        <f>IFERROR(IF(AND('1.DP 2012-2022 '!T151&lt;0),"prejuízo",IF('1.DP 2012-2022 '!I151&lt;0,"IRPJ NEGATIVO",('1.DP 2012-2022 '!I151+'1.DP 2012-2022 '!AE151)/'1.DP 2012-2022 '!T151)),"NA")</f>
        <v>0</v>
      </c>
      <c r="K151" s="26" t="str">
        <f>IFERROR(IF(AND('1.DP 2012-2022 '!U151&lt;0),"prejuízo",IF('1.DP 2012-2022 '!J151&lt;0,"IRPJ NEGATIVO",('1.DP 2012-2022 '!J151+'1.DP 2012-2022 '!AF151)/'1.DP 2012-2022 '!U151)),"NA")</f>
        <v>prejuízo</v>
      </c>
      <c r="L151" s="26" t="str">
        <f>IFERROR(IF(AND('1.DP 2012-2022 '!V151&lt;0),"prejuízo",IF('1.DP 2012-2022 '!K151&lt;0,"IRPJ NEGATIVO",('1.DP 2012-2022 '!K151+'1.DP 2012-2022 '!AG151)/'1.DP 2012-2022 '!V151)),"NA")</f>
        <v>prejuízo</v>
      </c>
      <c r="M151" s="26" t="str">
        <f>IFERROR(IF(AND('1.DP 2012-2022 '!W151&lt;0),"prejuízo",IF('1.DP 2012-2022 '!L151&lt;0,"IRPJ NEGATIVO",('1.DP 2012-2022 '!L151+'1.DP 2012-2022 '!AH151)/'1.DP 2012-2022 '!W151)),"NA")</f>
        <v>prejuízo</v>
      </c>
      <c r="N151" s="26" t="str">
        <f>IFERROR(IF(AND('1.DP 2012-2022 '!X151&lt;0),"prejuízo",IF('1.DP 2012-2022 '!M151&lt;0,"IRPJ NEGATIVO",('1.DP 2012-2022 '!M151+'1.DP 2012-2022 '!AI151)/'1.DP 2012-2022 '!X151)),"NA")</f>
        <v>prejuízo</v>
      </c>
      <c r="O151" s="26" t="str">
        <f>IFERROR(IF(AND('1.DP 2012-2022 '!Y151&lt;0),"prejuízo",IF('1.DP 2012-2022 '!N151&lt;0,"IRPJ NEGATIVO",('1.DP 2012-2022 '!N151+'1.DP 2012-2022 '!AJ151)/'1.DP 2012-2022 '!Y151)),"NA")</f>
        <v>prejuízo</v>
      </c>
      <c r="P151" s="26" t="str">
        <f>IFERROR(IF(AND('1.DP 2012-2022 '!Z151&lt;0),"prejuízo",IF('1.DP 2012-2022 '!O151&lt;0,"IRPJ NEGATIVO",('1.DP 2012-2022 '!O151+'1.DP 2012-2022 '!AK151)/'1.DP 2012-2022 '!Z151)),"NA")</f>
        <v>IRPJ NEGATIVO</v>
      </c>
      <c r="Q151" s="27">
        <f t="shared" si="1"/>
        <v>1</v>
      </c>
      <c r="R151" s="27">
        <f t="shared" si="2"/>
        <v>480</v>
      </c>
      <c r="S151" s="28">
        <f>IFERROR((SUMIF('1.DP 2012-2022 '!E151:O151,"&gt;=0",'1.DP 2012-2022 '!E151:O151)+SUMIF('1.DP 2012-2022 '!E151:O151,"&gt;=0",'1.DP 2012-2022 '!AA151:AK151))/(SUMIF('1.DP 2012-2022 '!P151:Z151,"&gt;=0",'1.DP 2012-2022 '!P151:Z151)),"NA")</f>
        <v>-0.33252505689445599</v>
      </c>
      <c r="T151" s="29" t="str">
        <f t="shared" si="3"/>
        <v>na</v>
      </c>
      <c r="U151" s="29" t="str">
        <f t="shared" si="4"/>
        <v>na</v>
      </c>
    </row>
    <row r="152" spans="1:21" ht="14.25" customHeight="1">
      <c r="A152" s="12" t="s">
        <v>361</v>
      </c>
      <c r="B152" s="12" t="s">
        <v>362</v>
      </c>
      <c r="C152" s="12" t="s">
        <v>58</v>
      </c>
      <c r="D152" s="13" t="s">
        <v>196</v>
      </c>
      <c r="E152" s="25">
        <f t="shared" si="0"/>
        <v>1.5981714806052778E-3</v>
      </c>
      <c r="F152" s="26" t="str">
        <f>IFERROR(IF(AND('1.DP 2012-2022 '!P152&lt;0),"prejuízo",IF('1.DP 2012-2022 '!E152&lt;0,"IRPJ NEGATIVO",('1.DP 2012-2022 '!E152+'1.DP 2012-2022 '!AA152)/'1.DP 2012-2022 '!P152)),"NA")</f>
        <v>prejuízo</v>
      </c>
      <c r="G152" s="26" t="str">
        <f>IFERROR(IF(AND('1.DP 2012-2022 '!Q152&lt;0),"prejuízo",IF('1.DP 2012-2022 '!F152&lt;0,"IRPJ NEGATIVO",('1.DP 2012-2022 '!F152+'1.DP 2012-2022 '!AB152)/'1.DP 2012-2022 '!Q152)),"NA")</f>
        <v>NA</v>
      </c>
      <c r="H152" s="26">
        <f>IFERROR(IF(AND('1.DP 2012-2022 '!R152&lt;0),"prejuízo",IF('1.DP 2012-2022 '!G152&lt;0,"IRPJ NEGATIVO",('1.DP 2012-2022 '!G152+'1.DP 2012-2022 '!AC152)/'1.DP 2012-2022 '!R152)),"NA")</f>
        <v>0</v>
      </c>
      <c r="I152" s="26" t="str">
        <f>IFERROR(IF(AND('1.DP 2012-2022 '!S152&lt;0),"prejuízo",IF('1.DP 2012-2022 '!H152&lt;0,"IRPJ NEGATIVO",('1.DP 2012-2022 '!H152+'1.DP 2012-2022 '!AD152)/'1.DP 2012-2022 '!S152)),"NA")</f>
        <v>prejuízo</v>
      </c>
      <c r="J152" s="26" t="str">
        <f>IFERROR(IF(AND('1.DP 2012-2022 '!T152&lt;0),"prejuízo",IF('1.DP 2012-2022 '!I152&lt;0,"IRPJ NEGATIVO",('1.DP 2012-2022 '!I152+'1.DP 2012-2022 '!AE152)/'1.DP 2012-2022 '!T152)),"NA")</f>
        <v>prejuízo</v>
      </c>
      <c r="K152" s="26">
        <f>IFERROR(IF(AND('1.DP 2012-2022 '!U152&lt;0),"prejuízo",IF('1.DP 2012-2022 '!J152&lt;0,"IRPJ NEGATIVO",('1.DP 2012-2022 '!J152+'1.DP 2012-2022 '!AF152)/'1.DP 2012-2022 '!U152)),"NA")</f>
        <v>0</v>
      </c>
      <c r="L152" s="26" t="str">
        <f>IFERROR(IF(AND('1.DP 2012-2022 '!V152&lt;0),"prejuízo",IF('1.DP 2012-2022 '!K152&lt;0,"IRPJ NEGATIVO",('1.DP 2012-2022 '!K152+'1.DP 2012-2022 '!AG152)/'1.DP 2012-2022 '!V152)),"NA")</f>
        <v>prejuízo</v>
      </c>
      <c r="M152" s="26">
        <f>IFERROR(IF(AND('1.DP 2012-2022 '!W152&lt;0),"prejuízo",IF('1.DP 2012-2022 '!L152&lt;0,"IRPJ NEGATIVO",('1.DP 2012-2022 '!L152+'1.DP 2012-2022 '!AH152)/'1.DP 2012-2022 '!W152)),"NA")</f>
        <v>0</v>
      </c>
      <c r="N152" s="26">
        <f>IFERROR(IF(AND('1.DP 2012-2022 '!X152&lt;0),"prejuízo",IF('1.DP 2012-2022 '!M152&lt;0,"IRPJ NEGATIVO",('1.DP 2012-2022 '!M152+'1.DP 2012-2022 '!AI152)/'1.DP 2012-2022 '!X152)),"NA")</f>
        <v>0.33569405098896976</v>
      </c>
      <c r="O152" s="26">
        <f>IFERROR(IF(AND('1.DP 2012-2022 '!Y152&lt;0),"prejuízo",IF('1.DP 2012-2022 '!N152&lt;0,"IRPJ NEGATIVO",('1.DP 2012-2022 '!N152+'1.DP 2012-2022 '!AJ152)/'1.DP 2012-2022 '!Y152)),"NA")</f>
        <v>0.30357454125314137</v>
      </c>
      <c r="P152" s="26">
        <f>IFERROR(IF(AND('1.DP 2012-2022 '!Z152&lt;0),"prejuízo",IF('1.DP 2012-2022 '!O152&lt;0,"IRPJ NEGATIVO",('1.DP 2012-2022 '!O152+'1.DP 2012-2022 '!AK152)/'1.DP 2012-2022 '!Z152)),"NA")</f>
        <v>0.39956200843083423</v>
      </c>
      <c r="Q152" s="27">
        <f t="shared" si="1"/>
        <v>6</v>
      </c>
      <c r="R152" s="27">
        <f t="shared" si="2"/>
        <v>480</v>
      </c>
      <c r="S152" s="28">
        <f>IFERROR((SUMIF('1.DP 2012-2022 '!E152:O152,"&gt;=0",'1.DP 2012-2022 '!E152:O152)+SUMIF('1.DP 2012-2022 '!E152:O152,"&gt;=0",'1.DP 2012-2022 '!AA152:AK152))/(SUMIF('1.DP 2012-2022 '!P152:Z152,"&gt;=0",'1.DP 2012-2022 '!P152:Z152)),"NA")</f>
        <v>0.26334173760883905</v>
      </c>
      <c r="T152" s="29">
        <f t="shared" si="3"/>
        <v>3.2917717201104884E-3</v>
      </c>
      <c r="U152" s="29">
        <f t="shared" si="4"/>
        <v>8.0903759634051936E-4</v>
      </c>
    </row>
    <row r="153" spans="1:21" ht="14.25" customHeight="1">
      <c r="A153" s="12" t="s">
        <v>363</v>
      </c>
      <c r="B153" s="12" t="s">
        <v>364</v>
      </c>
      <c r="C153" s="12" t="s">
        <v>58</v>
      </c>
      <c r="D153" s="13" t="s">
        <v>196</v>
      </c>
      <c r="E153" s="25">
        <f t="shared" si="0"/>
        <v>1.3686650423611437E-4</v>
      </c>
      <c r="F153" s="26">
        <f>IFERROR(IF(AND('1.DP 2012-2022 '!P153&lt;0),"prejuízo",IF('1.DP 2012-2022 '!E153&lt;0,"IRPJ NEGATIVO",('1.DP 2012-2022 '!E153+'1.DP 2012-2022 '!AA153)/'1.DP 2012-2022 '!P153)),"NA")</f>
        <v>-9.0080665297479309E-2</v>
      </c>
      <c r="G153" s="26">
        <f>IFERROR(IF(AND('1.DP 2012-2022 '!Q153&lt;0),"prejuízo",IF('1.DP 2012-2022 '!F153&lt;0,"IRPJ NEGATIVO",('1.DP 2012-2022 '!F153+'1.DP 2012-2022 '!AB153)/'1.DP 2012-2022 '!Q153)),"NA")</f>
        <v>-0.13418077013954677</v>
      </c>
      <c r="H153" s="26">
        <f>IFERROR(IF(AND('1.DP 2012-2022 '!R153&lt;0),"prejuízo",IF('1.DP 2012-2022 '!G153&lt;0,"IRPJ NEGATIVO",('1.DP 2012-2022 '!G153+'1.DP 2012-2022 '!AC153)/'1.DP 2012-2022 '!R153)),"NA")</f>
        <v>0.10312440072632902</v>
      </c>
      <c r="I153" s="26">
        <f>IFERROR(IF(AND('1.DP 2012-2022 '!S153&lt;0),"prejuízo",IF('1.DP 2012-2022 '!H153&lt;0,"IRPJ NEGATIVO",('1.DP 2012-2022 '!H153+'1.DP 2012-2022 '!AD153)/'1.DP 2012-2022 '!S153)),"NA")</f>
        <v>0.18683295674403197</v>
      </c>
      <c r="J153" s="26" t="str">
        <f>IFERROR(IF(AND('1.DP 2012-2022 '!T153&lt;0),"prejuízo",IF('1.DP 2012-2022 '!I153&lt;0,"IRPJ NEGATIVO",('1.DP 2012-2022 '!I153+'1.DP 2012-2022 '!AE153)/'1.DP 2012-2022 '!T153)),"NA")</f>
        <v>NA</v>
      </c>
      <c r="K153" s="26" t="str">
        <f>IFERROR(IF(AND('1.DP 2012-2022 '!U153&lt;0),"prejuízo",IF('1.DP 2012-2022 '!J153&lt;0,"IRPJ NEGATIVO",('1.DP 2012-2022 '!J153+'1.DP 2012-2022 '!AF153)/'1.DP 2012-2022 '!U153)),"NA")</f>
        <v>NA</v>
      </c>
      <c r="L153" s="26" t="str">
        <f>IFERROR(IF(AND('1.DP 2012-2022 '!V153&lt;0),"prejuízo",IF('1.DP 2012-2022 '!K153&lt;0,"IRPJ NEGATIVO",('1.DP 2012-2022 '!K153+'1.DP 2012-2022 '!AG153)/'1.DP 2012-2022 '!V153)),"NA")</f>
        <v>NA</v>
      </c>
      <c r="M153" s="26" t="str">
        <f>IFERROR(IF(AND('1.DP 2012-2022 '!W153&lt;0),"prejuízo",IF('1.DP 2012-2022 '!L153&lt;0,"IRPJ NEGATIVO",('1.DP 2012-2022 '!L153+'1.DP 2012-2022 '!AH153)/'1.DP 2012-2022 '!W153)),"NA")</f>
        <v>NA</v>
      </c>
      <c r="N153" s="26" t="str">
        <f>IFERROR(IF(AND('1.DP 2012-2022 '!X153&lt;0),"prejuízo",IF('1.DP 2012-2022 '!M153&lt;0,"IRPJ NEGATIVO",('1.DP 2012-2022 '!M153+'1.DP 2012-2022 '!AI153)/'1.DP 2012-2022 '!X153)),"NA")</f>
        <v>NA</v>
      </c>
      <c r="O153" s="26" t="str">
        <f>IFERROR(IF(AND('1.DP 2012-2022 '!Y153&lt;0),"prejuízo",IF('1.DP 2012-2022 '!N153&lt;0,"IRPJ NEGATIVO",('1.DP 2012-2022 '!N153+'1.DP 2012-2022 '!AJ153)/'1.DP 2012-2022 '!Y153)),"NA")</f>
        <v>NA</v>
      </c>
      <c r="P153" s="26" t="str">
        <f>IFERROR(IF(AND('1.DP 2012-2022 '!Z153&lt;0),"prejuízo",IF('1.DP 2012-2022 '!O153&lt;0,"IRPJ NEGATIVO",('1.DP 2012-2022 '!O153+'1.DP 2012-2022 '!AK153)/'1.DP 2012-2022 '!Z153)),"NA")</f>
        <v>NA</v>
      </c>
      <c r="Q153" s="27">
        <f t="shared" si="1"/>
        <v>4</v>
      </c>
      <c r="R153" s="27">
        <f t="shared" si="2"/>
        <v>480</v>
      </c>
      <c r="S153" s="28">
        <f>IFERROR((SUMIF('1.DP 2012-2022 '!E153:O153,"&gt;=0",'1.DP 2012-2022 '!E153:O153)+SUMIF('1.DP 2012-2022 '!E153:O153,"&gt;=0",'1.DP 2012-2022 '!AA153:AK153))/(SUMIF('1.DP 2012-2022 '!P153:Z153,"&gt;=0",'1.DP 2012-2022 '!P153:Z153)),"NA")</f>
        <v>2.0731400465626978E-2</v>
      </c>
      <c r="T153" s="29">
        <f t="shared" si="3"/>
        <v>1.7276167054689149E-4</v>
      </c>
      <c r="U153" s="29">
        <f t="shared" si="4"/>
        <v>4.2460625633644605E-5</v>
      </c>
    </row>
    <row r="154" spans="1:21" ht="14.25" customHeight="1">
      <c r="A154" s="12" t="s">
        <v>365</v>
      </c>
      <c r="B154" s="12" t="s">
        <v>366</v>
      </c>
      <c r="C154" s="12" t="s">
        <v>58</v>
      </c>
      <c r="D154" s="13" t="s">
        <v>196</v>
      </c>
      <c r="E154" s="25" t="str">
        <f t="shared" si="0"/>
        <v>NA)</v>
      </c>
      <c r="F154" s="26" t="str">
        <f>IFERROR(IF(AND('1.DP 2012-2022 '!P154&lt;0),"prejuízo",IF('1.DP 2012-2022 '!E154&lt;0,"IRPJ NEGATIVO",('1.DP 2012-2022 '!E154+'1.DP 2012-2022 '!AA154)/'1.DP 2012-2022 '!P154)),"NA")</f>
        <v>prejuízo</v>
      </c>
      <c r="G154" s="26" t="str">
        <f>IFERROR(IF(AND('1.DP 2012-2022 '!Q154&lt;0),"prejuízo",IF('1.DP 2012-2022 '!F154&lt;0,"IRPJ NEGATIVO",('1.DP 2012-2022 '!F154+'1.DP 2012-2022 '!AB154)/'1.DP 2012-2022 '!Q154)),"NA")</f>
        <v>prejuízo</v>
      </c>
      <c r="H154" s="26" t="str">
        <f>IFERROR(IF(AND('1.DP 2012-2022 '!R154&lt;0),"prejuízo",IF('1.DP 2012-2022 '!G154&lt;0,"IRPJ NEGATIVO",('1.DP 2012-2022 '!G154+'1.DP 2012-2022 '!AC154)/'1.DP 2012-2022 '!R154)),"NA")</f>
        <v>prejuízo</v>
      </c>
      <c r="I154" s="26" t="str">
        <f>IFERROR(IF(AND('1.DP 2012-2022 '!S154&lt;0),"prejuízo",IF('1.DP 2012-2022 '!H154&lt;0,"IRPJ NEGATIVO",('1.DP 2012-2022 '!H154+'1.DP 2012-2022 '!AD154)/'1.DP 2012-2022 '!S154)),"NA")</f>
        <v>prejuízo</v>
      </c>
      <c r="J154" s="26" t="str">
        <f>IFERROR(IF(AND('1.DP 2012-2022 '!T154&lt;0),"prejuízo",IF('1.DP 2012-2022 '!I154&lt;0,"IRPJ NEGATIVO",('1.DP 2012-2022 '!I154+'1.DP 2012-2022 '!AE154)/'1.DP 2012-2022 '!T154)),"NA")</f>
        <v>prejuízo</v>
      </c>
      <c r="K154" s="26" t="str">
        <f>IFERROR(IF(AND('1.DP 2012-2022 '!U154&lt;0),"prejuízo",IF('1.DP 2012-2022 '!J154&lt;0,"IRPJ NEGATIVO",('1.DP 2012-2022 '!J154+'1.DP 2012-2022 '!AF154)/'1.DP 2012-2022 '!U154)),"NA")</f>
        <v>prejuízo</v>
      </c>
      <c r="L154" s="26" t="str">
        <f>IFERROR(IF(AND('1.DP 2012-2022 '!V154&lt;0),"prejuízo",IF('1.DP 2012-2022 '!K154&lt;0,"IRPJ NEGATIVO",('1.DP 2012-2022 '!K154+'1.DP 2012-2022 '!AG154)/'1.DP 2012-2022 '!V154)),"NA")</f>
        <v>prejuízo</v>
      </c>
      <c r="M154" s="26" t="str">
        <f>IFERROR(IF(AND('1.DP 2012-2022 '!W154&lt;0),"prejuízo",IF('1.DP 2012-2022 '!L154&lt;0,"IRPJ NEGATIVO",('1.DP 2012-2022 '!L154+'1.DP 2012-2022 '!AH154)/'1.DP 2012-2022 '!W154)),"NA")</f>
        <v>prejuízo</v>
      </c>
      <c r="N154" s="26" t="str">
        <f>IFERROR(IF(AND('1.DP 2012-2022 '!X154&lt;0),"prejuízo",IF('1.DP 2012-2022 '!M154&lt;0,"IRPJ NEGATIVO",('1.DP 2012-2022 '!M154+'1.DP 2012-2022 '!AI154)/'1.DP 2012-2022 '!X154)),"NA")</f>
        <v>prejuízo</v>
      </c>
      <c r="O154" s="26" t="str">
        <f>IFERROR(IF(AND('1.DP 2012-2022 '!Y154&lt;0),"prejuízo",IF('1.DP 2012-2022 '!N154&lt;0,"IRPJ NEGATIVO",('1.DP 2012-2022 '!N154+'1.DP 2012-2022 '!AJ154)/'1.DP 2012-2022 '!Y154)),"NA")</f>
        <v>prejuízo</v>
      </c>
      <c r="P154" s="26" t="str">
        <f>IFERROR(IF(AND('1.DP 2012-2022 '!Z154&lt;0),"prejuízo",IF('1.DP 2012-2022 '!O154&lt;0,"IRPJ NEGATIVO",('1.DP 2012-2022 '!O154+'1.DP 2012-2022 '!AK154)/'1.DP 2012-2022 '!Z154)),"NA")</f>
        <v>prejuízo</v>
      </c>
      <c r="Q154" s="27">
        <f t="shared" si="1"/>
        <v>0</v>
      </c>
      <c r="R154" s="27">
        <f t="shared" si="2"/>
        <v>480</v>
      </c>
      <c r="S154" s="28" t="str">
        <f>IFERROR((SUMIF('1.DP 2012-2022 '!E154:O154,"&gt;=0",'1.DP 2012-2022 '!E154:O154)+SUMIF('1.DP 2012-2022 '!E154:O154,"&gt;=0",'1.DP 2012-2022 '!AA154:AK154))/(SUMIF('1.DP 2012-2022 '!P154:Z154,"&gt;=0",'1.DP 2012-2022 '!P154:Z154)),"NA")</f>
        <v>NA</v>
      </c>
      <c r="T154" s="29" t="str">
        <f t="shared" si="3"/>
        <v>na</v>
      </c>
      <c r="U154" s="29" t="str">
        <f t="shared" si="4"/>
        <v>na</v>
      </c>
    </row>
    <row r="155" spans="1:21" ht="14.25" customHeight="1">
      <c r="A155" s="12" t="s">
        <v>367</v>
      </c>
      <c r="B155" s="12" t="s">
        <v>368</v>
      </c>
      <c r="C155" s="12" t="s">
        <v>58</v>
      </c>
      <c r="D155" s="13" t="s">
        <v>196</v>
      </c>
      <c r="E155" s="25">
        <f t="shared" si="0"/>
        <v>0</v>
      </c>
      <c r="F155" s="26">
        <f>IFERROR(IF(AND('1.DP 2012-2022 '!P155&lt;0),"prejuízo",IF('1.DP 2012-2022 '!E155&lt;0,"IRPJ NEGATIVO",('1.DP 2012-2022 '!E155+'1.DP 2012-2022 '!AA155)/'1.DP 2012-2022 '!P155)),"NA")</f>
        <v>0</v>
      </c>
      <c r="G155" s="26">
        <f>IFERROR(IF(AND('1.DP 2012-2022 '!Q155&lt;0),"prejuízo",IF('1.DP 2012-2022 '!F155&lt;0,"IRPJ NEGATIVO",('1.DP 2012-2022 '!F155+'1.DP 2012-2022 '!AB155)/'1.DP 2012-2022 '!Q155)),"NA")</f>
        <v>0</v>
      </c>
      <c r="H155" s="26">
        <f>IFERROR(IF(AND('1.DP 2012-2022 '!R155&lt;0),"prejuízo",IF('1.DP 2012-2022 '!G155&lt;0,"IRPJ NEGATIVO",('1.DP 2012-2022 '!G155+'1.DP 2012-2022 '!AC155)/'1.DP 2012-2022 '!R155)),"NA")</f>
        <v>0</v>
      </c>
      <c r="I155" s="26">
        <f>IFERROR(IF(AND('1.DP 2012-2022 '!S155&lt;0),"prejuízo",IF('1.DP 2012-2022 '!H155&lt;0,"IRPJ NEGATIVO",('1.DP 2012-2022 '!H155+'1.DP 2012-2022 '!AD155)/'1.DP 2012-2022 '!S155)),"NA")</f>
        <v>0</v>
      </c>
      <c r="J155" s="26">
        <f>IFERROR(IF(AND('1.DP 2012-2022 '!T155&lt;0),"prejuízo",IF('1.DP 2012-2022 '!I155&lt;0,"IRPJ NEGATIVO",('1.DP 2012-2022 '!I155+'1.DP 2012-2022 '!AE155)/'1.DP 2012-2022 '!T155)),"NA")</f>
        <v>0</v>
      </c>
      <c r="K155" s="26">
        <f>IFERROR(IF(AND('1.DP 2012-2022 '!U155&lt;0),"prejuízo",IF('1.DP 2012-2022 '!J155&lt;0,"IRPJ NEGATIVO",('1.DP 2012-2022 '!J155+'1.DP 2012-2022 '!AF155)/'1.DP 2012-2022 '!U155)),"NA")</f>
        <v>0</v>
      </c>
      <c r="L155" s="26">
        <f>IFERROR(IF(AND('1.DP 2012-2022 '!V155&lt;0),"prejuízo",IF('1.DP 2012-2022 '!K155&lt;0,"IRPJ NEGATIVO",('1.DP 2012-2022 '!K155+'1.DP 2012-2022 '!AG155)/'1.DP 2012-2022 '!V155)),"NA")</f>
        <v>0</v>
      </c>
      <c r="M155" s="26" t="str">
        <f>IFERROR(IF(AND('1.DP 2012-2022 '!W155&lt;0),"prejuízo",IF('1.DP 2012-2022 '!L155&lt;0,"IRPJ NEGATIVO",('1.DP 2012-2022 '!L155+'1.DP 2012-2022 '!AH155)/'1.DP 2012-2022 '!W155)),"NA")</f>
        <v>prejuízo</v>
      </c>
      <c r="N155" s="26" t="str">
        <f>IFERROR(IF(AND('1.DP 2012-2022 '!X155&lt;0),"prejuízo",IF('1.DP 2012-2022 '!M155&lt;0,"IRPJ NEGATIVO",('1.DP 2012-2022 '!M155+'1.DP 2012-2022 '!AI155)/'1.DP 2012-2022 '!X155)),"NA")</f>
        <v>prejuízo</v>
      </c>
      <c r="O155" s="26" t="str">
        <f>IFERROR(IF(AND('1.DP 2012-2022 '!Y155&lt;0),"prejuízo",IF('1.DP 2012-2022 '!N155&lt;0,"IRPJ NEGATIVO",('1.DP 2012-2022 '!N155+'1.DP 2012-2022 '!AJ155)/'1.DP 2012-2022 '!Y155)),"NA")</f>
        <v>prejuízo</v>
      </c>
      <c r="P155" s="26" t="str">
        <f>IFERROR(IF(AND('1.DP 2012-2022 '!Z155&lt;0),"prejuízo",IF('1.DP 2012-2022 '!O155&lt;0,"IRPJ NEGATIVO",('1.DP 2012-2022 '!O155+'1.DP 2012-2022 '!AK155)/'1.DP 2012-2022 '!Z155)),"NA")</f>
        <v>prejuízo</v>
      </c>
      <c r="Q155" s="27">
        <f t="shared" si="1"/>
        <v>7</v>
      </c>
      <c r="R155" s="27">
        <f t="shared" si="2"/>
        <v>480</v>
      </c>
      <c r="S155" s="28">
        <f>IFERROR((SUMIF('1.DP 2012-2022 '!E155:O155,"&gt;=0",'1.DP 2012-2022 '!E155:O155)+SUMIF('1.DP 2012-2022 '!E155:O155,"&gt;=0",'1.DP 2012-2022 '!AA155:AK155))/(SUMIF('1.DP 2012-2022 '!P155:Z155,"&gt;=0",'1.DP 2012-2022 '!P155:Z155)),"NA")</f>
        <v>6.7929850704656999E-2</v>
      </c>
      <c r="T155" s="29">
        <f t="shared" si="3"/>
        <v>9.906436561095812E-4</v>
      </c>
      <c r="U155" s="29">
        <f t="shared" si="4"/>
        <v>2.4347616740020428E-4</v>
      </c>
    </row>
    <row r="156" spans="1:21" ht="14.25" customHeight="1">
      <c r="A156" s="12" t="s">
        <v>369</v>
      </c>
      <c r="B156" s="12" t="s">
        <v>370</v>
      </c>
      <c r="C156" s="12" t="s">
        <v>58</v>
      </c>
      <c r="D156" s="13" t="s">
        <v>196</v>
      </c>
      <c r="E156" s="25">
        <f t="shared" si="0"/>
        <v>6.0595276431307087E-3</v>
      </c>
      <c r="F156" s="26">
        <f>IFERROR(IF(AND('1.DP 2012-2022 '!P156&lt;0),"prejuízo",IF('1.DP 2012-2022 '!E156&lt;0,"IRPJ NEGATIVO",('1.DP 2012-2022 '!E156+'1.DP 2012-2022 '!AA156)/'1.DP 2012-2022 '!P156)),"NA")</f>
        <v>0.24290544816480927</v>
      </c>
      <c r="G156" s="26">
        <f>IFERROR(IF(AND('1.DP 2012-2022 '!Q156&lt;0),"prejuízo",IF('1.DP 2012-2022 '!F156&lt;0,"IRPJ NEGATIVO",('1.DP 2012-2022 '!F156+'1.DP 2012-2022 '!AB156)/'1.DP 2012-2022 '!Q156)),"NA")</f>
        <v>0.16086551848797864</v>
      </c>
      <c r="H156" s="26">
        <f>IFERROR(IF(AND('1.DP 2012-2022 '!R156&lt;0),"prejuízo",IF('1.DP 2012-2022 '!G156&lt;0,"IRPJ NEGATIVO",('1.DP 2012-2022 '!G156+'1.DP 2012-2022 '!AC156)/'1.DP 2012-2022 '!R156)),"NA")</f>
        <v>0.27378813254668943</v>
      </c>
      <c r="I156" s="26">
        <f>IFERROR(IF(AND('1.DP 2012-2022 '!S156&lt;0),"prejuízo",IF('1.DP 2012-2022 '!H156&lt;0,"IRPJ NEGATIVO",('1.DP 2012-2022 '!H156+'1.DP 2012-2022 '!AD156)/'1.DP 2012-2022 '!S156)),"NA")</f>
        <v>0.34160064209146607</v>
      </c>
      <c r="J156" s="26">
        <f>IFERROR(IF(AND('1.DP 2012-2022 '!T156&lt;0),"prejuízo",IF('1.DP 2012-2022 '!I156&lt;0,"IRPJ NEGATIVO",('1.DP 2012-2022 '!I156+'1.DP 2012-2022 '!AE156)/'1.DP 2012-2022 '!T156)),"NA")</f>
        <v>0.2449471439943498</v>
      </c>
      <c r="K156" s="26">
        <f>IFERROR(IF(AND('1.DP 2012-2022 '!U156&lt;0),"prejuízo",IF('1.DP 2012-2022 '!J156&lt;0,"IRPJ NEGATIVO",('1.DP 2012-2022 '!J156+'1.DP 2012-2022 '!AF156)/'1.DP 2012-2022 '!U156)),"NA")</f>
        <v>0.20832245725863011</v>
      </c>
      <c r="L156" s="26">
        <f>IFERROR(IF(AND('1.DP 2012-2022 '!V156&lt;0),"prejuízo",IF('1.DP 2012-2022 '!K156&lt;0,"IRPJ NEGATIVO",('1.DP 2012-2022 '!K156+'1.DP 2012-2022 '!AG156)/'1.DP 2012-2022 '!V156)),"NA")</f>
        <v>0.26890744664845179</v>
      </c>
      <c r="M156" s="26">
        <f>IFERROR(IF(AND('1.DP 2012-2022 '!W156&lt;0),"prejuízo",IF('1.DP 2012-2022 '!L156&lt;0,"IRPJ NEGATIVO",('1.DP 2012-2022 '!L156+'1.DP 2012-2022 '!AH156)/'1.DP 2012-2022 '!W156)),"NA")</f>
        <v>0.43451678560151863</v>
      </c>
      <c r="N156" s="26">
        <f>IFERROR(IF(AND('1.DP 2012-2022 '!X156&lt;0),"prejuízo",IF('1.DP 2012-2022 '!M156&lt;0,"IRPJ NEGATIVO",('1.DP 2012-2022 '!M156+'1.DP 2012-2022 '!AI156)/'1.DP 2012-2022 '!X156)),"NA")</f>
        <v>0.26889270078646565</v>
      </c>
      <c r="O156" s="26">
        <f>IFERROR(IF(AND('1.DP 2012-2022 '!Y156&lt;0),"prejuízo",IF('1.DP 2012-2022 '!N156&lt;0,"IRPJ NEGATIVO",('1.DP 2012-2022 '!N156+'1.DP 2012-2022 '!AJ156)/'1.DP 2012-2022 '!Y156)),"NA")</f>
        <v>0.19941124142213154</v>
      </c>
      <c r="P156" s="26">
        <f>IFERROR(IF(AND('1.DP 2012-2022 '!Z156&lt;0),"prejuízo",IF('1.DP 2012-2022 '!O156&lt;0,"IRPJ NEGATIVO",('1.DP 2012-2022 '!O156+'1.DP 2012-2022 '!AK156)/'1.DP 2012-2022 '!Z156)),"NA")</f>
        <v>0.25132848175903216</v>
      </c>
      <c r="Q156" s="27">
        <f t="shared" si="1"/>
        <v>11</v>
      </c>
      <c r="R156" s="27">
        <f t="shared" si="2"/>
        <v>480</v>
      </c>
      <c r="S156" s="28">
        <f>IFERROR((SUMIF('1.DP 2012-2022 '!E156:O156,"&gt;=0",'1.DP 2012-2022 '!E156:O156)+SUMIF('1.DP 2012-2022 '!E156:O156,"&gt;=0",'1.DP 2012-2022 '!AA156:AK156))/(SUMIF('1.DP 2012-2022 '!P156:Z156,"&gt;=0",'1.DP 2012-2022 '!P156:Z156)),"NA")</f>
        <v>0.25851516852881867</v>
      </c>
      <c r="T156" s="29">
        <f t="shared" si="3"/>
        <v>5.9243059454520946E-3</v>
      </c>
      <c r="U156" s="29">
        <f t="shared" si="4"/>
        <v>1.4560506163937559E-3</v>
      </c>
    </row>
    <row r="157" spans="1:21" ht="14.25" customHeight="1">
      <c r="A157" s="12" t="s">
        <v>371</v>
      </c>
      <c r="B157" s="12" t="s">
        <v>372</v>
      </c>
      <c r="C157" s="12" t="s">
        <v>58</v>
      </c>
      <c r="D157" s="13" t="s">
        <v>196</v>
      </c>
      <c r="E157" s="25">
        <f t="shared" si="0"/>
        <v>2.933867355695962E-4</v>
      </c>
      <c r="F157" s="26" t="str">
        <f>IFERROR(IF(AND('1.DP 2012-2022 '!P157&lt;0),"prejuízo",IF('1.DP 2012-2022 '!E157&lt;0,"IRPJ NEGATIVO",('1.DP 2012-2022 '!E157+'1.DP 2012-2022 '!AA157)/'1.DP 2012-2022 '!P157)),"NA")</f>
        <v>prejuízo</v>
      </c>
      <c r="G157" s="26">
        <f>IFERROR(IF(AND('1.DP 2012-2022 '!Q157&lt;0),"prejuízo",IF('1.DP 2012-2022 '!F157&lt;0,"IRPJ NEGATIVO",('1.DP 2012-2022 '!F157+'1.DP 2012-2022 '!AB157)/'1.DP 2012-2022 '!Q157)),"NA")</f>
        <v>-0.42974265344741963</v>
      </c>
      <c r="H157" s="26">
        <f>IFERROR(IF(AND('1.DP 2012-2022 '!R157&lt;0),"prejuízo",IF('1.DP 2012-2022 '!G157&lt;0,"IRPJ NEGATIVO",('1.DP 2012-2022 '!G157+'1.DP 2012-2022 '!AC157)/'1.DP 2012-2022 '!R157)),"NA")</f>
        <v>-18.774622354379964</v>
      </c>
      <c r="I157" s="26">
        <f>IFERROR(IF(AND('1.DP 2012-2022 '!S157&lt;0),"prejuízo",IF('1.DP 2012-2022 '!H157&lt;0,"IRPJ NEGATIVO",('1.DP 2012-2022 '!H157+'1.DP 2012-2022 '!AD157)/'1.DP 2012-2022 '!S157)),"NA")</f>
        <v>1.7916854122237317E-2</v>
      </c>
      <c r="J157" s="26">
        <f>IFERROR(IF(AND('1.DP 2012-2022 '!T157&lt;0),"prejuízo",IF('1.DP 2012-2022 '!I157&lt;0,"IRPJ NEGATIVO",('1.DP 2012-2022 '!I157+'1.DP 2012-2022 '!AE157)/'1.DP 2012-2022 '!T157)),"NA")</f>
        <v>1.271778071135723E-2</v>
      </c>
      <c r="K157" s="26">
        <f>IFERROR(IF(AND('1.DP 2012-2022 '!U157&lt;0),"prejuízo",IF('1.DP 2012-2022 '!J157&lt;0,"IRPJ NEGATIVO",('1.DP 2012-2022 '!J157+'1.DP 2012-2022 '!AF157)/'1.DP 2012-2022 '!U157)),"NA")</f>
        <v>1.7284716401221957E-2</v>
      </c>
      <c r="L157" s="26">
        <f>IFERROR(IF(AND('1.DP 2012-2022 '!V157&lt;0),"prejuízo",IF('1.DP 2012-2022 '!K157&lt;0,"IRPJ NEGATIVO",('1.DP 2012-2022 '!K157+'1.DP 2012-2022 '!AG157)/'1.DP 2012-2022 '!V157)),"NA")</f>
        <v>1.2583390795777276E-2</v>
      </c>
      <c r="M157" s="26">
        <f>IFERROR(IF(AND('1.DP 2012-2022 '!W157&lt;0),"prejuízo",IF('1.DP 2012-2022 '!L157&lt;0,"IRPJ NEGATIVO",('1.DP 2012-2022 '!L157+'1.DP 2012-2022 '!AH157)/'1.DP 2012-2022 '!W157)),"NA")</f>
        <v>-9.065846197966039E-4</v>
      </c>
      <c r="N157" s="26">
        <f>IFERROR(IF(AND('1.DP 2012-2022 '!X157&lt;0),"prejuízo",IF('1.DP 2012-2022 '!M157&lt;0,"IRPJ NEGATIVO",('1.DP 2012-2022 '!M157+'1.DP 2012-2022 '!AI157)/'1.DP 2012-2022 '!X157)),"NA")</f>
        <v>1.6772694307614088E-2</v>
      </c>
      <c r="O157" s="26">
        <f>IFERROR(IF(AND('1.DP 2012-2022 '!Y157&lt;0),"prejuízo",IF('1.DP 2012-2022 '!N157&lt;0,"IRPJ NEGATIVO",('1.DP 2012-2022 '!N157+'1.DP 2012-2022 '!AJ157)/'1.DP 2012-2022 '!Y157)),"NA")</f>
        <v>4.6853577220819134E-2</v>
      </c>
      <c r="P157" s="26">
        <f>IFERROR(IF(AND('1.DP 2012-2022 '!Z157&lt;0),"prejuízo",IF('1.DP 2012-2022 '!O157&lt;0,"IRPJ NEGATIVO",('1.DP 2012-2022 '!O157+'1.DP 2012-2022 '!AK157)/'1.DP 2012-2022 '!Z157)),"NA")</f>
        <v>4.5594159753377841E-2</v>
      </c>
      <c r="Q157" s="27">
        <f t="shared" si="1"/>
        <v>8</v>
      </c>
      <c r="R157" s="27">
        <f t="shared" si="2"/>
        <v>480</v>
      </c>
      <c r="S157" s="28">
        <f>IFERROR((SUMIF('1.DP 2012-2022 '!E157:O157,"&gt;=0",'1.DP 2012-2022 '!E157:O157)+SUMIF('1.DP 2012-2022 '!E157:O157,"&gt;=0",'1.DP 2012-2022 '!AA157:AK157))/(SUMIF('1.DP 2012-2022 '!P157:Z157,"&gt;=0",'1.DP 2012-2022 '!P157:Z157)),"NA")</f>
        <v>-2.2387070500207263E-2</v>
      </c>
      <c r="T157" s="29">
        <f t="shared" si="3"/>
        <v>-3.7311784167012104E-4</v>
      </c>
      <c r="U157" s="29">
        <f t="shared" si="4"/>
        <v>-9.1703309780674907E-5</v>
      </c>
    </row>
    <row r="158" spans="1:21" ht="14.25" customHeight="1">
      <c r="A158" s="12" t="s">
        <v>373</v>
      </c>
      <c r="B158" s="12" t="s">
        <v>374</v>
      </c>
      <c r="C158" s="12" t="s">
        <v>58</v>
      </c>
      <c r="D158" s="13" t="s">
        <v>196</v>
      </c>
      <c r="E158" s="25">
        <f t="shared" si="0"/>
        <v>1.5524387510795991E-3</v>
      </c>
      <c r="F158" s="26" t="str">
        <f>IFERROR(IF(AND('1.DP 2012-2022 '!P158&lt;0),"prejuízo",IF('1.DP 2012-2022 '!E158&lt;0,"IRPJ NEGATIVO",('1.DP 2012-2022 '!E158+'1.DP 2012-2022 '!AA158)/'1.DP 2012-2022 '!P158)),"NA")</f>
        <v>prejuízo</v>
      </c>
      <c r="G158" s="26" t="str">
        <f>IFERROR(IF(AND('1.DP 2012-2022 '!Q158&lt;0),"prejuízo",IF('1.DP 2012-2022 '!F158&lt;0,"IRPJ NEGATIVO",('1.DP 2012-2022 '!F158+'1.DP 2012-2022 '!AB158)/'1.DP 2012-2022 '!Q158)),"NA")</f>
        <v>prejuízo</v>
      </c>
      <c r="H158" s="26" t="str">
        <f>IFERROR(IF(AND('1.DP 2012-2022 '!R158&lt;0),"prejuízo",IF('1.DP 2012-2022 '!G158&lt;0,"IRPJ NEGATIVO",('1.DP 2012-2022 '!G158+'1.DP 2012-2022 '!AC158)/'1.DP 2012-2022 '!R158)),"NA")</f>
        <v>prejuízo</v>
      </c>
      <c r="I158" s="26">
        <f>IFERROR(IF(AND('1.DP 2012-2022 '!S158&lt;0),"prejuízo",IF('1.DP 2012-2022 '!H158&lt;0,"IRPJ NEGATIVO",('1.DP 2012-2022 '!H158+'1.DP 2012-2022 '!AD158)/'1.DP 2012-2022 '!S158)),"NA")</f>
        <v>9.7143175921535319E-2</v>
      </c>
      <c r="J158" s="26">
        <f>IFERROR(IF(AND('1.DP 2012-2022 '!T158&lt;0),"prejuízo",IF('1.DP 2012-2022 '!I158&lt;0,"IRPJ NEGATIVO",('1.DP 2012-2022 '!I158+'1.DP 2012-2022 '!AE158)/'1.DP 2012-2022 '!T158)),"NA")</f>
        <v>7.0296332315744989E-2</v>
      </c>
      <c r="K158" s="26">
        <f>IFERROR(IF(AND('1.DP 2012-2022 '!U158&lt;0),"prejuízo",IF('1.DP 2012-2022 '!J158&lt;0,"IRPJ NEGATIVO",('1.DP 2012-2022 '!J158+'1.DP 2012-2022 '!AF158)/'1.DP 2012-2022 '!U158)),"NA")</f>
        <v>0.57773109228092712</v>
      </c>
      <c r="L158" s="26" t="str">
        <f>IFERROR(IF(AND('1.DP 2012-2022 '!V158&lt;0),"prejuízo",IF('1.DP 2012-2022 '!K158&lt;0,"IRPJ NEGATIVO",('1.DP 2012-2022 '!K158+'1.DP 2012-2022 '!AG158)/'1.DP 2012-2022 '!V158)),"NA")</f>
        <v>prejuízo</v>
      </c>
      <c r="M158" s="26" t="str">
        <f>IFERROR(IF(AND('1.DP 2012-2022 '!W158&lt;0),"prejuízo",IF('1.DP 2012-2022 '!L158&lt;0,"IRPJ NEGATIVO",('1.DP 2012-2022 '!L158+'1.DP 2012-2022 '!AH158)/'1.DP 2012-2022 '!W158)),"NA")</f>
        <v>prejuízo</v>
      </c>
      <c r="N158" s="26" t="str">
        <f>IFERROR(IF(AND('1.DP 2012-2022 '!X158&lt;0),"prejuízo",IF('1.DP 2012-2022 '!M158&lt;0,"IRPJ NEGATIVO",('1.DP 2012-2022 '!M158+'1.DP 2012-2022 '!AI158)/'1.DP 2012-2022 '!X158)),"NA")</f>
        <v>prejuízo</v>
      </c>
      <c r="O158" s="26" t="str">
        <f>IFERROR(IF(AND('1.DP 2012-2022 '!Y158&lt;0),"prejuízo",IF('1.DP 2012-2022 '!N158&lt;0,"IRPJ NEGATIVO",('1.DP 2012-2022 '!N158+'1.DP 2012-2022 '!AJ158)/'1.DP 2012-2022 '!Y158)),"NA")</f>
        <v>NA</v>
      </c>
      <c r="P158" s="26" t="str">
        <f>IFERROR(IF(AND('1.DP 2012-2022 '!Z158&lt;0),"prejuízo",IF('1.DP 2012-2022 '!O158&lt;0,"IRPJ NEGATIVO",('1.DP 2012-2022 '!O158+'1.DP 2012-2022 '!AK158)/'1.DP 2012-2022 '!Z158)),"NA")</f>
        <v>NA</v>
      </c>
      <c r="Q158" s="27">
        <f t="shared" si="1"/>
        <v>3</v>
      </c>
      <c r="R158" s="27">
        <f t="shared" si="2"/>
        <v>480</v>
      </c>
      <c r="S158" s="28">
        <f>IFERROR((SUMIF('1.DP 2012-2022 '!E158:O158,"&gt;=0",'1.DP 2012-2022 '!E158:O158)+SUMIF('1.DP 2012-2022 '!E158:O158,"&gt;=0",'1.DP 2012-2022 '!AA158:AK158))/(SUMIF('1.DP 2012-2022 '!P158:Z158,"&gt;=0",'1.DP 2012-2022 '!P158:Z158)),"NA")</f>
        <v>0.21464119533012568</v>
      </c>
      <c r="T158" s="29">
        <f t="shared" si="3"/>
        <v>1.3415074708132855E-3</v>
      </c>
      <c r="U158" s="29">
        <f t="shared" si="4"/>
        <v>3.2970997746563081E-4</v>
      </c>
    </row>
    <row r="159" spans="1:21" ht="14.25" customHeight="1">
      <c r="A159" s="12" t="s">
        <v>375</v>
      </c>
      <c r="B159" s="12" t="s">
        <v>376</v>
      </c>
      <c r="C159" s="12" t="s">
        <v>58</v>
      </c>
      <c r="D159" s="13" t="s">
        <v>377</v>
      </c>
      <c r="E159" s="25">
        <f t="shared" si="0"/>
        <v>-9.1144276101818504E-4</v>
      </c>
      <c r="F159" s="26">
        <f>IFERROR(IF(AND('1.DP 2012-2022 '!P159&lt;0),"prejuízo",IF('1.DP 2012-2022 '!E159&lt;0,"IRPJ NEGATIVO",('1.DP 2012-2022 '!E159+'1.DP 2012-2022 '!AA159)/'1.DP 2012-2022 '!P159)),"NA")</f>
        <v>-5.7101241679109731E-2</v>
      </c>
      <c r="G159" s="26">
        <f>IFERROR(IF(AND('1.DP 2012-2022 '!Q159&lt;0),"prejuízo",IF('1.DP 2012-2022 '!F159&lt;0,"IRPJ NEGATIVO",('1.DP 2012-2022 '!F159+'1.DP 2012-2022 '!AB159)/'1.DP 2012-2022 '!Q159)),"NA")</f>
        <v>-0.13287015221540288</v>
      </c>
      <c r="H159" s="26">
        <f>IFERROR(IF(AND('1.DP 2012-2022 '!R159&lt;0),"prejuízo",IF('1.DP 2012-2022 '!G159&lt;0,"IRPJ NEGATIVO",('1.DP 2012-2022 '!G159+'1.DP 2012-2022 '!AC159)/'1.DP 2012-2022 '!R159)),"NA")</f>
        <v>3.5937567282439326E-2</v>
      </c>
      <c r="I159" s="26">
        <f>IFERROR(IF(AND('1.DP 2012-2022 '!S159&lt;0),"prejuízo",IF('1.DP 2012-2022 '!H159&lt;0,"IRPJ NEGATIVO",('1.DP 2012-2022 '!H159+'1.DP 2012-2022 '!AD159)/'1.DP 2012-2022 '!S159)),"NA")</f>
        <v>0</v>
      </c>
      <c r="J159" s="26">
        <f>IFERROR(IF(AND('1.DP 2012-2022 '!T159&lt;0),"prejuízo",IF('1.DP 2012-2022 '!I159&lt;0,"IRPJ NEGATIVO",('1.DP 2012-2022 '!I159+'1.DP 2012-2022 '!AE159)/'1.DP 2012-2022 '!T159)),"NA")</f>
        <v>0</v>
      </c>
      <c r="K159" s="26" t="str">
        <f>IFERROR(IF(AND('1.DP 2012-2022 '!U159&lt;0),"prejuízo",IF('1.DP 2012-2022 '!J159&lt;0,"IRPJ NEGATIVO",('1.DP 2012-2022 '!J159+'1.DP 2012-2022 '!AF159)/'1.DP 2012-2022 '!U159)),"NA")</f>
        <v>NA</v>
      </c>
      <c r="L159" s="26" t="str">
        <f>IFERROR(IF(AND('1.DP 2012-2022 '!V159&lt;0),"prejuízo",IF('1.DP 2012-2022 '!K159&lt;0,"IRPJ NEGATIVO",('1.DP 2012-2022 '!K159+'1.DP 2012-2022 '!AG159)/'1.DP 2012-2022 '!V159)),"NA")</f>
        <v>NA</v>
      </c>
      <c r="M159" s="26" t="str">
        <f>IFERROR(IF(AND('1.DP 2012-2022 '!W159&lt;0),"prejuízo",IF('1.DP 2012-2022 '!L159&lt;0,"IRPJ NEGATIVO",('1.DP 2012-2022 '!L159+'1.DP 2012-2022 '!AH159)/'1.DP 2012-2022 '!W159)),"NA")</f>
        <v>NA</v>
      </c>
      <c r="N159" s="26" t="str">
        <f>IFERROR(IF(AND('1.DP 2012-2022 '!X159&lt;0),"prejuízo",IF('1.DP 2012-2022 '!M159&lt;0,"IRPJ NEGATIVO",('1.DP 2012-2022 '!M159+'1.DP 2012-2022 '!AI159)/'1.DP 2012-2022 '!X159)),"NA")</f>
        <v>NA</v>
      </c>
      <c r="O159" s="26" t="str">
        <f>IFERROR(IF(AND('1.DP 2012-2022 '!Y159&lt;0),"prejuízo",IF('1.DP 2012-2022 '!N159&lt;0,"IRPJ NEGATIVO",('1.DP 2012-2022 '!N159+'1.DP 2012-2022 '!AJ159)/'1.DP 2012-2022 '!Y159)),"NA")</f>
        <v>NA</v>
      </c>
      <c r="P159" s="26" t="str">
        <f>IFERROR(IF(AND('1.DP 2012-2022 '!Z159&lt;0),"prejuízo",IF('1.DP 2012-2022 '!O159&lt;0,"IRPJ NEGATIVO",('1.DP 2012-2022 '!O159+'1.DP 2012-2022 '!AK159)/'1.DP 2012-2022 '!Z159)),"NA")</f>
        <v>NA</v>
      </c>
      <c r="Q159" s="27">
        <f t="shared" si="1"/>
        <v>5</v>
      </c>
      <c r="R159" s="27">
        <f t="shared" si="2"/>
        <v>169</v>
      </c>
      <c r="S159" s="28">
        <f>IFERROR((SUMIF('1.DP 2012-2022 '!E159:O159,"&gt;=0",'1.DP 2012-2022 '!E159:O159)+SUMIF('1.DP 2012-2022 '!E159:O159,"&gt;=0",'1.DP 2012-2022 '!AA159:AK159))/(SUMIF('1.DP 2012-2022 '!P159:Z159,"&gt;=0",'1.DP 2012-2022 '!P159:Z159)),"NA")</f>
        <v>-4.7680938939542582E-2</v>
      </c>
      <c r="T159" s="29">
        <f t="shared" si="3"/>
        <v>-1.4106786668503723E-3</v>
      </c>
      <c r="U159" s="29">
        <f t="shared" si="4"/>
        <v>-1.2207101623026774E-4</v>
      </c>
    </row>
    <row r="160" spans="1:21" ht="14.25" customHeight="1">
      <c r="A160" s="12" t="s">
        <v>378</v>
      </c>
      <c r="B160" s="12" t="s">
        <v>379</v>
      </c>
      <c r="C160" s="12" t="s">
        <v>58</v>
      </c>
      <c r="D160" s="13" t="s">
        <v>377</v>
      </c>
      <c r="E160" s="25">
        <f t="shared" si="0"/>
        <v>6.2351052366812201E-3</v>
      </c>
      <c r="F160" s="26">
        <f>IFERROR(IF(AND('1.DP 2012-2022 '!P160&lt;0),"prejuízo",IF('1.DP 2012-2022 '!E160&lt;0,"IRPJ NEGATIVO",('1.DP 2012-2022 '!E160+'1.DP 2012-2022 '!AA160)/'1.DP 2012-2022 '!P160)),"NA")</f>
        <v>5.5703002355483436E-2</v>
      </c>
      <c r="G160" s="26">
        <f>IFERROR(IF(AND('1.DP 2012-2022 '!Q160&lt;0),"prejuízo",IF('1.DP 2012-2022 '!F160&lt;0,"IRPJ NEGATIVO",('1.DP 2012-2022 '!F160+'1.DP 2012-2022 '!AB160)/'1.DP 2012-2022 '!Q160)),"NA")</f>
        <v>0.39002206898996516</v>
      </c>
      <c r="H160" s="26">
        <f>IFERROR(IF(AND('1.DP 2012-2022 '!R160&lt;0),"prejuízo",IF('1.DP 2012-2022 '!G160&lt;0,"IRPJ NEGATIVO",('1.DP 2012-2022 '!G160+'1.DP 2012-2022 '!AC160)/'1.DP 2012-2022 '!R160)),"NA")</f>
        <v>0.31018780340196772</v>
      </c>
      <c r="I160" s="26">
        <f>IFERROR(IF(AND('1.DP 2012-2022 '!S160&lt;0),"prejuízo",IF('1.DP 2012-2022 '!H160&lt;0,"IRPJ NEGATIVO",('1.DP 2012-2022 '!H160+'1.DP 2012-2022 '!AD160)/'1.DP 2012-2022 '!S160)),"NA")</f>
        <v>0.6490641719180853</v>
      </c>
      <c r="J160" s="26" t="str">
        <f>IFERROR(IF(AND('1.DP 2012-2022 '!T160&lt;0),"prejuízo",IF('1.DP 2012-2022 '!I160&lt;0,"IRPJ NEGATIVO",('1.DP 2012-2022 '!I160+'1.DP 2012-2022 '!AE160)/'1.DP 2012-2022 '!T160)),"NA")</f>
        <v>prejuízo</v>
      </c>
      <c r="K160" s="26" t="str">
        <f>IFERROR(IF(AND('1.DP 2012-2022 '!U160&lt;0),"prejuízo",IF('1.DP 2012-2022 '!J160&lt;0,"IRPJ NEGATIVO",('1.DP 2012-2022 '!J160+'1.DP 2012-2022 '!AF160)/'1.DP 2012-2022 '!U160)),"NA")</f>
        <v>NA</v>
      </c>
      <c r="L160" s="26" t="str">
        <f>IFERROR(IF(AND('1.DP 2012-2022 '!V160&lt;0),"prejuízo",IF('1.DP 2012-2022 '!K160&lt;0,"IRPJ NEGATIVO",('1.DP 2012-2022 '!K160+'1.DP 2012-2022 '!AG160)/'1.DP 2012-2022 '!V160)),"NA")</f>
        <v>NA</v>
      </c>
      <c r="M160" s="26" t="str">
        <f>IFERROR(IF(AND('1.DP 2012-2022 '!W160&lt;0),"prejuízo",IF('1.DP 2012-2022 '!L160&lt;0,"IRPJ NEGATIVO",('1.DP 2012-2022 '!L160+'1.DP 2012-2022 '!AH160)/'1.DP 2012-2022 '!W160)),"NA")</f>
        <v>NA</v>
      </c>
      <c r="N160" s="26" t="str">
        <f>IFERROR(IF(AND('1.DP 2012-2022 '!X160&lt;0),"prejuízo",IF('1.DP 2012-2022 '!M160&lt;0,"IRPJ NEGATIVO",('1.DP 2012-2022 '!M160+'1.DP 2012-2022 '!AI160)/'1.DP 2012-2022 '!X160)),"NA")</f>
        <v>NA</v>
      </c>
      <c r="O160" s="26" t="str">
        <f>IFERROR(IF(AND('1.DP 2012-2022 '!Y160&lt;0),"prejuízo",IF('1.DP 2012-2022 '!N160&lt;0,"IRPJ NEGATIVO",('1.DP 2012-2022 '!N160+'1.DP 2012-2022 '!AJ160)/'1.DP 2012-2022 '!Y160)),"NA")</f>
        <v>NA</v>
      </c>
      <c r="P160" s="26" t="str">
        <f>IFERROR(IF(AND('1.DP 2012-2022 '!Z160&lt;0),"prejuízo",IF('1.DP 2012-2022 '!O160&lt;0,"IRPJ NEGATIVO",('1.DP 2012-2022 '!O160+'1.DP 2012-2022 '!AK160)/'1.DP 2012-2022 '!Z160)),"NA")</f>
        <v>NA</v>
      </c>
      <c r="Q160" s="27">
        <f t="shared" si="1"/>
        <v>3</v>
      </c>
      <c r="R160" s="27">
        <f t="shared" si="2"/>
        <v>169</v>
      </c>
      <c r="S160" s="28">
        <f>IFERROR((SUMIF('1.DP 2012-2022 '!E160:O160,"&gt;=0",'1.DP 2012-2022 '!E160:O160)+SUMIF('1.DP 2012-2022 '!E160:O160,"&gt;=0",'1.DP 2012-2022 '!AA160:AK160))/(SUMIF('1.DP 2012-2022 '!P160:Z160,"&gt;=0",'1.DP 2012-2022 '!P160:Z160)),"NA")</f>
        <v>0.1546250778029267</v>
      </c>
      <c r="T160" s="29">
        <f t="shared" si="3"/>
        <v>2.7448238663241426E-3</v>
      </c>
      <c r="U160" s="29">
        <f t="shared" si="4"/>
        <v>2.3751932074182289E-4</v>
      </c>
    </row>
    <row r="161" spans="1:21" ht="14.25" customHeight="1">
      <c r="A161" s="12" t="s">
        <v>380</v>
      </c>
      <c r="B161" s="12" t="s">
        <v>381</v>
      </c>
      <c r="C161" s="12" t="s">
        <v>58</v>
      </c>
      <c r="D161" s="13" t="s">
        <v>377</v>
      </c>
      <c r="E161" s="25">
        <f t="shared" si="0"/>
        <v>4.7314632548025749E-3</v>
      </c>
      <c r="F161" s="26" t="str">
        <f>IFERROR(IF(AND('1.DP 2012-2022 '!P161&lt;0),"prejuízo",IF('1.DP 2012-2022 '!E161&lt;0,"IRPJ NEGATIVO",('1.DP 2012-2022 '!E161+'1.DP 2012-2022 '!AA161)/'1.DP 2012-2022 '!P161)),"NA")</f>
        <v>prejuízo</v>
      </c>
      <c r="G161" s="26">
        <f>IFERROR(IF(AND('1.DP 2012-2022 '!Q161&lt;0),"prejuízo",IF('1.DP 2012-2022 '!F161&lt;0,"IRPJ NEGATIVO",('1.DP 2012-2022 '!F161+'1.DP 2012-2022 '!AB161)/'1.DP 2012-2022 '!Q161)),"NA")</f>
        <v>0.13971669020961525</v>
      </c>
      <c r="H161" s="26" t="str">
        <f>IFERROR(IF(AND('1.DP 2012-2022 '!R161&lt;0),"prejuízo",IF('1.DP 2012-2022 '!G161&lt;0,"IRPJ NEGATIVO",('1.DP 2012-2022 '!G161+'1.DP 2012-2022 '!AC161)/'1.DP 2012-2022 '!R161)),"NA")</f>
        <v>prejuízo</v>
      </c>
      <c r="I161" s="26">
        <f>IFERROR(IF(AND('1.DP 2012-2022 '!S161&lt;0),"prejuízo",IF('1.DP 2012-2022 '!H161&lt;0,"IRPJ NEGATIVO",('1.DP 2012-2022 '!H161+'1.DP 2012-2022 '!AD161)/'1.DP 2012-2022 '!S161)),"NA")</f>
        <v>0.30780117763408499</v>
      </c>
      <c r="J161" s="26" t="str">
        <f>IFERROR(IF(AND('1.DP 2012-2022 '!T161&lt;0),"prejuízo",IF('1.DP 2012-2022 '!I161&lt;0,"IRPJ NEGATIVO",('1.DP 2012-2022 '!I161+'1.DP 2012-2022 '!AE161)/'1.DP 2012-2022 '!T161)),"NA")</f>
        <v>prejuízo</v>
      </c>
      <c r="K161" s="26">
        <f>IFERROR(IF(AND('1.DP 2012-2022 '!U161&lt;0),"prejuízo",IF('1.DP 2012-2022 '!J161&lt;0,"IRPJ NEGATIVO",('1.DP 2012-2022 '!J161+'1.DP 2012-2022 '!AF161)/'1.DP 2012-2022 '!U161)),"NA")</f>
        <v>0.35209942221793494</v>
      </c>
      <c r="L161" s="26" t="str">
        <f>IFERROR(IF(AND('1.DP 2012-2022 '!V161&lt;0),"prejuízo",IF('1.DP 2012-2022 '!K161&lt;0,"IRPJ NEGATIVO",('1.DP 2012-2022 '!K161+'1.DP 2012-2022 '!AG161)/'1.DP 2012-2022 '!V161)),"NA")</f>
        <v>NA</v>
      </c>
      <c r="M161" s="26" t="str">
        <f>IFERROR(IF(AND('1.DP 2012-2022 '!W161&lt;0),"prejuízo",IF('1.DP 2012-2022 '!L161&lt;0,"IRPJ NEGATIVO",('1.DP 2012-2022 '!L161+'1.DP 2012-2022 '!AH161)/'1.DP 2012-2022 '!W161)),"NA")</f>
        <v>NA</v>
      </c>
      <c r="N161" s="26" t="str">
        <f>IFERROR(IF(AND('1.DP 2012-2022 '!X161&lt;0),"prejuízo",IF('1.DP 2012-2022 '!M161&lt;0,"IRPJ NEGATIVO",('1.DP 2012-2022 '!M161+'1.DP 2012-2022 '!AI161)/'1.DP 2012-2022 '!X161)),"NA")</f>
        <v>NA</v>
      </c>
      <c r="O161" s="26" t="str">
        <f>IFERROR(IF(AND('1.DP 2012-2022 '!Y161&lt;0),"prejuízo",IF('1.DP 2012-2022 '!N161&lt;0,"IRPJ NEGATIVO",('1.DP 2012-2022 '!N161+'1.DP 2012-2022 '!AJ161)/'1.DP 2012-2022 '!Y161)),"NA")</f>
        <v>NA</v>
      </c>
      <c r="P161" s="26" t="str">
        <f>IFERROR(IF(AND('1.DP 2012-2022 '!Z161&lt;0),"prejuízo",IF('1.DP 2012-2022 '!O161&lt;0,"IRPJ NEGATIVO",('1.DP 2012-2022 '!O161+'1.DP 2012-2022 '!AK161)/'1.DP 2012-2022 '!Z161)),"NA")</f>
        <v>NA</v>
      </c>
      <c r="Q161" s="27">
        <f t="shared" si="1"/>
        <v>3</v>
      </c>
      <c r="R161" s="27">
        <f t="shared" si="2"/>
        <v>169</v>
      </c>
      <c r="S161" s="28">
        <f>IFERROR((SUMIF('1.DP 2012-2022 '!E161:O161,"&gt;=0",'1.DP 2012-2022 '!E161:O161)+SUMIF('1.DP 2012-2022 '!E161:O161,"&gt;=0",'1.DP 2012-2022 '!AA161:AK161))/(SUMIF('1.DP 2012-2022 '!P161:Z161,"&gt;=0",'1.DP 2012-2022 '!P161:Z161)),"NA")</f>
        <v>-0.10123197776239903</v>
      </c>
      <c r="T161" s="29">
        <f t="shared" si="3"/>
        <v>-1.797017356728977E-3</v>
      </c>
      <c r="U161" s="29">
        <f t="shared" si="4"/>
        <v>-1.5550226998832419E-4</v>
      </c>
    </row>
    <row r="162" spans="1:21" ht="14.25" customHeight="1">
      <c r="A162" s="12" t="s">
        <v>382</v>
      </c>
      <c r="B162" s="12" t="s">
        <v>383</v>
      </c>
      <c r="C162" s="12" t="s">
        <v>58</v>
      </c>
      <c r="D162" s="13" t="s">
        <v>377</v>
      </c>
      <c r="E162" s="25">
        <f t="shared" si="0"/>
        <v>6.8060764646304831E-4</v>
      </c>
      <c r="F162" s="26" t="str">
        <f>IFERROR(IF(AND('1.DP 2012-2022 '!P162&lt;0),"prejuízo",IF('1.DP 2012-2022 '!E162&lt;0,"IRPJ NEGATIVO",('1.DP 2012-2022 '!E162+'1.DP 2012-2022 '!AA162)/'1.DP 2012-2022 '!P162)),"NA")</f>
        <v>prejuízo</v>
      </c>
      <c r="G162" s="26" t="str">
        <f>IFERROR(IF(AND('1.DP 2012-2022 '!Q162&lt;0),"prejuízo",IF('1.DP 2012-2022 '!F162&lt;0,"IRPJ NEGATIVO",('1.DP 2012-2022 '!F162+'1.DP 2012-2022 '!AB162)/'1.DP 2012-2022 '!Q162)),"NA")</f>
        <v>prejuízo</v>
      </c>
      <c r="H162" s="26">
        <f>IFERROR(IF(AND('1.DP 2012-2022 '!R162&lt;0),"prejuízo",IF('1.DP 2012-2022 '!G162&lt;0,"IRPJ NEGATIVO",('1.DP 2012-2022 '!G162+'1.DP 2012-2022 '!AC162)/'1.DP 2012-2022 '!R162)),"NA")</f>
        <v>9.2018153801804142E-2</v>
      </c>
      <c r="I162" s="26" t="str">
        <f>IFERROR(IF(AND('1.DP 2012-2022 '!S162&lt;0),"prejuízo",IF('1.DP 2012-2022 '!H162&lt;0,"IRPJ NEGATIVO",('1.DP 2012-2022 '!H162+'1.DP 2012-2022 '!AD162)/'1.DP 2012-2022 '!S162)),"NA")</f>
        <v>prejuízo</v>
      </c>
      <c r="J162" s="26" t="str">
        <f>IFERROR(IF(AND('1.DP 2012-2022 '!T162&lt;0),"prejuízo",IF('1.DP 2012-2022 '!I162&lt;0,"IRPJ NEGATIVO",('1.DP 2012-2022 '!I162+'1.DP 2012-2022 '!AE162)/'1.DP 2012-2022 '!T162)),"NA")</f>
        <v>prejuízo</v>
      </c>
      <c r="K162" s="26" t="str">
        <f>IFERROR(IF(AND('1.DP 2012-2022 '!U162&lt;0),"prejuízo",IF('1.DP 2012-2022 '!J162&lt;0,"IRPJ NEGATIVO",('1.DP 2012-2022 '!J162+'1.DP 2012-2022 '!AF162)/'1.DP 2012-2022 '!U162)),"NA")</f>
        <v>prejuízo</v>
      </c>
      <c r="L162" s="26" t="str">
        <f>IFERROR(IF(AND('1.DP 2012-2022 '!V162&lt;0),"prejuízo",IF('1.DP 2012-2022 '!K162&lt;0,"IRPJ NEGATIVO",('1.DP 2012-2022 '!K162+'1.DP 2012-2022 '!AG162)/'1.DP 2012-2022 '!V162)),"NA")</f>
        <v>prejuízo</v>
      </c>
      <c r="M162" s="26">
        <f>IFERROR(IF(AND('1.DP 2012-2022 '!W162&lt;0),"prejuízo",IF('1.DP 2012-2022 '!L162&lt;0,"IRPJ NEGATIVO",('1.DP 2012-2022 '!L162+'1.DP 2012-2022 '!AH162)/'1.DP 2012-2022 '!W162)),"NA")</f>
        <v>0</v>
      </c>
      <c r="N162" s="26">
        <f>IFERROR(IF(AND('1.DP 2012-2022 '!X162&lt;0),"prejuízo",IF('1.DP 2012-2022 '!M162&lt;0,"IRPJ NEGATIVO",('1.DP 2012-2022 '!M162+'1.DP 2012-2022 '!AI162)/'1.DP 2012-2022 '!X162)),"NA")</f>
        <v>0</v>
      </c>
      <c r="O162" s="26">
        <f>IFERROR(IF(AND('1.DP 2012-2022 '!Y162&lt;0),"prejuízo",IF('1.DP 2012-2022 '!N162&lt;0,"IRPJ NEGATIVO",('1.DP 2012-2022 '!N162+'1.DP 2012-2022 '!AJ162)/'1.DP 2012-2022 '!Y162)),"NA")</f>
        <v>0</v>
      </c>
      <c r="P162" s="26">
        <f>IFERROR(IF(AND('1.DP 2012-2022 '!Z162&lt;0),"prejuízo",IF('1.DP 2012-2022 '!O162&lt;0,"IRPJ NEGATIVO",('1.DP 2012-2022 '!O162+'1.DP 2012-2022 '!AK162)/'1.DP 2012-2022 '!Z162)),"NA")</f>
        <v>0</v>
      </c>
      <c r="Q162" s="27">
        <f t="shared" si="1"/>
        <v>5</v>
      </c>
      <c r="R162" s="27">
        <f t="shared" si="2"/>
        <v>169</v>
      </c>
      <c r="S162" s="28">
        <f>IFERROR((SUMIF('1.DP 2012-2022 '!E162:O162,"&gt;=0",'1.DP 2012-2022 '!E162:O162)+SUMIF('1.DP 2012-2022 '!E162:O162,"&gt;=0",'1.DP 2012-2022 '!AA162:AK162))/(SUMIF('1.DP 2012-2022 '!P162:Z162,"&gt;=0",'1.DP 2012-2022 '!P162:Z162)),"NA")</f>
        <v>-0.16614024549651726</v>
      </c>
      <c r="T162" s="29">
        <f t="shared" si="3"/>
        <v>-4.9153918785951852E-3</v>
      </c>
      <c r="U162" s="29">
        <f t="shared" si="4"/>
        <v>-4.2534625063112458E-4</v>
      </c>
    </row>
    <row r="163" spans="1:21" ht="14.25" customHeight="1">
      <c r="A163" s="12" t="s">
        <v>384</v>
      </c>
      <c r="B163" s="12" t="s">
        <v>385</v>
      </c>
      <c r="C163" s="12" t="s">
        <v>58</v>
      </c>
      <c r="D163" s="13" t="s">
        <v>377</v>
      </c>
      <c r="E163" s="25">
        <f t="shared" si="0"/>
        <v>8.1051229746932161E-3</v>
      </c>
      <c r="F163" s="26">
        <f>IFERROR(IF(AND('1.DP 2012-2022 '!P163&lt;0),"prejuízo",IF('1.DP 2012-2022 '!E163&lt;0,"IRPJ NEGATIVO",('1.DP 2012-2022 '!E163+'1.DP 2012-2022 '!AA163)/'1.DP 2012-2022 '!P163)),"NA")</f>
        <v>-4.6054804589543412E-2</v>
      </c>
      <c r="G163" s="26" t="str">
        <f>IFERROR(IF(AND('1.DP 2012-2022 '!Q163&lt;0),"prejuízo",IF('1.DP 2012-2022 '!F163&lt;0,"IRPJ NEGATIVO",('1.DP 2012-2022 '!F163+'1.DP 2012-2022 '!AB163)/'1.DP 2012-2022 '!Q163)),"NA")</f>
        <v>NA</v>
      </c>
      <c r="H163" s="26">
        <f>IFERROR(IF(AND('1.DP 2012-2022 '!R163&lt;0),"prejuízo",IF('1.DP 2012-2022 '!G163&lt;0,"IRPJ NEGATIVO",('1.DP 2012-2022 '!G163+'1.DP 2012-2022 '!AC163)/'1.DP 2012-2022 '!R163)),"NA")</f>
        <v>0.1306117089261129</v>
      </c>
      <c r="I163" s="26">
        <f>IFERROR(IF(AND('1.DP 2012-2022 '!S163&lt;0),"prejuízo",IF('1.DP 2012-2022 '!H163&lt;0,"IRPJ NEGATIVO",('1.DP 2012-2022 '!H163+'1.DP 2012-2022 '!AD163)/'1.DP 2012-2022 '!S163)),"NA")</f>
        <v>5.8307402336386607E-2</v>
      </c>
      <c r="J163" s="26">
        <f>IFERROR(IF(AND('1.DP 2012-2022 '!T163&lt;0),"prejuízo",IF('1.DP 2012-2022 '!I163&lt;0,"IRPJ NEGATIVO",('1.DP 2012-2022 '!I163+'1.DP 2012-2022 '!AE163)/'1.DP 2012-2022 '!T163)),"NA")</f>
        <v>0.13591487398435123</v>
      </c>
      <c r="K163" s="26">
        <f>IFERROR(IF(AND('1.DP 2012-2022 '!U163&lt;0),"prejuízo",IF('1.DP 2012-2022 '!J163&lt;0,"IRPJ NEGATIVO",('1.DP 2012-2022 '!J163+'1.DP 2012-2022 '!AF163)/'1.DP 2012-2022 '!U163)),"NA")</f>
        <v>0.39283648737243049</v>
      </c>
      <c r="L163" s="26">
        <f>IFERROR(IF(AND('1.DP 2012-2022 '!V163&lt;0),"prejuízo",IF('1.DP 2012-2022 '!K163&lt;0,"IRPJ NEGATIVO",('1.DP 2012-2022 '!K163+'1.DP 2012-2022 '!AG163)/'1.DP 2012-2022 '!V163)),"NA")</f>
        <v>2.3508307353699815E-2</v>
      </c>
      <c r="M163" s="26">
        <f>IFERROR(IF(AND('1.DP 2012-2022 '!W163&lt;0),"prejuízo",IF('1.DP 2012-2022 '!L163&lt;0,"IRPJ NEGATIVO",('1.DP 2012-2022 '!L163+'1.DP 2012-2022 '!AH163)/'1.DP 2012-2022 '!W163)),"NA")</f>
        <v>0.22007887054913816</v>
      </c>
      <c r="N163" s="26">
        <f>IFERROR(IF(AND('1.DP 2012-2022 '!X163&lt;0),"prejuízo",IF('1.DP 2012-2022 '!M163&lt;0,"IRPJ NEGATIVO",('1.DP 2012-2022 '!M163+'1.DP 2012-2022 '!AI163)/'1.DP 2012-2022 '!X163)),"NA")</f>
        <v>0.13964904109634213</v>
      </c>
      <c r="O163" s="26">
        <f>IFERROR(IF(AND('1.DP 2012-2022 '!Y163&lt;0),"prejuízo",IF('1.DP 2012-2022 '!N163&lt;0,"IRPJ NEGATIVO",('1.DP 2012-2022 '!N163+'1.DP 2012-2022 '!AJ163)/'1.DP 2012-2022 '!Y163)),"NA")</f>
        <v>0.17793731742192012</v>
      </c>
      <c r="P163" s="26">
        <f>IFERROR(IF(AND('1.DP 2012-2022 '!Z163&lt;0),"prejuízo",IF('1.DP 2012-2022 '!O163&lt;0,"IRPJ NEGATIVO",('1.DP 2012-2022 '!O163+'1.DP 2012-2022 '!AK163)/'1.DP 2012-2022 '!Z163)),"NA")</f>
        <v>0.18433259897038914</v>
      </c>
      <c r="Q163" s="27">
        <f t="shared" si="1"/>
        <v>10</v>
      </c>
      <c r="R163" s="27">
        <f t="shared" si="2"/>
        <v>169</v>
      </c>
      <c r="S163" s="28">
        <f>IFERROR((SUMIF('1.DP 2012-2022 '!E163:O163,"&gt;=0",'1.DP 2012-2022 '!E163:O163)+SUMIF('1.DP 2012-2022 '!E163:O163,"&gt;=0",'1.DP 2012-2022 '!AA163:AK163))/(SUMIF('1.DP 2012-2022 '!P163:Z163,"&gt;=0",'1.DP 2012-2022 '!P163:Z163)),"NA")</f>
        <v>0.15327100314715414</v>
      </c>
      <c r="T163" s="29">
        <f t="shared" si="3"/>
        <v>9.0692901270505409E-3</v>
      </c>
      <c r="U163" s="29">
        <f t="shared" si="4"/>
        <v>7.8479776317027204E-4</v>
      </c>
    </row>
    <row r="164" spans="1:21" ht="14.25" customHeight="1">
      <c r="A164" s="12" t="s">
        <v>386</v>
      </c>
      <c r="B164" s="12" t="s">
        <v>387</v>
      </c>
      <c r="C164" s="12" t="s">
        <v>58</v>
      </c>
      <c r="D164" s="13" t="s">
        <v>377</v>
      </c>
      <c r="E164" s="25">
        <f t="shared" si="0"/>
        <v>8.0963366642263501E-3</v>
      </c>
      <c r="F164" s="26">
        <f>IFERROR(IF(AND('1.DP 2012-2022 '!P164&lt;0),"prejuízo",IF('1.DP 2012-2022 '!E164&lt;0,"IRPJ NEGATIVO",('1.DP 2012-2022 '!E164+'1.DP 2012-2022 '!AA164)/'1.DP 2012-2022 '!P164)),"NA")</f>
        <v>8.6142322094214741E-2</v>
      </c>
      <c r="G164" s="26">
        <f>IFERROR(IF(AND('1.DP 2012-2022 '!Q164&lt;0),"prejuízo",IF('1.DP 2012-2022 '!F164&lt;0,"IRPJ NEGATIVO",('1.DP 2012-2022 '!F164+'1.DP 2012-2022 '!AB164)/'1.DP 2012-2022 '!Q164)),"NA")</f>
        <v>0.12925905894780065</v>
      </c>
      <c r="H164" s="26">
        <f>IFERROR(IF(AND('1.DP 2012-2022 '!R164&lt;0),"prejuízo",IF('1.DP 2012-2022 '!G164&lt;0,"IRPJ NEGATIVO",('1.DP 2012-2022 '!G164+'1.DP 2012-2022 '!AC164)/'1.DP 2012-2022 '!R164)),"NA")</f>
        <v>0.26830769230355028</v>
      </c>
      <c r="I164" s="26">
        <f>IFERROR(IF(AND('1.DP 2012-2022 '!S164&lt;0),"prejuízo",IF('1.DP 2012-2022 '!H164&lt;0,"IRPJ NEGATIVO",('1.DP 2012-2022 '!H164+'1.DP 2012-2022 '!AD164)/'1.DP 2012-2022 '!S164)),"NA")</f>
        <v>0.2794017674985087</v>
      </c>
      <c r="J164" s="26">
        <f>IFERROR(IF(AND('1.DP 2012-2022 '!T164&lt;0),"prejuízo",IF('1.DP 2012-2022 '!I164&lt;0,"IRPJ NEGATIVO",('1.DP 2012-2022 '!I164+'1.DP 2012-2022 '!AE164)/'1.DP 2012-2022 '!T164)),"NA")</f>
        <v>0.30714745654296471</v>
      </c>
      <c r="K164" s="26">
        <f>IFERROR(IF(AND('1.DP 2012-2022 '!U164&lt;0),"prejuízo",IF('1.DP 2012-2022 '!J164&lt;0,"IRPJ NEGATIVO",('1.DP 2012-2022 '!J164+'1.DP 2012-2022 '!AF164)/'1.DP 2012-2022 '!U164)),"NA")</f>
        <v>0.29802259886721416</v>
      </c>
      <c r="L164" s="26" t="str">
        <f>IFERROR(IF(AND('1.DP 2012-2022 '!V164&lt;0),"prejuízo",IF('1.DP 2012-2022 '!K164&lt;0,"IRPJ NEGATIVO",('1.DP 2012-2022 '!K164+'1.DP 2012-2022 '!AG164)/'1.DP 2012-2022 '!V164)),"NA")</f>
        <v>NA</v>
      </c>
      <c r="M164" s="26" t="str">
        <f>IFERROR(IF(AND('1.DP 2012-2022 '!W164&lt;0),"prejuízo",IF('1.DP 2012-2022 '!L164&lt;0,"IRPJ NEGATIVO",('1.DP 2012-2022 '!L164+'1.DP 2012-2022 '!AH164)/'1.DP 2012-2022 '!W164)),"NA")</f>
        <v>NA</v>
      </c>
      <c r="N164" s="26" t="str">
        <f>IFERROR(IF(AND('1.DP 2012-2022 '!X164&lt;0),"prejuízo",IF('1.DP 2012-2022 '!M164&lt;0,"IRPJ NEGATIVO",('1.DP 2012-2022 '!M164+'1.DP 2012-2022 '!AI164)/'1.DP 2012-2022 '!X164)),"NA")</f>
        <v>NA</v>
      </c>
      <c r="O164" s="26" t="str">
        <f>IFERROR(IF(AND('1.DP 2012-2022 '!Y164&lt;0),"prejuízo",IF('1.DP 2012-2022 '!N164&lt;0,"IRPJ NEGATIVO",('1.DP 2012-2022 '!N164+'1.DP 2012-2022 '!AJ164)/'1.DP 2012-2022 '!Y164)),"NA")</f>
        <v>NA</v>
      </c>
      <c r="P164" s="26" t="str">
        <f>IFERROR(IF(AND('1.DP 2012-2022 '!Z164&lt;0),"prejuízo",IF('1.DP 2012-2022 '!O164&lt;0,"IRPJ NEGATIVO",('1.DP 2012-2022 '!O164+'1.DP 2012-2022 '!AK164)/'1.DP 2012-2022 '!Z164)),"NA")</f>
        <v>NA</v>
      </c>
      <c r="Q164" s="27">
        <f t="shared" si="1"/>
        <v>6</v>
      </c>
      <c r="R164" s="27">
        <f t="shared" si="2"/>
        <v>169</v>
      </c>
      <c r="S164" s="28">
        <f>IFERROR((SUMIF('1.DP 2012-2022 '!E164:O164,"&gt;=0",'1.DP 2012-2022 '!E164:O164)+SUMIF('1.DP 2012-2022 '!E164:O164,"&gt;=0",'1.DP 2012-2022 '!AA164:AK164))/(SUMIF('1.DP 2012-2022 '!P164:Z164,"&gt;=0",'1.DP 2012-2022 '!P164:Z164)),"NA")</f>
        <v>0.22871415233516765</v>
      </c>
      <c r="T164" s="29">
        <f t="shared" si="3"/>
        <v>8.1200290769881996E-3</v>
      </c>
      <c r="U164" s="29">
        <f t="shared" si="4"/>
        <v>7.026548458837716E-4</v>
      </c>
    </row>
    <row r="165" spans="1:21" ht="14.25" customHeight="1">
      <c r="A165" s="12" t="s">
        <v>388</v>
      </c>
      <c r="B165" s="12" t="s">
        <v>389</v>
      </c>
      <c r="C165" s="12" t="s">
        <v>58</v>
      </c>
      <c r="D165" s="13" t="s">
        <v>377</v>
      </c>
      <c r="E165" s="25">
        <f t="shared" si="0"/>
        <v>2.1220258916557449E-3</v>
      </c>
      <c r="F165" s="26">
        <f>IFERROR(IF(AND('1.DP 2012-2022 '!P165&lt;0),"prejuízo",IF('1.DP 2012-2022 '!E165&lt;0,"IRPJ NEGATIVO",('1.DP 2012-2022 '!E165+'1.DP 2012-2022 '!AA165)/'1.DP 2012-2022 '!P165)),"NA")</f>
        <v>8.723476265635581E-2</v>
      </c>
      <c r="G165" s="26">
        <f>IFERROR(IF(AND('1.DP 2012-2022 '!Q165&lt;0),"prejuízo",IF('1.DP 2012-2022 '!F165&lt;0,"IRPJ NEGATIVO",('1.DP 2012-2022 '!F165+'1.DP 2012-2022 '!AB165)/'1.DP 2012-2022 '!Q165)),"NA")</f>
        <v>5.6651537004853689E-2</v>
      </c>
      <c r="H165" s="26">
        <f>IFERROR(IF(AND('1.DP 2012-2022 '!R165&lt;0),"prejuízo",IF('1.DP 2012-2022 '!G165&lt;0,"IRPJ NEGATIVO",('1.DP 2012-2022 '!G165+'1.DP 2012-2022 '!AC165)/'1.DP 2012-2022 '!R165)),"NA")</f>
        <v>0.2211078691096508</v>
      </c>
      <c r="I165" s="26">
        <f>IFERROR(IF(AND('1.DP 2012-2022 '!S165&lt;0),"prejuízo",IF('1.DP 2012-2022 '!H165&lt;0,"IRPJ NEGATIVO",('1.DP 2012-2022 '!H165+'1.DP 2012-2022 '!AD165)/'1.DP 2012-2022 '!S165)),"NA")</f>
        <v>0.20136580114515154</v>
      </c>
      <c r="J165" s="26">
        <f>IFERROR(IF(AND('1.DP 2012-2022 '!T165&lt;0),"prejuízo",IF('1.DP 2012-2022 '!I165&lt;0,"IRPJ NEGATIVO",('1.DP 2012-2022 '!I165+'1.DP 2012-2022 '!AE165)/'1.DP 2012-2022 '!T165)),"NA")</f>
        <v>-0.20773759422619095</v>
      </c>
      <c r="K165" s="26" t="str">
        <f>IFERROR(IF(AND('1.DP 2012-2022 '!U165&lt;0),"prejuízo",IF('1.DP 2012-2022 '!J165&lt;0,"IRPJ NEGATIVO",('1.DP 2012-2022 '!J165+'1.DP 2012-2022 '!AF165)/'1.DP 2012-2022 '!U165)),"NA")</f>
        <v>prejuízo</v>
      </c>
      <c r="L165" s="26" t="str">
        <f>IFERROR(IF(AND('1.DP 2012-2022 '!V165&lt;0),"prejuízo",IF('1.DP 2012-2022 '!K165&lt;0,"IRPJ NEGATIVO",('1.DP 2012-2022 '!K165+'1.DP 2012-2022 '!AG165)/'1.DP 2012-2022 '!V165)),"NA")</f>
        <v>NA</v>
      </c>
      <c r="M165" s="26" t="str">
        <f>IFERROR(IF(AND('1.DP 2012-2022 '!W165&lt;0),"prejuízo",IF('1.DP 2012-2022 '!L165&lt;0,"IRPJ NEGATIVO",('1.DP 2012-2022 '!L165+'1.DP 2012-2022 '!AH165)/'1.DP 2012-2022 '!W165)),"NA")</f>
        <v>NA</v>
      </c>
      <c r="N165" s="26" t="str">
        <f>IFERROR(IF(AND('1.DP 2012-2022 '!X165&lt;0),"prejuízo",IF('1.DP 2012-2022 '!M165&lt;0,"IRPJ NEGATIVO",('1.DP 2012-2022 '!M165+'1.DP 2012-2022 '!AI165)/'1.DP 2012-2022 '!X165)),"NA")</f>
        <v>NA</v>
      </c>
      <c r="O165" s="26" t="str">
        <f>IFERROR(IF(AND('1.DP 2012-2022 '!Y165&lt;0),"prejuízo",IF('1.DP 2012-2022 '!N165&lt;0,"IRPJ NEGATIVO",('1.DP 2012-2022 '!N165+'1.DP 2012-2022 '!AJ165)/'1.DP 2012-2022 '!Y165)),"NA")</f>
        <v>NA</v>
      </c>
      <c r="P165" s="26" t="str">
        <f>IFERROR(IF(AND('1.DP 2012-2022 '!Z165&lt;0),"prejuízo",IF('1.DP 2012-2022 '!O165&lt;0,"IRPJ NEGATIVO",('1.DP 2012-2022 '!O165+'1.DP 2012-2022 '!AK165)/'1.DP 2012-2022 '!Z165)),"NA")</f>
        <v>NA</v>
      </c>
      <c r="Q165" s="27">
        <f t="shared" si="1"/>
        <v>5</v>
      </c>
      <c r="R165" s="27">
        <f t="shared" si="2"/>
        <v>169</v>
      </c>
      <c r="S165" s="28">
        <f>IFERROR((SUMIF('1.DP 2012-2022 '!E165:O165,"&gt;=0",'1.DP 2012-2022 '!E165:O165)+SUMIF('1.DP 2012-2022 '!E165:O165,"&gt;=0",'1.DP 2012-2022 '!AA165:AK165))/(SUMIF('1.DP 2012-2022 '!P165:Z165,"&gt;=0",'1.DP 2012-2022 '!P165:Z165)),"NA")</f>
        <v>0.10967384419956888</v>
      </c>
      <c r="T165" s="29">
        <f t="shared" si="3"/>
        <v>3.2447882899280731E-3</v>
      </c>
      <c r="U165" s="29">
        <f t="shared" si="4"/>
        <v>2.8078301126361721E-4</v>
      </c>
    </row>
    <row r="166" spans="1:21" ht="14.25" customHeight="1">
      <c r="A166" s="12" t="s">
        <v>390</v>
      </c>
      <c r="B166" s="12" t="s">
        <v>391</v>
      </c>
      <c r="C166" s="12" t="s">
        <v>58</v>
      </c>
      <c r="D166" s="13" t="s">
        <v>377</v>
      </c>
      <c r="E166" s="25">
        <f t="shared" si="0"/>
        <v>2.8492217656980305E-3</v>
      </c>
      <c r="F166" s="26">
        <f>IFERROR(IF(AND('1.DP 2012-2022 '!P166&lt;0),"prejuízo",IF('1.DP 2012-2022 '!E166&lt;0,"IRPJ NEGATIVO",('1.DP 2012-2022 '!E166+'1.DP 2012-2022 '!AA166)/'1.DP 2012-2022 '!P166)),"NA")</f>
        <v>-0.44738528595992982</v>
      </c>
      <c r="G166" s="26">
        <f>IFERROR(IF(AND('1.DP 2012-2022 '!Q166&lt;0),"prejuízo",IF('1.DP 2012-2022 '!F166&lt;0,"IRPJ NEGATIVO",('1.DP 2012-2022 '!F166+'1.DP 2012-2022 '!AB166)/'1.DP 2012-2022 '!Q166)),"NA")</f>
        <v>0.52519302828019265</v>
      </c>
      <c r="H166" s="26">
        <f>IFERROR(IF(AND('1.DP 2012-2022 '!R166&lt;0),"prejuízo",IF('1.DP 2012-2022 '!G166&lt;0,"IRPJ NEGATIVO",('1.DP 2012-2022 '!G166+'1.DP 2012-2022 '!AC166)/'1.DP 2012-2022 '!R166)),"NA")</f>
        <v>0.23530650143787835</v>
      </c>
      <c r="I166" s="26" t="str">
        <f>IFERROR(IF(AND('1.DP 2012-2022 '!S166&lt;0),"prejuízo",IF('1.DP 2012-2022 '!H166&lt;0,"IRPJ NEGATIVO",('1.DP 2012-2022 '!H166+'1.DP 2012-2022 '!AD166)/'1.DP 2012-2022 '!S166)),"NA")</f>
        <v>prejuízo</v>
      </c>
      <c r="J166" s="26">
        <f>IFERROR(IF(AND('1.DP 2012-2022 '!T166&lt;0),"prejuízo",IF('1.DP 2012-2022 '!I166&lt;0,"IRPJ NEGATIVO",('1.DP 2012-2022 '!I166+'1.DP 2012-2022 '!AE166)/'1.DP 2012-2022 '!T166)),"NA")</f>
        <v>-3.6777634936626523E-2</v>
      </c>
      <c r="K166" s="26">
        <f>IFERROR(IF(AND('1.DP 2012-2022 '!U166&lt;0),"prejuízo",IF('1.DP 2012-2022 '!J166&lt;0,"IRPJ NEGATIVO",('1.DP 2012-2022 '!J166+'1.DP 2012-2022 '!AF166)/'1.DP 2012-2022 '!U166)),"NA")</f>
        <v>-0.24220341637847731</v>
      </c>
      <c r="L166" s="26" t="str">
        <f>IFERROR(IF(AND('1.DP 2012-2022 '!V166&lt;0),"prejuízo",IF('1.DP 2012-2022 '!K166&lt;0,"IRPJ NEGATIVO",('1.DP 2012-2022 '!K166+'1.DP 2012-2022 '!AG166)/'1.DP 2012-2022 '!V166)),"NA")</f>
        <v>prejuízo</v>
      </c>
      <c r="M166" s="26" t="str">
        <f>IFERROR(IF(AND('1.DP 2012-2022 '!W166&lt;0),"prejuízo",IF('1.DP 2012-2022 '!L166&lt;0,"IRPJ NEGATIVO",('1.DP 2012-2022 '!L166+'1.DP 2012-2022 '!AH166)/'1.DP 2012-2022 '!W166)),"NA")</f>
        <v>prejuízo</v>
      </c>
      <c r="N166" s="26" t="str">
        <f>IFERROR(IF(AND('1.DP 2012-2022 '!X166&lt;0),"prejuízo",IF('1.DP 2012-2022 '!M166&lt;0,"IRPJ NEGATIVO",('1.DP 2012-2022 '!M166+'1.DP 2012-2022 '!AI166)/'1.DP 2012-2022 '!X166)),"NA")</f>
        <v>prejuízo</v>
      </c>
      <c r="O166" s="26" t="str">
        <f>IFERROR(IF(AND('1.DP 2012-2022 '!Y166&lt;0),"prejuízo",IF('1.DP 2012-2022 '!N166&lt;0,"IRPJ NEGATIVO",('1.DP 2012-2022 '!N166+'1.DP 2012-2022 '!AJ166)/'1.DP 2012-2022 '!Y166)),"NA")</f>
        <v>prejuízo</v>
      </c>
      <c r="P166" s="26" t="str">
        <f>IFERROR(IF(AND('1.DP 2012-2022 '!Z166&lt;0),"prejuízo",IF('1.DP 2012-2022 '!O166&lt;0,"IRPJ NEGATIVO",('1.DP 2012-2022 '!O166+'1.DP 2012-2022 '!AK166)/'1.DP 2012-2022 '!Z166)),"NA")</f>
        <v>prejuízo</v>
      </c>
      <c r="Q166" s="27">
        <f t="shared" si="1"/>
        <v>4</v>
      </c>
      <c r="R166" s="27">
        <f t="shared" si="2"/>
        <v>169</v>
      </c>
      <c r="S166" s="28">
        <f>IFERROR((SUMIF('1.DP 2012-2022 '!E166:O166,"&gt;=0",'1.DP 2012-2022 '!E166:O166)+SUMIF('1.DP 2012-2022 '!E166:O166,"&gt;=0",'1.DP 2012-2022 '!AA166:AK166))/(SUMIF('1.DP 2012-2022 '!P166:Z166,"&gt;=0",'1.DP 2012-2022 '!P166:Z166)),"NA")</f>
        <v>-0.2467767738270189</v>
      </c>
      <c r="T166" s="29">
        <f t="shared" si="3"/>
        <v>-5.8408703864383169E-3</v>
      </c>
      <c r="U166" s="29">
        <f t="shared" si="4"/>
        <v>-5.0543118039327983E-4</v>
      </c>
    </row>
    <row r="167" spans="1:21" ht="14.25" customHeight="1">
      <c r="A167" s="12" t="s">
        <v>392</v>
      </c>
      <c r="B167" s="12" t="s">
        <v>393</v>
      </c>
      <c r="C167" s="12" t="s">
        <v>58</v>
      </c>
      <c r="D167" s="13" t="s">
        <v>377</v>
      </c>
      <c r="E167" s="25">
        <f t="shared" si="0"/>
        <v>0</v>
      </c>
      <c r="F167" s="26">
        <f>IFERROR(IF(AND('1.DP 2012-2022 '!P167&lt;0),"prejuízo",IF('1.DP 2012-2022 '!E167&lt;0,"IRPJ NEGATIVO",('1.DP 2012-2022 '!E167+'1.DP 2012-2022 '!AA167)/'1.DP 2012-2022 '!P167)),"NA")</f>
        <v>0</v>
      </c>
      <c r="G167" s="26">
        <f>IFERROR(IF(AND('1.DP 2012-2022 '!Q167&lt;0),"prejuízo",IF('1.DP 2012-2022 '!F167&lt;0,"IRPJ NEGATIVO",('1.DP 2012-2022 '!F167+'1.DP 2012-2022 '!AB167)/'1.DP 2012-2022 '!Q167)),"NA")</f>
        <v>0</v>
      </c>
      <c r="H167" s="26">
        <f>IFERROR(IF(AND('1.DP 2012-2022 '!R167&lt;0),"prejuízo",IF('1.DP 2012-2022 '!G167&lt;0,"IRPJ NEGATIVO",('1.DP 2012-2022 '!G167+'1.DP 2012-2022 '!AC167)/'1.DP 2012-2022 '!R167)),"NA")</f>
        <v>0</v>
      </c>
      <c r="I167" s="26">
        <f>IFERROR(IF(AND('1.DP 2012-2022 '!S167&lt;0),"prejuízo",IF('1.DP 2012-2022 '!H167&lt;0,"IRPJ NEGATIVO",('1.DP 2012-2022 '!H167+'1.DP 2012-2022 '!AD167)/'1.DP 2012-2022 '!S167)),"NA")</f>
        <v>0</v>
      </c>
      <c r="J167" s="26">
        <f>IFERROR(IF(AND('1.DP 2012-2022 '!T167&lt;0),"prejuízo",IF('1.DP 2012-2022 '!I167&lt;0,"IRPJ NEGATIVO",('1.DP 2012-2022 '!I167+'1.DP 2012-2022 '!AE167)/'1.DP 2012-2022 '!T167)),"NA")</f>
        <v>0</v>
      </c>
      <c r="K167" s="26">
        <f>IFERROR(IF(AND('1.DP 2012-2022 '!U167&lt;0),"prejuízo",IF('1.DP 2012-2022 '!J167&lt;0,"IRPJ NEGATIVO",('1.DP 2012-2022 '!J167+'1.DP 2012-2022 '!AF167)/'1.DP 2012-2022 '!U167)),"NA")</f>
        <v>0</v>
      </c>
      <c r="L167" s="26" t="str">
        <f>IFERROR(IF(AND('1.DP 2012-2022 '!V167&lt;0),"prejuízo",IF('1.DP 2012-2022 '!K167&lt;0,"IRPJ NEGATIVO",('1.DP 2012-2022 '!K167+'1.DP 2012-2022 '!AG167)/'1.DP 2012-2022 '!V167)),"NA")</f>
        <v>prejuízo</v>
      </c>
      <c r="M167" s="26">
        <f>IFERROR(IF(AND('1.DP 2012-2022 '!W167&lt;0),"prejuízo",IF('1.DP 2012-2022 '!L167&lt;0,"IRPJ NEGATIVO",('1.DP 2012-2022 '!L167+'1.DP 2012-2022 '!AH167)/'1.DP 2012-2022 '!W167)),"NA")</f>
        <v>0</v>
      </c>
      <c r="N167" s="26" t="str">
        <f>IFERROR(IF(AND('1.DP 2012-2022 '!X167&lt;0),"prejuízo",IF('1.DP 2012-2022 '!M167&lt;0,"IRPJ NEGATIVO",('1.DP 2012-2022 '!M167+'1.DP 2012-2022 '!AI167)/'1.DP 2012-2022 '!X167)),"NA")</f>
        <v>prejuízo</v>
      </c>
      <c r="O167" s="26">
        <f>IFERROR(IF(AND('1.DP 2012-2022 '!Y167&lt;0),"prejuízo",IF('1.DP 2012-2022 '!N167&lt;0,"IRPJ NEGATIVO",('1.DP 2012-2022 '!N167+'1.DP 2012-2022 '!AJ167)/'1.DP 2012-2022 '!Y167)),"NA")</f>
        <v>0</v>
      </c>
      <c r="P167" s="26" t="str">
        <f>IFERROR(IF(AND('1.DP 2012-2022 '!Z167&lt;0),"prejuízo",IF('1.DP 2012-2022 '!O167&lt;0,"IRPJ NEGATIVO",('1.DP 2012-2022 '!O167+'1.DP 2012-2022 '!AK167)/'1.DP 2012-2022 '!Z167)),"NA")</f>
        <v>prejuízo</v>
      </c>
      <c r="Q167" s="27">
        <f t="shared" si="1"/>
        <v>8</v>
      </c>
      <c r="R167" s="27">
        <f t="shared" si="2"/>
        <v>169</v>
      </c>
      <c r="S167" s="28">
        <f>IFERROR((SUMIF('1.DP 2012-2022 '!E167:O167,"&gt;=0",'1.DP 2012-2022 '!E167:O167)+SUMIF('1.DP 2012-2022 '!E167:O167,"&gt;=0",'1.DP 2012-2022 '!AA167:AK167))/(SUMIF('1.DP 2012-2022 '!P167:Z167,"&gt;=0",'1.DP 2012-2022 '!P167:Z167)),"NA")</f>
        <v>0</v>
      </c>
      <c r="T167" s="29">
        <f t="shared" si="3"/>
        <v>0</v>
      </c>
      <c r="U167" s="29">
        <f t="shared" si="4"/>
        <v>0</v>
      </c>
    </row>
    <row r="168" spans="1:21" ht="14.25" customHeight="1">
      <c r="A168" s="12" t="s">
        <v>394</v>
      </c>
      <c r="B168" s="12" t="s">
        <v>395</v>
      </c>
      <c r="C168" s="12" t="s">
        <v>58</v>
      </c>
      <c r="D168" s="13" t="s">
        <v>377</v>
      </c>
      <c r="E168" s="25">
        <f t="shared" si="0"/>
        <v>-1.5445024683538242E-3</v>
      </c>
      <c r="F168" s="26" t="str">
        <f>IFERROR(IF(AND('1.DP 2012-2022 '!P168&lt;0),"prejuízo",IF('1.DP 2012-2022 '!E168&lt;0,"IRPJ NEGATIVO",('1.DP 2012-2022 '!E168+'1.DP 2012-2022 '!AA168)/'1.DP 2012-2022 '!P168)),"NA")</f>
        <v>prejuízo</v>
      </c>
      <c r="G168" s="26" t="str">
        <f>IFERROR(IF(AND('1.DP 2012-2022 '!Q168&lt;0),"prejuízo",IF('1.DP 2012-2022 '!F168&lt;0,"IRPJ NEGATIVO",('1.DP 2012-2022 '!F168+'1.DP 2012-2022 '!AB168)/'1.DP 2012-2022 '!Q168)),"NA")</f>
        <v>prejuízo</v>
      </c>
      <c r="H168" s="26">
        <f>IFERROR(IF(AND('1.DP 2012-2022 '!R168&lt;0),"prejuízo",IF('1.DP 2012-2022 '!G168&lt;0,"IRPJ NEGATIVO",('1.DP 2012-2022 '!G168+'1.DP 2012-2022 '!AC168)/'1.DP 2012-2022 '!R168)),"NA")</f>
        <v>-0.21107459674499104</v>
      </c>
      <c r="I168" s="26">
        <f>IFERROR(IF(AND('1.DP 2012-2022 '!S168&lt;0),"prejuízo",IF('1.DP 2012-2022 '!H168&lt;0,"IRPJ NEGATIVO",('1.DP 2012-2022 '!H168+'1.DP 2012-2022 '!AD168)/'1.DP 2012-2022 '!S168)),"NA")</f>
        <v>-0.11577157446118462</v>
      </c>
      <c r="J168" s="26" t="str">
        <f>IFERROR(IF(AND('1.DP 2012-2022 '!T168&lt;0),"prejuízo",IF('1.DP 2012-2022 '!I168&lt;0,"IRPJ NEGATIVO",('1.DP 2012-2022 '!I168+'1.DP 2012-2022 '!AE168)/'1.DP 2012-2022 '!T168)),"NA")</f>
        <v>prejuízo</v>
      </c>
      <c r="K168" s="26" t="str">
        <f>IFERROR(IF(AND('1.DP 2012-2022 '!U168&lt;0),"prejuízo",IF('1.DP 2012-2022 '!J168&lt;0,"IRPJ NEGATIVO",('1.DP 2012-2022 '!J168+'1.DP 2012-2022 '!AF168)/'1.DP 2012-2022 '!U168)),"NA")</f>
        <v>prejuízo</v>
      </c>
      <c r="L168" s="26" t="str">
        <f>IFERROR(IF(AND('1.DP 2012-2022 '!V168&lt;0),"prejuízo",IF('1.DP 2012-2022 '!K168&lt;0,"IRPJ NEGATIVO",('1.DP 2012-2022 '!K168+'1.DP 2012-2022 '!AG168)/'1.DP 2012-2022 '!V168)),"NA")</f>
        <v>prejuízo</v>
      </c>
      <c r="M168" s="26">
        <f>IFERROR(IF(AND('1.DP 2012-2022 '!W168&lt;0),"prejuízo",IF('1.DP 2012-2022 '!L168&lt;0,"IRPJ NEGATIVO",('1.DP 2012-2022 '!L168+'1.DP 2012-2022 '!AH168)/'1.DP 2012-2022 '!W168)),"NA")</f>
        <v>-0.15225222689571594</v>
      </c>
      <c r="N168" s="26">
        <f>IFERROR(IF(AND('1.DP 2012-2022 '!X168&lt;0),"prejuízo",IF('1.DP 2012-2022 '!M168&lt;0,"IRPJ NEGATIVO",('1.DP 2012-2022 '!M168+'1.DP 2012-2022 '!AI168)/'1.DP 2012-2022 '!X168)),"NA")</f>
        <v>0.14172818126115469</v>
      </c>
      <c r="O168" s="26">
        <f>IFERROR(IF(AND('1.DP 2012-2022 '!Y168&lt;0),"prejuízo",IF('1.DP 2012-2022 '!N168&lt;0,"IRPJ NEGATIVO",('1.DP 2012-2022 '!N168+'1.DP 2012-2022 '!AJ168)/'1.DP 2012-2022 '!Y168)),"NA")</f>
        <v>0.11985278588090666</v>
      </c>
      <c r="P168" s="26">
        <f>IFERROR(IF(AND('1.DP 2012-2022 '!Z168&lt;0),"prejuízo",IF('1.DP 2012-2022 '!O168&lt;0,"IRPJ NEGATIVO",('1.DP 2012-2022 '!O168+'1.DP 2012-2022 '!AK168)/'1.DP 2012-2022 '!Z168)),"NA")</f>
        <v>-2.8766498924904667E-3</v>
      </c>
      <c r="Q168" s="27">
        <f t="shared" si="1"/>
        <v>6</v>
      </c>
      <c r="R168" s="27">
        <f t="shared" si="2"/>
        <v>169</v>
      </c>
      <c r="S168" s="28">
        <f>IFERROR((SUMIF('1.DP 2012-2022 '!E168:O168,"&gt;=0",'1.DP 2012-2022 '!E168:O168)+SUMIF('1.DP 2012-2022 '!E168:O168,"&gt;=0",'1.DP 2012-2022 '!AA168:AK168))/(SUMIF('1.DP 2012-2022 '!P168:Z168,"&gt;=0",'1.DP 2012-2022 '!P168:Z168)),"NA")</f>
        <v>-6.1116470939784021E-2</v>
      </c>
      <c r="T168" s="29">
        <f t="shared" si="3"/>
        <v>-2.1698155363236932E-3</v>
      </c>
      <c r="U168" s="29">
        <f t="shared" si="4"/>
        <v>-1.8776181548320746E-4</v>
      </c>
    </row>
    <row r="169" spans="1:21" ht="14.25" customHeight="1">
      <c r="A169" s="12" t="s">
        <v>396</v>
      </c>
      <c r="B169" s="12" t="s">
        <v>397</v>
      </c>
      <c r="C169" s="12" t="s">
        <v>58</v>
      </c>
      <c r="D169" s="13" t="s">
        <v>377</v>
      </c>
      <c r="E169" s="25" t="str">
        <f t="shared" si="0"/>
        <v>NA)</v>
      </c>
      <c r="F169" s="26" t="str">
        <f>IFERROR(IF(AND('1.DP 2012-2022 '!P169&lt;0),"prejuízo",IF('1.DP 2012-2022 '!E169&lt;0,"IRPJ NEGATIVO",('1.DP 2012-2022 '!E169+'1.DP 2012-2022 '!AA169)/'1.DP 2012-2022 '!P169)),"NA")</f>
        <v>NA</v>
      </c>
      <c r="G169" s="26" t="str">
        <f>IFERROR(IF(AND('1.DP 2012-2022 '!Q169&lt;0),"prejuízo",IF('1.DP 2012-2022 '!F169&lt;0,"IRPJ NEGATIVO",('1.DP 2012-2022 '!F169+'1.DP 2012-2022 '!AB169)/'1.DP 2012-2022 '!Q169)),"NA")</f>
        <v>NA</v>
      </c>
      <c r="H169" s="26" t="str">
        <f>IFERROR(IF(AND('1.DP 2012-2022 '!R169&lt;0),"prejuízo",IF('1.DP 2012-2022 '!G169&lt;0,"IRPJ NEGATIVO",('1.DP 2012-2022 '!G169+'1.DP 2012-2022 '!AC169)/'1.DP 2012-2022 '!R169)),"NA")</f>
        <v>NA</v>
      </c>
      <c r="I169" s="26" t="str">
        <f>IFERROR(IF(AND('1.DP 2012-2022 '!S169&lt;0),"prejuízo",IF('1.DP 2012-2022 '!H169&lt;0,"IRPJ NEGATIVO",('1.DP 2012-2022 '!H169+'1.DP 2012-2022 '!AD169)/'1.DP 2012-2022 '!S169)),"NA")</f>
        <v>NA</v>
      </c>
      <c r="J169" s="26" t="str">
        <f>IFERROR(IF(AND('1.DP 2012-2022 '!T169&lt;0),"prejuízo",IF('1.DP 2012-2022 '!I169&lt;0,"IRPJ NEGATIVO",('1.DP 2012-2022 '!I169+'1.DP 2012-2022 '!AE169)/'1.DP 2012-2022 '!T169)),"NA")</f>
        <v>NA</v>
      </c>
      <c r="K169" s="26" t="str">
        <f>IFERROR(IF(AND('1.DP 2012-2022 '!U169&lt;0),"prejuízo",IF('1.DP 2012-2022 '!J169&lt;0,"IRPJ NEGATIVO",('1.DP 2012-2022 '!J169+'1.DP 2012-2022 '!AF169)/'1.DP 2012-2022 '!U169)),"NA")</f>
        <v>NA</v>
      </c>
      <c r="L169" s="26" t="str">
        <f>IFERROR(IF(AND('1.DP 2012-2022 '!V169&lt;0),"prejuízo",IF('1.DP 2012-2022 '!K169&lt;0,"IRPJ NEGATIVO",('1.DP 2012-2022 '!K169+'1.DP 2012-2022 '!AG169)/'1.DP 2012-2022 '!V169)),"NA")</f>
        <v>NA</v>
      </c>
      <c r="M169" s="26" t="str">
        <f>IFERROR(IF(AND('1.DP 2012-2022 '!W169&lt;0),"prejuízo",IF('1.DP 2012-2022 '!L169&lt;0,"IRPJ NEGATIVO",('1.DP 2012-2022 '!L169+'1.DP 2012-2022 '!AH169)/'1.DP 2012-2022 '!W169)),"NA")</f>
        <v>NA</v>
      </c>
      <c r="N169" s="26" t="str">
        <f>IFERROR(IF(AND('1.DP 2012-2022 '!X169&lt;0),"prejuízo",IF('1.DP 2012-2022 '!M169&lt;0,"IRPJ NEGATIVO",('1.DP 2012-2022 '!M169+'1.DP 2012-2022 '!AI169)/'1.DP 2012-2022 '!X169)),"NA")</f>
        <v>NA</v>
      </c>
      <c r="O169" s="26" t="str">
        <f>IFERROR(IF(AND('1.DP 2012-2022 '!Y169&lt;0),"prejuízo",IF('1.DP 2012-2022 '!N169&lt;0,"IRPJ NEGATIVO",('1.DP 2012-2022 '!N169+'1.DP 2012-2022 '!AJ169)/'1.DP 2012-2022 '!Y169)),"NA")</f>
        <v>NA</v>
      </c>
      <c r="P169" s="26" t="str">
        <f>IFERROR(IF(AND('1.DP 2012-2022 '!Z169&lt;0),"prejuízo",IF('1.DP 2012-2022 '!O169&lt;0,"IRPJ NEGATIVO",('1.DP 2012-2022 '!O169+'1.DP 2012-2022 '!AK169)/'1.DP 2012-2022 '!Z169)),"NA")</f>
        <v>NA</v>
      </c>
      <c r="Q169" s="27">
        <f t="shared" si="1"/>
        <v>0</v>
      </c>
      <c r="R169" s="27">
        <f t="shared" si="2"/>
        <v>169</v>
      </c>
      <c r="S169" s="28" t="str">
        <f>IFERROR((SUMIF('1.DP 2012-2022 '!E169:O169,"&gt;=0",'1.DP 2012-2022 '!E169:O169)+SUMIF('1.DP 2012-2022 '!E169:O169,"&gt;=0",'1.DP 2012-2022 '!AA169:AK169))/(SUMIF('1.DP 2012-2022 '!P169:Z169,"&gt;=0",'1.DP 2012-2022 '!P169:Z169)),"NA")</f>
        <v>NA</v>
      </c>
      <c r="T169" s="29" t="str">
        <f t="shared" si="3"/>
        <v>na</v>
      </c>
      <c r="U169" s="29" t="str">
        <f t="shared" si="4"/>
        <v>na</v>
      </c>
    </row>
    <row r="170" spans="1:21" ht="14.25" customHeight="1">
      <c r="A170" s="12" t="s">
        <v>398</v>
      </c>
      <c r="B170" s="12" t="s">
        <v>399</v>
      </c>
      <c r="C170" s="12" t="s">
        <v>58</v>
      </c>
      <c r="D170" s="13" t="s">
        <v>377</v>
      </c>
      <c r="E170" s="25">
        <f t="shared" si="0"/>
        <v>1.6952167047389999E-2</v>
      </c>
      <c r="F170" s="26">
        <f>IFERROR(IF(AND('1.DP 2012-2022 '!P170&lt;0),"prejuízo",IF('1.DP 2012-2022 '!E170&lt;0,"IRPJ NEGATIVO",('1.DP 2012-2022 '!E170+'1.DP 2012-2022 '!AA170)/'1.DP 2012-2022 '!P170)),"NA")</f>
        <v>0.25224550898729697</v>
      </c>
      <c r="G170" s="26">
        <f>IFERROR(IF(AND('1.DP 2012-2022 '!Q170&lt;0),"prejuízo",IF('1.DP 2012-2022 '!F170&lt;0,"IRPJ NEGATIVO",('1.DP 2012-2022 '!F170+'1.DP 2012-2022 '!AB170)/'1.DP 2012-2022 '!Q170)),"NA")</f>
        <v>0.22281228354086807</v>
      </c>
      <c r="H170" s="26">
        <f>IFERROR(IF(AND('1.DP 2012-2022 '!R170&lt;0),"prejuízo",IF('1.DP 2012-2022 '!G170&lt;0,"IRPJ NEGATIVO",('1.DP 2012-2022 '!G170+'1.DP 2012-2022 '!AC170)/'1.DP 2012-2022 '!R170)),"NA")</f>
        <v>0.27541401273947952</v>
      </c>
      <c r="I170" s="26">
        <f>IFERROR(IF(AND('1.DP 2012-2022 '!S170&lt;0),"prejuízo",IF('1.DP 2012-2022 '!H170&lt;0,"IRPJ NEGATIVO",('1.DP 2012-2022 '!H170+'1.DP 2012-2022 '!AD170)/'1.DP 2012-2022 '!S170)),"NA")</f>
        <v>0.41728828432203668</v>
      </c>
      <c r="J170" s="26">
        <f>IFERROR(IF(AND('1.DP 2012-2022 '!T170&lt;0),"prejuízo",IF('1.DP 2012-2022 '!I170&lt;0,"IRPJ NEGATIVO",('1.DP 2012-2022 '!I170+'1.DP 2012-2022 '!AE170)/'1.DP 2012-2022 '!T170)),"NA")</f>
        <v>0.32402031931314701</v>
      </c>
      <c r="K170" s="26">
        <f>IFERROR(IF(AND('1.DP 2012-2022 '!U170&lt;0),"prejuízo",IF('1.DP 2012-2022 '!J170&lt;0,"IRPJ NEGATIVO",('1.DP 2012-2022 '!J170+'1.DP 2012-2022 '!AF170)/'1.DP 2012-2022 '!U170)),"NA")</f>
        <v>0.29909983632288439</v>
      </c>
      <c r="L170" s="26">
        <f>IFERROR(IF(AND('1.DP 2012-2022 '!V170&lt;0),"prejuízo",IF('1.DP 2012-2022 '!K170&lt;0,"IRPJ NEGATIVO",('1.DP 2012-2022 '!K170+'1.DP 2012-2022 '!AG170)/'1.DP 2012-2022 '!V170)),"NA")</f>
        <v>0.27267876199479335</v>
      </c>
      <c r="M170" s="26">
        <f>IFERROR(IF(AND('1.DP 2012-2022 '!W170&lt;0),"prejuízo",IF('1.DP 2012-2022 '!L170&lt;0,"IRPJ NEGATIVO",('1.DP 2012-2022 '!L170+'1.DP 2012-2022 '!AH170)/'1.DP 2012-2022 '!W170)),"NA")</f>
        <v>0.37579214194774657</v>
      </c>
      <c r="N170" s="26">
        <f>IFERROR(IF(AND('1.DP 2012-2022 '!X170&lt;0),"prejuízo",IF('1.DP 2012-2022 '!M170&lt;0,"IRPJ NEGATIVO",('1.DP 2012-2022 '!M170+'1.DP 2012-2022 '!AI170)/'1.DP 2012-2022 '!X170)),"NA")</f>
        <v>0.42556508184065717</v>
      </c>
      <c r="O170" s="26" t="str">
        <f>IFERROR(IF(AND('1.DP 2012-2022 '!Y170&lt;0),"prejuízo",IF('1.DP 2012-2022 '!N170&lt;0,"IRPJ NEGATIVO",('1.DP 2012-2022 '!N170+'1.DP 2012-2022 '!AJ170)/'1.DP 2012-2022 '!Y170)),"NA")</f>
        <v>NA</v>
      </c>
      <c r="P170" s="26" t="str">
        <f>IFERROR(IF(AND('1.DP 2012-2022 '!Z170&lt;0),"prejuízo",IF('1.DP 2012-2022 '!O170&lt;0,"IRPJ NEGATIVO",('1.DP 2012-2022 '!O170+'1.DP 2012-2022 '!AK170)/'1.DP 2012-2022 '!Z170)),"NA")</f>
        <v>NA</v>
      </c>
      <c r="Q170" s="27">
        <f t="shared" si="1"/>
        <v>9</v>
      </c>
      <c r="R170" s="27">
        <f t="shared" si="2"/>
        <v>169</v>
      </c>
      <c r="S170" s="28">
        <f>IFERROR((SUMIF('1.DP 2012-2022 '!E170:O170,"&gt;=0",'1.DP 2012-2022 '!E170:O170)+SUMIF('1.DP 2012-2022 '!E170:O170,"&gt;=0",'1.DP 2012-2022 '!AA170:AK170))/(SUMIF('1.DP 2012-2022 '!P170:Z170,"&gt;=0",'1.DP 2012-2022 '!P170:Z170)),"NA")</f>
        <v>0.30612735808777691</v>
      </c>
      <c r="T170" s="29">
        <f t="shared" si="3"/>
        <v>1.6302640371538415E-2</v>
      </c>
      <c r="U170" s="29">
        <f t="shared" si="4"/>
        <v>1.4107251524782345E-3</v>
      </c>
    </row>
    <row r="171" spans="1:21" ht="14.25" customHeight="1">
      <c r="A171" s="12" t="s">
        <v>400</v>
      </c>
      <c r="B171" s="12" t="s">
        <v>401</v>
      </c>
      <c r="C171" s="12" t="s">
        <v>58</v>
      </c>
      <c r="D171" s="13" t="s">
        <v>377</v>
      </c>
      <c r="E171" s="25">
        <f t="shared" si="0"/>
        <v>7.2222070297702856E-3</v>
      </c>
      <c r="F171" s="26">
        <f>IFERROR(IF(AND('1.DP 2012-2022 '!P171&lt;0),"prejuízo",IF('1.DP 2012-2022 '!E171&lt;0,"IRPJ NEGATIVO",('1.DP 2012-2022 '!E171+'1.DP 2012-2022 '!AA171)/'1.DP 2012-2022 '!P171)),"NA")</f>
        <v>0.32718886136311148</v>
      </c>
      <c r="G171" s="26">
        <f>IFERROR(IF(AND('1.DP 2012-2022 '!Q171&lt;0),"prejuízo",IF('1.DP 2012-2022 '!F171&lt;0,"IRPJ NEGATIVO",('1.DP 2012-2022 '!F171+'1.DP 2012-2022 '!AB171)/'1.DP 2012-2022 '!Q171)),"NA")</f>
        <v>0.32852567573486219</v>
      </c>
      <c r="H171" s="26">
        <f>IFERROR(IF(AND('1.DP 2012-2022 '!R171&lt;0),"prejuízo",IF('1.DP 2012-2022 '!G171&lt;0,"IRPJ NEGATIVO",('1.DP 2012-2022 '!G171+'1.DP 2012-2022 '!AC171)/'1.DP 2012-2022 '!R171)),"NA")</f>
        <v>0.33490586276539674</v>
      </c>
      <c r="I171" s="26">
        <f>IFERROR(IF(AND('1.DP 2012-2022 '!S171&lt;0),"prejuízo",IF('1.DP 2012-2022 '!H171&lt;0,"IRPJ NEGATIVO",('1.DP 2012-2022 '!H171+'1.DP 2012-2022 '!AD171)/'1.DP 2012-2022 '!S171)),"NA")</f>
        <v>0.22993258816780793</v>
      </c>
      <c r="J171" s="26" t="str">
        <f>IFERROR(IF(AND('1.DP 2012-2022 '!T171&lt;0),"prejuízo",IF('1.DP 2012-2022 '!I171&lt;0,"IRPJ NEGATIVO",('1.DP 2012-2022 '!I171+'1.DP 2012-2022 '!AE171)/'1.DP 2012-2022 '!T171)),"NA")</f>
        <v>NA</v>
      </c>
      <c r="K171" s="26">
        <f>IFERROR(IF(AND('1.DP 2012-2022 '!U171&lt;0),"prejuízo",IF('1.DP 2012-2022 '!J171&lt;0,"IRPJ NEGATIVO",('1.DP 2012-2022 '!J171+'1.DP 2012-2022 '!AF171)/'1.DP 2012-2022 '!U171)),"NA")</f>
        <v>-0.34605197792760756</v>
      </c>
      <c r="L171" s="26" t="str">
        <f>IFERROR(IF(AND('1.DP 2012-2022 '!V171&lt;0),"prejuízo",IF('1.DP 2012-2022 '!K171&lt;0,"IRPJ NEGATIVO",('1.DP 2012-2022 '!K171+'1.DP 2012-2022 '!AG171)/'1.DP 2012-2022 '!V171)),"NA")</f>
        <v>NA</v>
      </c>
      <c r="M171" s="26" t="str">
        <f>IFERROR(IF(AND('1.DP 2012-2022 '!W171&lt;0),"prejuízo",IF('1.DP 2012-2022 '!L171&lt;0,"IRPJ NEGATIVO",('1.DP 2012-2022 '!L171+'1.DP 2012-2022 '!AH171)/'1.DP 2012-2022 '!W171)),"NA")</f>
        <v>NA</v>
      </c>
      <c r="N171" s="26" t="str">
        <f>IFERROR(IF(AND('1.DP 2012-2022 '!X171&lt;0),"prejuízo",IF('1.DP 2012-2022 '!M171&lt;0,"IRPJ NEGATIVO",('1.DP 2012-2022 '!M171+'1.DP 2012-2022 '!AI171)/'1.DP 2012-2022 '!X171)),"NA")</f>
        <v>NA</v>
      </c>
      <c r="O171" s="26" t="str">
        <f>IFERROR(IF(AND('1.DP 2012-2022 '!Y171&lt;0),"prejuízo",IF('1.DP 2012-2022 '!N171&lt;0,"IRPJ NEGATIVO",('1.DP 2012-2022 '!N171+'1.DP 2012-2022 '!AJ171)/'1.DP 2012-2022 '!Y171)),"NA")</f>
        <v>NA</v>
      </c>
      <c r="P171" s="26" t="str">
        <f>IFERROR(IF(AND('1.DP 2012-2022 '!Z171&lt;0),"prejuízo",IF('1.DP 2012-2022 '!O171&lt;0,"IRPJ NEGATIVO",('1.DP 2012-2022 '!O171+'1.DP 2012-2022 '!AK171)/'1.DP 2012-2022 '!Z171)),"NA")</f>
        <v>NA</v>
      </c>
      <c r="Q171" s="27">
        <f t="shared" si="1"/>
        <v>4</v>
      </c>
      <c r="R171" s="27">
        <f t="shared" si="2"/>
        <v>169</v>
      </c>
      <c r="S171" s="28">
        <f>IFERROR((SUMIF('1.DP 2012-2022 '!E171:O171,"&gt;=0",'1.DP 2012-2022 '!E171:O171)+SUMIF('1.DP 2012-2022 '!E171:O171,"&gt;=0",'1.DP 2012-2022 '!AA171:AK171))/(SUMIF('1.DP 2012-2022 '!P171:Z171,"&gt;=0",'1.DP 2012-2022 '!P171:Z171)),"NA")</f>
        <v>0.29982863038895707</v>
      </c>
      <c r="T171" s="29">
        <f t="shared" si="3"/>
        <v>7.0965356305078596E-3</v>
      </c>
      <c r="U171" s="29">
        <f t="shared" si="4"/>
        <v>6.140883366901322E-4</v>
      </c>
    </row>
    <row r="172" spans="1:21" ht="14.25" customHeight="1">
      <c r="A172" s="12" t="s">
        <v>402</v>
      </c>
      <c r="B172" s="12" t="s">
        <v>403</v>
      </c>
      <c r="C172" s="12" t="s">
        <v>58</v>
      </c>
      <c r="D172" s="13" t="s">
        <v>377</v>
      </c>
      <c r="E172" s="25">
        <f t="shared" si="0"/>
        <v>1.5148485615219148E-2</v>
      </c>
      <c r="F172" s="26">
        <f>IFERROR(IF(AND('1.DP 2012-2022 '!P172&lt;0),"prejuízo",IF('1.DP 2012-2022 '!E172&lt;0,"IRPJ NEGATIVO",('1.DP 2012-2022 '!E172+'1.DP 2012-2022 '!AA172)/'1.DP 2012-2022 '!P172)),"NA")</f>
        <v>1.1785265276519354</v>
      </c>
      <c r="G172" s="26">
        <f>IFERROR(IF(AND('1.DP 2012-2022 '!Q172&lt;0),"prejuízo",IF('1.DP 2012-2022 '!F172&lt;0,"IRPJ NEGATIVO",('1.DP 2012-2022 '!F172+'1.DP 2012-2022 '!AB172)/'1.DP 2012-2022 '!Q172)),"NA")</f>
        <v>-0.77147200373872582</v>
      </c>
      <c r="H172" s="26">
        <f>IFERROR(IF(AND('1.DP 2012-2022 '!R172&lt;0),"prejuízo",IF('1.DP 2012-2022 '!G172&lt;0,"IRPJ NEGATIVO",('1.DP 2012-2022 '!G172+'1.DP 2012-2022 '!AC172)/'1.DP 2012-2022 '!R172)),"NA")</f>
        <v>0.23364944388427128</v>
      </c>
      <c r="I172" s="26">
        <f>IFERROR(IF(AND('1.DP 2012-2022 '!S172&lt;0),"prejuízo",IF('1.DP 2012-2022 '!H172&lt;0,"IRPJ NEGATIVO",('1.DP 2012-2022 '!H172+'1.DP 2012-2022 '!AD172)/'1.DP 2012-2022 '!S172)),"NA")</f>
        <v>-0.54899359803436865</v>
      </c>
      <c r="J172" s="26">
        <f>IFERROR(IF(AND('1.DP 2012-2022 '!T172&lt;0),"prejuízo",IF('1.DP 2012-2022 '!I172&lt;0,"IRPJ NEGATIVO",('1.DP 2012-2022 '!I172+'1.DP 2012-2022 '!AE172)/'1.DP 2012-2022 '!T172)),"NA")</f>
        <v>0.32284578560030119</v>
      </c>
      <c r="K172" s="26">
        <f>IFERROR(IF(AND('1.DP 2012-2022 '!U172&lt;0),"prejuízo",IF('1.DP 2012-2022 '!J172&lt;0,"IRPJ NEGATIVO",('1.DP 2012-2022 '!J172+'1.DP 2012-2022 '!AF172)/'1.DP 2012-2022 '!U172)),"NA")</f>
        <v>0.32798345132331486</v>
      </c>
      <c r="L172" s="26">
        <f>IFERROR(IF(AND('1.DP 2012-2022 '!V172&lt;0),"prejuízo",IF('1.DP 2012-2022 '!K172&lt;0,"IRPJ NEGATIVO",('1.DP 2012-2022 '!K172+'1.DP 2012-2022 '!AG172)/'1.DP 2012-2022 '!V172)),"NA")</f>
        <v>0.3371551721386527</v>
      </c>
      <c r="M172" s="26">
        <f>IFERROR(IF(AND('1.DP 2012-2022 '!W172&lt;0),"prejuízo",IF('1.DP 2012-2022 '!L172&lt;0,"IRPJ NEGATIVO",('1.DP 2012-2022 '!L172+'1.DP 2012-2022 '!AH172)/'1.DP 2012-2022 '!W172)),"NA")</f>
        <v>0.34375371415881695</v>
      </c>
      <c r="N172" s="26">
        <f>IFERROR(IF(AND('1.DP 2012-2022 '!X172&lt;0),"prejuízo",IF('1.DP 2012-2022 '!M172&lt;0,"IRPJ NEGATIVO",('1.DP 2012-2022 '!M172+'1.DP 2012-2022 '!AI172)/'1.DP 2012-2022 '!X172)),"NA")</f>
        <v>0.32946472562722984</v>
      </c>
      <c r="O172" s="26">
        <f>IFERROR(IF(AND('1.DP 2012-2022 '!Y172&lt;0),"prejuízo",IF('1.DP 2012-2022 '!N172&lt;0,"IRPJ NEGATIVO",('1.DP 2012-2022 '!N172+'1.DP 2012-2022 '!AJ172)/'1.DP 2012-2022 '!Y172)),"NA")</f>
        <v>0.3452300176179447</v>
      </c>
      <c r="P172" s="26">
        <f>IFERROR(IF(AND('1.DP 2012-2022 '!Z172&lt;0),"prejuízo",IF('1.DP 2012-2022 '!O172&lt;0,"IRPJ NEGATIVO",('1.DP 2012-2022 '!O172+'1.DP 2012-2022 '!AK172)/'1.DP 2012-2022 '!Z172)),"NA")</f>
        <v>0.32969004918190592</v>
      </c>
      <c r="Q172" s="27">
        <f t="shared" si="1"/>
        <v>8</v>
      </c>
      <c r="R172" s="27">
        <f t="shared" si="2"/>
        <v>169</v>
      </c>
      <c r="S172" s="28">
        <f>IFERROR((SUMIF('1.DP 2012-2022 '!E172:O172,"&gt;=0",'1.DP 2012-2022 '!E172:O172)+SUMIF('1.DP 2012-2022 '!E172:O172,"&gt;=0",'1.DP 2012-2022 '!AA172:AK172))/(SUMIF('1.DP 2012-2022 '!P172:Z172,"&gt;=0",'1.DP 2012-2022 '!P172:Z172)),"NA")</f>
        <v>0.22955172340608537</v>
      </c>
      <c r="T172" s="29">
        <f t="shared" si="3"/>
        <v>1.0866353770702266E-2</v>
      </c>
      <c r="U172" s="29">
        <f t="shared" si="4"/>
        <v>9.4030403852979154E-4</v>
      </c>
    </row>
    <row r="173" spans="1:21" ht="14.25" customHeight="1">
      <c r="A173" s="12" t="s">
        <v>404</v>
      </c>
      <c r="B173" s="12" t="s">
        <v>405</v>
      </c>
      <c r="C173" s="12" t="s">
        <v>58</v>
      </c>
      <c r="D173" s="13" t="s">
        <v>377</v>
      </c>
      <c r="E173" s="25">
        <f t="shared" si="0"/>
        <v>4.3588683897446804E-4</v>
      </c>
      <c r="F173" s="26">
        <f>IFERROR(IF(AND('1.DP 2012-2022 '!P173&lt;0),"prejuízo",IF('1.DP 2012-2022 '!E173&lt;0,"IRPJ NEGATIVO",('1.DP 2012-2022 '!E173+'1.DP 2012-2022 '!AA173)/'1.DP 2012-2022 '!P173)),"NA")</f>
        <v>2.1610491090303705E-2</v>
      </c>
      <c r="G173" s="26">
        <f>IFERROR(IF(AND('1.DP 2012-2022 '!Q173&lt;0),"prejuízo",IF('1.DP 2012-2022 '!F173&lt;0,"IRPJ NEGATIVO",('1.DP 2012-2022 '!F173+'1.DP 2012-2022 '!AB173)/'1.DP 2012-2022 '!Q173)),"NA")</f>
        <v>2.3819440033655145E-2</v>
      </c>
      <c r="H173" s="26">
        <f>IFERROR(IF(AND('1.DP 2012-2022 '!R173&lt;0),"prejuízo",IF('1.DP 2012-2022 '!G173&lt;0,"IRPJ NEGATIVO",('1.DP 2012-2022 '!G173+'1.DP 2012-2022 '!AC173)/'1.DP 2012-2022 '!R173)),"NA")</f>
        <v>-2.3877251528382315E-3</v>
      </c>
      <c r="I173" s="26">
        <f>IFERROR(IF(AND('1.DP 2012-2022 '!S173&lt;0),"prejuízo",IF('1.DP 2012-2022 '!H173&lt;0,"IRPJ NEGATIVO",('1.DP 2012-2022 '!H173+'1.DP 2012-2022 '!AD173)/'1.DP 2012-2022 '!S173)),"NA")</f>
        <v>3.4798639514995081E-2</v>
      </c>
      <c r="J173" s="26">
        <f>IFERROR(IF(AND('1.DP 2012-2022 '!T173&lt;0),"prejuízo",IF('1.DP 2012-2022 '!I173&lt;0,"IRPJ NEGATIVO",('1.DP 2012-2022 '!I173+'1.DP 2012-2022 '!AE173)/'1.DP 2012-2022 '!T173)),"NA")</f>
        <v>-1.473469148777362E-4</v>
      </c>
      <c r="K173" s="26">
        <f>IFERROR(IF(AND('1.DP 2012-2022 '!U173&lt;0),"prejuízo",IF('1.DP 2012-2022 '!J173&lt;0,"IRPJ NEGATIVO",('1.DP 2012-2022 '!J173+'1.DP 2012-2022 '!AF173)/'1.DP 2012-2022 '!U173)),"NA")</f>
        <v>-4.028622784552867E-3</v>
      </c>
      <c r="L173" s="26" t="str">
        <f>IFERROR(IF(AND('1.DP 2012-2022 '!V173&lt;0),"prejuízo",IF('1.DP 2012-2022 '!K173&lt;0,"IRPJ NEGATIVO",('1.DP 2012-2022 '!K173+'1.DP 2012-2022 '!AG173)/'1.DP 2012-2022 '!V173)),"NA")</f>
        <v>NA</v>
      </c>
      <c r="M173" s="26" t="str">
        <f>IFERROR(IF(AND('1.DP 2012-2022 '!W173&lt;0),"prejuízo",IF('1.DP 2012-2022 '!L173&lt;0,"IRPJ NEGATIVO",('1.DP 2012-2022 '!L173+'1.DP 2012-2022 '!AH173)/'1.DP 2012-2022 '!W173)),"NA")</f>
        <v>NA</v>
      </c>
      <c r="N173" s="26" t="str">
        <f>IFERROR(IF(AND('1.DP 2012-2022 '!X173&lt;0),"prejuízo",IF('1.DP 2012-2022 '!M173&lt;0,"IRPJ NEGATIVO",('1.DP 2012-2022 '!M173+'1.DP 2012-2022 '!AI173)/'1.DP 2012-2022 '!X173)),"NA")</f>
        <v>NA</v>
      </c>
      <c r="O173" s="26" t="str">
        <f>IFERROR(IF(AND('1.DP 2012-2022 '!Y173&lt;0),"prejuízo",IF('1.DP 2012-2022 '!N173&lt;0,"IRPJ NEGATIVO",('1.DP 2012-2022 '!N173+'1.DP 2012-2022 '!AJ173)/'1.DP 2012-2022 '!Y173)),"NA")</f>
        <v>NA</v>
      </c>
      <c r="P173" s="26" t="str">
        <f>IFERROR(IF(AND('1.DP 2012-2022 '!Z173&lt;0),"prejuízo",IF('1.DP 2012-2022 '!O173&lt;0,"IRPJ NEGATIVO",('1.DP 2012-2022 '!O173+'1.DP 2012-2022 '!AK173)/'1.DP 2012-2022 '!Z173)),"NA")</f>
        <v>NA</v>
      </c>
      <c r="Q173" s="27">
        <f t="shared" si="1"/>
        <v>6</v>
      </c>
      <c r="R173" s="27">
        <f t="shared" si="2"/>
        <v>169</v>
      </c>
      <c r="S173" s="28">
        <f>IFERROR((SUMIF('1.DP 2012-2022 '!E173:O173,"&gt;=0",'1.DP 2012-2022 '!E173:O173)+SUMIF('1.DP 2012-2022 '!E173:O173,"&gt;=0",'1.DP 2012-2022 '!AA173:AK173))/(SUMIF('1.DP 2012-2022 '!P173:Z173,"&gt;=0",'1.DP 2012-2022 '!P173:Z173)),"NA")</f>
        <v>1.4626248239930383E-2</v>
      </c>
      <c r="T173" s="29">
        <f t="shared" si="3"/>
        <v>5.192750854413154E-4</v>
      </c>
      <c r="U173" s="29">
        <f t="shared" si="4"/>
        <v>4.4934710414532662E-5</v>
      </c>
    </row>
    <row r="174" spans="1:21" ht="14.25" customHeight="1">
      <c r="A174" s="12" t="s">
        <v>406</v>
      </c>
      <c r="B174" s="12" t="s">
        <v>407</v>
      </c>
      <c r="C174" s="12" t="s">
        <v>58</v>
      </c>
      <c r="D174" s="13" t="s">
        <v>377</v>
      </c>
      <c r="E174" s="25">
        <f t="shared" si="0"/>
        <v>0</v>
      </c>
      <c r="F174" s="26" t="str">
        <f>IFERROR(IF(AND('1.DP 2012-2022 '!P174&lt;0),"prejuízo",IF('1.DP 2012-2022 '!E174&lt;0,"IRPJ NEGATIVO",('1.DP 2012-2022 '!E174+'1.DP 2012-2022 '!AA174)/'1.DP 2012-2022 '!P174)),"NA")</f>
        <v>prejuízo</v>
      </c>
      <c r="G174" s="26">
        <f>IFERROR(IF(AND('1.DP 2012-2022 '!Q174&lt;0),"prejuízo",IF('1.DP 2012-2022 '!F174&lt;0,"IRPJ NEGATIVO",('1.DP 2012-2022 '!F174+'1.DP 2012-2022 '!AB174)/'1.DP 2012-2022 '!Q174)),"NA")</f>
        <v>0</v>
      </c>
      <c r="H174" s="26" t="str">
        <f>IFERROR(IF(AND('1.DP 2012-2022 '!R174&lt;0),"prejuízo",IF('1.DP 2012-2022 '!G174&lt;0,"IRPJ NEGATIVO",('1.DP 2012-2022 '!G174+'1.DP 2012-2022 '!AC174)/'1.DP 2012-2022 '!R174)),"NA")</f>
        <v>prejuízo</v>
      </c>
      <c r="I174" s="26">
        <f>IFERROR(IF(AND('1.DP 2012-2022 '!S174&lt;0),"prejuízo",IF('1.DP 2012-2022 '!H174&lt;0,"IRPJ NEGATIVO",('1.DP 2012-2022 '!H174+'1.DP 2012-2022 '!AD174)/'1.DP 2012-2022 '!S174)),"NA")</f>
        <v>0</v>
      </c>
      <c r="J174" s="26">
        <f>IFERROR(IF(AND('1.DP 2012-2022 '!T174&lt;0),"prejuízo",IF('1.DP 2012-2022 '!I174&lt;0,"IRPJ NEGATIVO",('1.DP 2012-2022 '!I174+'1.DP 2012-2022 '!AE174)/'1.DP 2012-2022 '!T174)),"NA")</f>
        <v>0</v>
      </c>
      <c r="K174" s="26">
        <f>IFERROR(IF(AND('1.DP 2012-2022 '!U174&lt;0),"prejuízo",IF('1.DP 2012-2022 '!J174&lt;0,"IRPJ NEGATIVO",('1.DP 2012-2022 '!J174+'1.DP 2012-2022 '!AF174)/'1.DP 2012-2022 '!U174)),"NA")</f>
        <v>0</v>
      </c>
      <c r="L174" s="26">
        <f>IFERROR(IF(AND('1.DP 2012-2022 '!V174&lt;0),"prejuízo",IF('1.DP 2012-2022 '!K174&lt;0,"IRPJ NEGATIVO",('1.DP 2012-2022 '!K174+'1.DP 2012-2022 '!AG174)/'1.DP 2012-2022 '!V174)),"NA")</f>
        <v>0</v>
      </c>
      <c r="M174" s="26">
        <f>IFERROR(IF(AND('1.DP 2012-2022 '!W174&lt;0),"prejuízo",IF('1.DP 2012-2022 '!L174&lt;0,"IRPJ NEGATIVO",('1.DP 2012-2022 '!L174+'1.DP 2012-2022 '!AH174)/'1.DP 2012-2022 '!W174)),"NA")</f>
        <v>0</v>
      </c>
      <c r="N174" s="26">
        <f>IFERROR(IF(AND('1.DP 2012-2022 '!X174&lt;0),"prejuízo",IF('1.DP 2012-2022 '!M174&lt;0,"IRPJ NEGATIVO",('1.DP 2012-2022 '!M174+'1.DP 2012-2022 '!AI174)/'1.DP 2012-2022 '!X174)),"NA")</f>
        <v>0</v>
      </c>
      <c r="O174" s="26">
        <f>IFERROR(IF(AND('1.DP 2012-2022 '!Y174&lt;0),"prejuízo",IF('1.DP 2012-2022 '!N174&lt;0,"IRPJ NEGATIVO",('1.DP 2012-2022 '!N174+'1.DP 2012-2022 '!AJ174)/'1.DP 2012-2022 '!Y174)),"NA")</f>
        <v>0</v>
      </c>
      <c r="P174" s="26">
        <f>IFERROR(IF(AND('1.DP 2012-2022 '!Z174&lt;0),"prejuízo",IF('1.DP 2012-2022 '!O174&lt;0,"IRPJ NEGATIVO",('1.DP 2012-2022 '!O174+'1.DP 2012-2022 '!AK174)/'1.DP 2012-2022 '!Z174)),"NA")</f>
        <v>0.32511401927631878</v>
      </c>
      <c r="Q174" s="27">
        <f t="shared" si="1"/>
        <v>9</v>
      </c>
      <c r="R174" s="27">
        <f t="shared" si="2"/>
        <v>169</v>
      </c>
      <c r="S174" s="28">
        <f>IFERROR((SUMIF('1.DP 2012-2022 '!E174:O174,"&gt;=0",'1.DP 2012-2022 '!E174:O174)+SUMIF('1.DP 2012-2022 '!E174:O174,"&gt;=0",'1.DP 2012-2022 '!AA174:AK174))/(SUMIF('1.DP 2012-2022 '!P174:Z174,"&gt;=0",'1.DP 2012-2022 '!P174:Z174)),"NA")</f>
        <v>7.0228833359162357E-2</v>
      </c>
      <c r="T174" s="29">
        <f t="shared" si="3"/>
        <v>3.7399970427956283E-3</v>
      </c>
      <c r="U174" s="29">
        <f t="shared" si="4"/>
        <v>3.2363517677033341E-4</v>
      </c>
    </row>
    <row r="175" spans="1:21" ht="14.25" customHeight="1">
      <c r="A175" s="12" t="s">
        <v>408</v>
      </c>
      <c r="B175" s="12" t="s">
        <v>409</v>
      </c>
      <c r="C175" s="12" t="s">
        <v>58</v>
      </c>
      <c r="D175" s="13" t="s">
        <v>377</v>
      </c>
      <c r="E175" s="25">
        <f t="shared" si="0"/>
        <v>1.027834468851874E-3</v>
      </c>
      <c r="F175" s="26">
        <f>IFERROR(IF(AND('1.DP 2012-2022 '!P175&lt;0),"prejuízo",IF('1.DP 2012-2022 '!E175&lt;0,"IRPJ NEGATIVO",('1.DP 2012-2022 '!E175+'1.DP 2012-2022 '!AA175)/'1.DP 2012-2022 '!P175)),"NA")</f>
        <v>7.764545873943951E-2</v>
      </c>
      <c r="G175" s="26">
        <f>IFERROR(IF(AND('1.DP 2012-2022 '!Q175&lt;0),"prejuízo",IF('1.DP 2012-2022 '!F175&lt;0,"IRPJ NEGATIVO",('1.DP 2012-2022 '!F175+'1.DP 2012-2022 '!AB175)/'1.DP 2012-2022 '!Q175)),"NA")</f>
        <v>9.6058566496527234E-2</v>
      </c>
      <c r="H175" s="26" t="str">
        <f>IFERROR(IF(AND('1.DP 2012-2022 '!R175&lt;0),"prejuízo",IF('1.DP 2012-2022 '!G175&lt;0,"IRPJ NEGATIVO",('1.DP 2012-2022 '!G175+'1.DP 2012-2022 '!AC175)/'1.DP 2012-2022 '!R175)),"NA")</f>
        <v>NA</v>
      </c>
      <c r="I175" s="26" t="str">
        <f>IFERROR(IF(AND('1.DP 2012-2022 '!S175&lt;0),"prejuízo",IF('1.DP 2012-2022 '!H175&lt;0,"IRPJ NEGATIVO",('1.DP 2012-2022 '!H175+'1.DP 2012-2022 '!AD175)/'1.DP 2012-2022 '!S175)),"NA")</f>
        <v>NA</v>
      </c>
      <c r="J175" s="26" t="str">
        <f>IFERROR(IF(AND('1.DP 2012-2022 '!T175&lt;0),"prejuízo",IF('1.DP 2012-2022 '!I175&lt;0,"IRPJ NEGATIVO",('1.DP 2012-2022 '!I175+'1.DP 2012-2022 '!AE175)/'1.DP 2012-2022 '!T175)),"NA")</f>
        <v>NA</v>
      </c>
      <c r="K175" s="26" t="str">
        <f>IFERROR(IF(AND('1.DP 2012-2022 '!U175&lt;0),"prejuízo",IF('1.DP 2012-2022 '!J175&lt;0,"IRPJ NEGATIVO",('1.DP 2012-2022 '!J175+'1.DP 2012-2022 '!AF175)/'1.DP 2012-2022 '!U175)),"NA")</f>
        <v>NA</v>
      </c>
      <c r="L175" s="26" t="str">
        <f>IFERROR(IF(AND('1.DP 2012-2022 '!V175&lt;0),"prejuízo",IF('1.DP 2012-2022 '!K175&lt;0,"IRPJ NEGATIVO",('1.DP 2012-2022 '!K175+'1.DP 2012-2022 '!AG175)/'1.DP 2012-2022 '!V175)),"NA")</f>
        <v>NA</v>
      </c>
      <c r="M175" s="26" t="str">
        <f>IFERROR(IF(AND('1.DP 2012-2022 '!W175&lt;0),"prejuízo",IF('1.DP 2012-2022 '!L175&lt;0,"IRPJ NEGATIVO",('1.DP 2012-2022 '!L175+'1.DP 2012-2022 '!AH175)/'1.DP 2012-2022 '!W175)),"NA")</f>
        <v>NA</v>
      </c>
      <c r="N175" s="26" t="str">
        <f>IFERROR(IF(AND('1.DP 2012-2022 '!X175&lt;0),"prejuízo",IF('1.DP 2012-2022 '!M175&lt;0,"IRPJ NEGATIVO",('1.DP 2012-2022 '!M175+'1.DP 2012-2022 '!AI175)/'1.DP 2012-2022 '!X175)),"NA")</f>
        <v>NA</v>
      </c>
      <c r="O175" s="26" t="str">
        <f>IFERROR(IF(AND('1.DP 2012-2022 '!Y175&lt;0),"prejuízo",IF('1.DP 2012-2022 '!N175&lt;0,"IRPJ NEGATIVO",('1.DP 2012-2022 '!N175+'1.DP 2012-2022 '!AJ175)/'1.DP 2012-2022 '!Y175)),"NA")</f>
        <v>NA</v>
      </c>
      <c r="P175" s="26" t="str">
        <f>IFERROR(IF(AND('1.DP 2012-2022 '!Z175&lt;0),"prejuízo",IF('1.DP 2012-2022 '!O175&lt;0,"IRPJ NEGATIVO",('1.DP 2012-2022 '!O175+'1.DP 2012-2022 '!AK175)/'1.DP 2012-2022 '!Z175)),"NA")</f>
        <v>NA</v>
      </c>
      <c r="Q175" s="27">
        <f t="shared" si="1"/>
        <v>2</v>
      </c>
      <c r="R175" s="27">
        <f t="shared" si="2"/>
        <v>169</v>
      </c>
      <c r="S175" s="28">
        <f>IFERROR((SUMIF('1.DP 2012-2022 '!E175:O175,"&gt;=0",'1.DP 2012-2022 '!E175:O175)+SUMIF('1.DP 2012-2022 '!E175:O175,"&gt;=0",'1.DP 2012-2022 '!AA175:AK175))/(SUMIF('1.DP 2012-2022 '!P175:Z175,"&gt;=0",'1.DP 2012-2022 '!P175:Z175)),"NA")</f>
        <v>8.3216015816920827E-2</v>
      </c>
      <c r="T175" s="29">
        <f t="shared" si="3"/>
        <v>9.8480492091030563E-4</v>
      </c>
      <c r="U175" s="29">
        <f t="shared" si="4"/>
        <v>8.5218654190395116E-5</v>
      </c>
    </row>
    <row r="176" spans="1:21" ht="14.25" customHeight="1">
      <c r="A176" s="12" t="s">
        <v>410</v>
      </c>
      <c r="B176" s="12" t="s">
        <v>411</v>
      </c>
      <c r="C176" s="12" t="s">
        <v>58</v>
      </c>
      <c r="D176" s="13" t="s">
        <v>377</v>
      </c>
      <c r="E176" s="25">
        <f t="shared" si="0"/>
        <v>1.3139326299178791E-2</v>
      </c>
      <c r="F176" s="26">
        <f>IFERROR(IF(AND('1.DP 2012-2022 '!P176&lt;0),"prejuízo",IF('1.DP 2012-2022 '!E176&lt;0,"IRPJ NEGATIVO",('1.DP 2012-2022 '!E176+'1.DP 2012-2022 '!AA176)/'1.DP 2012-2022 '!P176)),"NA")</f>
        <v>0.11390426006355403</v>
      </c>
      <c r="G176" s="26" t="str">
        <f>IFERROR(IF(AND('1.DP 2012-2022 '!Q176&lt;0),"prejuízo",IF('1.DP 2012-2022 '!F176&lt;0,"IRPJ NEGATIVO",('1.DP 2012-2022 '!F176+'1.DP 2012-2022 '!AB176)/'1.DP 2012-2022 '!Q176)),"NA")</f>
        <v>NA</v>
      </c>
      <c r="H176" s="26">
        <f>IFERROR(IF(AND('1.DP 2012-2022 '!R176&lt;0),"prejuízo",IF('1.DP 2012-2022 '!G176&lt;0,"IRPJ NEGATIVO",('1.DP 2012-2022 '!G176+'1.DP 2012-2022 '!AC176)/'1.DP 2012-2022 '!R176)),"NA")</f>
        <v>0.43673271385571161</v>
      </c>
      <c r="I176" s="26">
        <f>IFERROR(IF(AND('1.DP 2012-2022 '!S176&lt;0),"prejuízo",IF('1.DP 2012-2022 '!H176&lt;0,"IRPJ NEGATIVO",('1.DP 2012-2022 '!H176+'1.DP 2012-2022 '!AD176)/'1.DP 2012-2022 '!S176)),"NA")</f>
        <v>0.13776654485521572</v>
      </c>
      <c r="J176" s="26" t="str">
        <f>IFERROR(IF(AND('1.DP 2012-2022 '!T176&lt;0),"prejuízo",IF('1.DP 2012-2022 '!I176&lt;0,"IRPJ NEGATIVO",('1.DP 2012-2022 '!I176+'1.DP 2012-2022 '!AE176)/'1.DP 2012-2022 '!T176)),"NA")</f>
        <v>prejuízo</v>
      </c>
      <c r="K176" s="26">
        <f>IFERROR(IF(AND('1.DP 2012-2022 '!U176&lt;0),"prejuízo",IF('1.DP 2012-2022 '!J176&lt;0,"IRPJ NEGATIVO",('1.DP 2012-2022 '!J176+'1.DP 2012-2022 '!AF176)/'1.DP 2012-2022 '!U176)),"NA")</f>
        <v>0.10964735586528855</v>
      </c>
      <c r="L176" s="26">
        <f>IFERROR(IF(AND('1.DP 2012-2022 '!V176&lt;0),"prejuízo",IF('1.DP 2012-2022 '!K176&lt;0,"IRPJ NEGATIVO",('1.DP 2012-2022 '!K176+'1.DP 2012-2022 '!AG176)/'1.DP 2012-2022 '!V176)),"NA")</f>
        <v>-0.62128878501777385</v>
      </c>
      <c r="M176" s="26">
        <f>IFERROR(IF(AND('1.DP 2012-2022 '!W176&lt;0),"prejuízo",IF('1.DP 2012-2022 '!L176&lt;0,"IRPJ NEGATIVO",('1.DP 2012-2022 '!L176+'1.DP 2012-2022 '!AH176)/'1.DP 2012-2022 '!W176)),"NA")</f>
        <v>0.3490475119010249</v>
      </c>
      <c r="N176" s="26">
        <f>IFERROR(IF(AND('1.DP 2012-2022 '!X176&lt;0),"prejuízo",IF('1.DP 2012-2022 '!M176&lt;0,"IRPJ NEGATIVO",('1.DP 2012-2022 '!M176+'1.DP 2012-2022 '!AI176)/'1.DP 2012-2022 '!X176)),"NA")</f>
        <v>0.42592351824521735</v>
      </c>
      <c r="O176" s="26">
        <f>IFERROR(IF(AND('1.DP 2012-2022 '!Y176&lt;0),"prejuízo",IF('1.DP 2012-2022 '!N176&lt;0,"IRPJ NEGATIVO",('1.DP 2012-2022 '!N176+'1.DP 2012-2022 '!AJ176)/'1.DP 2012-2022 '!Y176)),"NA")</f>
        <v>0.36995597170505157</v>
      </c>
      <c r="P176" s="26">
        <f>IFERROR(IF(AND('1.DP 2012-2022 '!Z176&lt;0),"prejuízo",IF('1.DP 2012-2022 '!O176&lt;0,"IRPJ NEGATIVO",('1.DP 2012-2022 '!O176+'1.DP 2012-2022 '!AK176)/'1.DP 2012-2022 '!Z176)),"NA")</f>
        <v>0.4480954013812859</v>
      </c>
      <c r="Q176" s="27">
        <f t="shared" si="1"/>
        <v>8</v>
      </c>
      <c r="R176" s="27">
        <f t="shared" si="2"/>
        <v>169</v>
      </c>
      <c r="S176" s="28">
        <f>IFERROR((SUMIF('1.DP 2012-2022 '!E176:O176,"&gt;=0",'1.DP 2012-2022 '!E176:O176)+SUMIF('1.DP 2012-2022 '!E176:O176,"&gt;=0",'1.DP 2012-2022 '!AA176:AK176))/(SUMIF('1.DP 2012-2022 '!P176:Z176,"&gt;=0",'1.DP 2012-2022 '!P176:Z176)),"NA")</f>
        <v>0.37377423910999646</v>
      </c>
      <c r="T176" s="29">
        <f t="shared" si="3"/>
        <v>1.7693455105798648E-2</v>
      </c>
      <c r="U176" s="29">
        <f t="shared" si="4"/>
        <v>1.5310772723399753E-3</v>
      </c>
    </row>
    <row r="177" spans="1:21" ht="14.25" customHeight="1">
      <c r="A177" s="12" t="s">
        <v>412</v>
      </c>
      <c r="B177" s="12" t="s">
        <v>413</v>
      </c>
      <c r="C177" s="12" t="s">
        <v>58</v>
      </c>
      <c r="D177" s="13" t="s">
        <v>377</v>
      </c>
      <c r="E177" s="25">
        <f t="shared" si="0"/>
        <v>2.1230520894701347E-2</v>
      </c>
      <c r="F177" s="26">
        <f>IFERROR(IF(AND('1.DP 2012-2022 '!P177&lt;0),"prejuízo",IF('1.DP 2012-2022 '!E177&lt;0,"IRPJ NEGATIVO",('1.DP 2012-2022 '!E177+'1.DP 2012-2022 '!AA177)/'1.DP 2012-2022 '!P177)),"NA")</f>
        <v>0.16693867525422118</v>
      </c>
      <c r="G177" s="26">
        <f>IFERROR(IF(AND('1.DP 2012-2022 '!Q177&lt;0),"prejuízo",IF('1.DP 2012-2022 '!F177&lt;0,"IRPJ NEGATIVO",('1.DP 2012-2022 '!F177+'1.DP 2012-2022 '!AB177)/'1.DP 2012-2022 '!Q177)),"NA")</f>
        <v>0.34100696485544851</v>
      </c>
      <c r="H177" s="26">
        <f>IFERROR(IF(AND('1.DP 2012-2022 '!R177&lt;0),"prejuízo",IF('1.DP 2012-2022 '!G177&lt;0,"IRPJ NEGATIVO",('1.DP 2012-2022 '!G177+'1.DP 2012-2022 '!AC177)/'1.DP 2012-2022 '!R177)),"NA")</f>
        <v>0.5664567676141069</v>
      </c>
      <c r="I177" s="26">
        <f>IFERROR(IF(AND('1.DP 2012-2022 '!S177&lt;0),"prejuízo",IF('1.DP 2012-2022 '!H177&lt;0,"IRPJ NEGATIVO",('1.DP 2012-2022 '!H177+'1.DP 2012-2022 '!AD177)/'1.DP 2012-2022 '!S177)),"NA")</f>
        <v>-10.103903905782708</v>
      </c>
      <c r="J177" s="26">
        <f>IFERROR(IF(AND('1.DP 2012-2022 '!T177&lt;0),"prejuízo",IF('1.DP 2012-2022 '!I177&lt;0,"IRPJ NEGATIVO",('1.DP 2012-2022 '!I177+'1.DP 2012-2022 '!AE177)/'1.DP 2012-2022 '!T177)),"NA")</f>
        <v>0.10925555691172549</v>
      </c>
      <c r="K177" s="26">
        <f>IFERROR(IF(AND('1.DP 2012-2022 '!U177&lt;0),"prejuízo",IF('1.DP 2012-2022 '!J177&lt;0,"IRPJ NEGATIVO",('1.DP 2012-2022 '!J177+'1.DP 2012-2022 '!AF177)/'1.DP 2012-2022 '!U177)),"NA")</f>
        <v>0.28419087470694682</v>
      </c>
      <c r="L177" s="26">
        <f>IFERROR(IF(AND('1.DP 2012-2022 '!V177&lt;0),"prejuízo",IF('1.DP 2012-2022 '!K177&lt;0,"IRPJ NEGATIVO",('1.DP 2012-2022 '!K177+'1.DP 2012-2022 '!AG177)/'1.DP 2012-2022 '!V177)),"NA")</f>
        <v>0.48084163579730616</v>
      </c>
      <c r="M177" s="26">
        <f>IFERROR(IF(AND('1.DP 2012-2022 '!W177&lt;0),"prejuízo",IF('1.DP 2012-2022 '!L177&lt;0,"IRPJ NEGATIVO",('1.DP 2012-2022 '!L177+'1.DP 2012-2022 '!AH177)/'1.DP 2012-2022 '!W177)),"NA")</f>
        <v>0.41163161315334529</v>
      </c>
      <c r="N177" s="26">
        <f>IFERROR(IF(AND('1.DP 2012-2022 '!X177&lt;0),"prejuízo",IF('1.DP 2012-2022 '!M177&lt;0,"IRPJ NEGATIVO",('1.DP 2012-2022 '!M177+'1.DP 2012-2022 '!AI177)/'1.DP 2012-2022 '!X177)),"NA")</f>
        <v>0.36197547750828313</v>
      </c>
      <c r="O177" s="26">
        <f>IFERROR(IF(AND('1.DP 2012-2022 '!Y177&lt;0),"prejuízo",IF('1.DP 2012-2022 '!N177&lt;0,"IRPJ NEGATIVO",('1.DP 2012-2022 '!N177+'1.DP 2012-2022 '!AJ177)/'1.DP 2012-2022 '!Y177)),"NA")</f>
        <v>0.50686466228269089</v>
      </c>
      <c r="P177" s="26">
        <f>IFERROR(IF(AND('1.DP 2012-2022 '!Z177&lt;0),"prejuízo",IF('1.DP 2012-2022 '!O177&lt;0,"IRPJ NEGATIVO",('1.DP 2012-2022 '!O177+'1.DP 2012-2022 '!AK177)/'1.DP 2012-2022 '!Z177)),"NA")</f>
        <v>0.44210038921517775</v>
      </c>
      <c r="Q177" s="27">
        <f t="shared" si="1"/>
        <v>10</v>
      </c>
      <c r="R177" s="27">
        <f t="shared" si="2"/>
        <v>169</v>
      </c>
      <c r="S177" s="28">
        <f>IFERROR((SUMIF('1.DP 2012-2022 '!E177:O177,"&gt;=0",'1.DP 2012-2022 '!E177:O177)+SUMIF('1.DP 2012-2022 '!E177:O177,"&gt;=0",'1.DP 2012-2022 '!AA177:AK177))/(SUMIF('1.DP 2012-2022 '!P177:Z177,"&gt;=0",'1.DP 2012-2022 '!P177:Z177)),"NA")</f>
        <v>0.3784445372620901</v>
      </c>
      <c r="T177" s="29">
        <f t="shared" si="3"/>
        <v>2.2393167885330776E-2</v>
      </c>
      <c r="U177" s="29">
        <f t="shared" si="4"/>
        <v>1.9377600474249366E-3</v>
      </c>
    </row>
    <row r="178" spans="1:21" ht="14.25" customHeight="1">
      <c r="A178" s="12" t="s">
        <v>414</v>
      </c>
      <c r="B178" s="12" t="s">
        <v>415</v>
      </c>
      <c r="C178" s="12" t="s">
        <v>58</v>
      </c>
      <c r="D178" s="13" t="s">
        <v>377</v>
      </c>
      <c r="E178" s="25">
        <f t="shared" si="0"/>
        <v>3.3661971406730457E-3</v>
      </c>
      <c r="F178" s="26" t="str">
        <f>IFERROR(IF(AND('1.DP 2012-2022 '!P178&lt;0),"prejuízo",IF('1.DP 2012-2022 '!E178&lt;0,"IRPJ NEGATIVO",('1.DP 2012-2022 '!E178+'1.DP 2012-2022 '!AA178)/'1.DP 2012-2022 '!P178)),"NA")</f>
        <v>IRPJ NEGATIVO</v>
      </c>
      <c r="G178" s="26" t="str">
        <f>IFERROR(IF(AND('1.DP 2012-2022 '!Q178&lt;0),"prejuízo",IF('1.DP 2012-2022 '!F178&lt;0,"IRPJ NEGATIVO",('1.DP 2012-2022 '!F178+'1.DP 2012-2022 '!AB178)/'1.DP 2012-2022 '!Q178)),"NA")</f>
        <v>IRPJ NEGATIVO</v>
      </c>
      <c r="H178" s="26">
        <f>IFERROR(IF(AND('1.DP 2012-2022 '!R178&lt;0),"prejuízo",IF('1.DP 2012-2022 '!G178&lt;0,"IRPJ NEGATIVO",('1.DP 2012-2022 '!G178+'1.DP 2012-2022 '!AC178)/'1.DP 2012-2022 '!R178)),"NA")</f>
        <v>3.9953144168090995E-2</v>
      </c>
      <c r="I178" s="26">
        <f>IFERROR(IF(AND('1.DP 2012-2022 '!S178&lt;0),"prejuízo",IF('1.DP 2012-2022 '!H178&lt;0,"IRPJ NEGATIVO",('1.DP 2012-2022 '!H178+'1.DP 2012-2022 '!AD178)/'1.DP 2012-2022 '!S178)),"NA")</f>
        <v>2.1257375048206583E-2</v>
      </c>
      <c r="J178" s="26">
        <f>IFERROR(IF(AND('1.DP 2012-2022 '!T178&lt;0),"prejuízo",IF('1.DP 2012-2022 '!I178&lt;0,"IRPJ NEGATIVO",('1.DP 2012-2022 '!I178+'1.DP 2012-2022 '!AE178)/'1.DP 2012-2022 '!T178)),"NA")</f>
        <v>9.2302036973187701E-2</v>
      </c>
      <c r="K178" s="26">
        <f>IFERROR(IF(AND('1.DP 2012-2022 '!U178&lt;0),"prejuízo",IF('1.DP 2012-2022 '!J178&lt;0,"IRPJ NEGATIVO",('1.DP 2012-2022 '!J178+'1.DP 2012-2022 '!AF178)/'1.DP 2012-2022 '!U178)),"NA")</f>
        <v>7.7876342051182379E-2</v>
      </c>
      <c r="L178" s="26">
        <f>IFERROR(IF(AND('1.DP 2012-2022 '!V178&lt;0),"prejuízo",IF('1.DP 2012-2022 '!K178&lt;0,"IRPJ NEGATIVO",('1.DP 2012-2022 '!K178+'1.DP 2012-2022 '!AG178)/'1.DP 2012-2022 '!V178)),"NA")</f>
        <v>5.7412133974109616E-2</v>
      </c>
      <c r="M178" s="26">
        <f>IFERROR(IF(AND('1.DP 2012-2022 '!W178&lt;0),"prejuízo",IF('1.DP 2012-2022 '!L178&lt;0,"IRPJ NEGATIVO",('1.DP 2012-2022 '!L178+'1.DP 2012-2022 '!AH178)/'1.DP 2012-2022 '!W178)),"NA")</f>
        <v>5.9431383704422781E-2</v>
      </c>
      <c r="N178" s="26">
        <f>IFERROR(IF(AND('1.DP 2012-2022 '!X178&lt;0),"prejuízo",IF('1.DP 2012-2022 '!M178&lt;0,"IRPJ NEGATIVO",('1.DP 2012-2022 '!M178+'1.DP 2012-2022 '!AI178)/'1.DP 2012-2022 '!X178)),"NA")</f>
        <v>8.6607812411635246E-2</v>
      </c>
      <c r="O178" s="26">
        <f>IFERROR(IF(AND('1.DP 2012-2022 '!Y178&lt;0),"prejuízo",IF('1.DP 2012-2022 '!N178&lt;0,"IRPJ NEGATIVO",('1.DP 2012-2022 '!N178+'1.DP 2012-2022 '!AJ178)/'1.DP 2012-2022 '!Y178)),"NA")</f>
        <v>7.0837386579159958E-2</v>
      </c>
      <c r="P178" s="26">
        <f>IFERROR(IF(AND('1.DP 2012-2022 '!Z178&lt;0),"prejuízo",IF('1.DP 2012-2022 '!O178&lt;0,"IRPJ NEGATIVO",('1.DP 2012-2022 '!O178+'1.DP 2012-2022 '!AK178)/'1.DP 2012-2022 '!Z178)),"NA")</f>
        <v>7.3397530573003411E-2</v>
      </c>
      <c r="Q178" s="27">
        <f t="shared" si="1"/>
        <v>9</v>
      </c>
      <c r="R178" s="27">
        <f t="shared" si="2"/>
        <v>169</v>
      </c>
      <c r="S178" s="28">
        <f>IFERROR((SUMIF('1.DP 2012-2022 '!E178:O178,"&gt;=0",'1.DP 2012-2022 '!E178:O178)+SUMIF('1.DP 2012-2022 '!E178:O178,"&gt;=0",'1.DP 2012-2022 '!AA178:AK178))/(SUMIF('1.DP 2012-2022 '!P178:Z178,"&gt;=0",'1.DP 2012-2022 '!P178:Z178)),"NA")</f>
        <v>6.1129409785349982E-2</v>
      </c>
      <c r="T178" s="29">
        <f t="shared" si="3"/>
        <v>3.2554123554328395E-3</v>
      </c>
      <c r="U178" s="29">
        <f t="shared" si="4"/>
        <v>2.8170234924124421E-4</v>
      </c>
    </row>
    <row r="179" spans="1:21" ht="14.25" customHeight="1">
      <c r="A179" s="12" t="s">
        <v>416</v>
      </c>
      <c r="B179" s="12" t="s">
        <v>417</v>
      </c>
      <c r="C179" s="12" t="s">
        <v>58</v>
      </c>
      <c r="D179" s="13" t="s">
        <v>377</v>
      </c>
      <c r="E179" s="25">
        <f t="shared" si="0"/>
        <v>2.1864319518903599E-3</v>
      </c>
      <c r="F179" s="26">
        <f>IFERROR(IF(AND('1.DP 2012-2022 '!P179&lt;0),"prejuízo",IF('1.DP 2012-2022 '!E179&lt;0,"IRPJ NEGATIVO",('1.DP 2012-2022 '!E179+'1.DP 2012-2022 '!AA179)/'1.DP 2012-2022 '!P179)),"NA")</f>
        <v>-4.1177162840849517E-4</v>
      </c>
      <c r="G179" s="26">
        <f>IFERROR(IF(AND('1.DP 2012-2022 '!Q179&lt;0),"prejuízo",IF('1.DP 2012-2022 '!F179&lt;0,"IRPJ NEGATIVO",('1.DP 2012-2022 '!F179+'1.DP 2012-2022 '!AB179)/'1.DP 2012-2022 '!Q179)),"NA")</f>
        <v>0.25341960042657019</v>
      </c>
      <c r="H179" s="26">
        <f>IFERROR(IF(AND('1.DP 2012-2022 '!R179&lt;0),"prejuízo",IF('1.DP 2012-2022 '!G179&lt;0,"IRPJ NEGATIVO",('1.DP 2012-2022 '!G179+'1.DP 2012-2022 '!AC179)/'1.DP 2012-2022 '!R179)),"NA")</f>
        <v>0.11649917107130908</v>
      </c>
      <c r="I179" s="26" t="str">
        <f>IFERROR(IF(AND('1.DP 2012-2022 '!S179&lt;0),"prejuízo",IF('1.DP 2012-2022 '!H179&lt;0,"IRPJ NEGATIVO",('1.DP 2012-2022 '!H179+'1.DP 2012-2022 '!AD179)/'1.DP 2012-2022 '!S179)),"NA")</f>
        <v>IRPJ NEGATIVO</v>
      </c>
      <c r="J179" s="26" t="str">
        <f>IFERROR(IF(AND('1.DP 2012-2022 '!T179&lt;0),"prejuízo",IF('1.DP 2012-2022 '!I179&lt;0,"IRPJ NEGATIVO",('1.DP 2012-2022 '!I179+'1.DP 2012-2022 '!AE179)/'1.DP 2012-2022 '!T179)),"NA")</f>
        <v>prejuízo</v>
      </c>
      <c r="K179" s="26" t="str">
        <f>IFERROR(IF(AND('1.DP 2012-2022 '!U179&lt;0),"prejuízo",IF('1.DP 2012-2022 '!J179&lt;0,"IRPJ NEGATIVO",('1.DP 2012-2022 '!J179+'1.DP 2012-2022 '!AF179)/'1.DP 2012-2022 '!U179)),"NA")</f>
        <v>prejuízo</v>
      </c>
      <c r="L179" s="26" t="str">
        <f>IFERROR(IF(AND('1.DP 2012-2022 '!V179&lt;0),"prejuízo",IF('1.DP 2012-2022 '!K179&lt;0,"IRPJ NEGATIVO",('1.DP 2012-2022 '!K179+'1.DP 2012-2022 '!AG179)/'1.DP 2012-2022 '!V179)),"NA")</f>
        <v>prejuízo</v>
      </c>
      <c r="M179" s="26" t="str">
        <f>IFERROR(IF(AND('1.DP 2012-2022 '!W179&lt;0),"prejuízo",IF('1.DP 2012-2022 '!L179&lt;0,"IRPJ NEGATIVO",('1.DP 2012-2022 '!L179+'1.DP 2012-2022 '!AH179)/'1.DP 2012-2022 '!W179)),"NA")</f>
        <v>prejuízo</v>
      </c>
      <c r="N179" s="26" t="str">
        <f>IFERROR(IF(AND('1.DP 2012-2022 '!X179&lt;0),"prejuízo",IF('1.DP 2012-2022 '!M179&lt;0,"IRPJ NEGATIVO",('1.DP 2012-2022 '!M179+'1.DP 2012-2022 '!AI179)/'1.DP 2012-2022 '!X179)),"NA")</f>
        <v>prejuízo</v>
      </c>
      <c r="O179" s="26" t="str">
        <f>IFERROR(IF(AND('1.DP 2012-2022 '!Y179&lt;0),"prejuízo",IF('1.DP 2012-2022 '!N179&lt;0,"IRPJ NEGATIVO",('1.DP 2012-2022 '!N179+'1.DP 2012-2022 '!AJ179)/'1.DP 2012-2022 '!Y179)),"NA")</f>
        <v>prejuízo</v>
      </c>
      <c r="P179" s="26" t="str">
        <f>IFERROR(IF(AND('1.DP 2012-2022 '!Z179&lt;0),"prejuízo",IF('1.DP 2012-2022 '!O179&lt;0,"IRPJ NEGATIVO",('1.DP 2012-2022 '!O179+'1.DP 2012-2022 '!AK179)/'1.DP 2012-2022 '!Z179)),"NA")</f>
        <v>prejuízo</v>
      </c>
      <c r="Q179" s="27">
        <f t="shared" si="1"/>
        <v>3</v>
      </c>
      <c r="R179" s="27">
        <f t="shared" si="2"/>
        <v>169</v>
      </c>
      <c r="S179" s="28">
        <f>IFERROR((SUMIF('1.DP 2012-2022 '!E179:O179,"&gt;=0",'1.DP 2012-2022 '!E179:O179)+SUMIF('1.DP 2012-2022 '!E179:O179,"&gt;=0",'1.DP 2012-2022 '!AA179:AK179))/(SUMIF('1.DP 2012-2022 '!P179:Z179,"&gt;=0",'1.DP 2012-2022 '!P179:Z179)),"NA")</f>
        <v>-1.3381541221846137E-2</v>
      </c>
      <c r="T179" s="29">
        <f t="shared" si="3"/>
        <v>-2.3754215186709121E-4</v>
      </c>
      <c r="U179" s="29">
        <f t="shared" si="4"/>
        <v>-2.0555362859978707E-5</v>
      </c>
    </row>
    <row r="180" spans="1:21" ht="14.25" customHeight="1">
      <c r="A180" s="12" t="s">
        <v>418</v>
      </c>
      <c r="B180" s="12" t="s">
        <v>419</v>
      </c>
      <c r="C180" s="12" t="s">
        <v>58</v>
      </c>
      <c r="D180" s="13" t="s">
        <v>377</v>
      </c>
      <c r="E180" s="25">
        <f t="shared" si="0"/>
        <v>1.7099226557558346E-3</v>
      </c>
      <c r="F180" s="26">
        <f>IFERROR(IF(AND('1.DP 2012-2022 '!P180&lt;0),"prejuízo",IF('1.DP 2012-2022 '!E180&lt;0,"IRPJ NEGATIVO",('1.DP 2012-2022 '!E180+'1.DP 2012-2022 '!AA180)/'1.DP 2012-2022 '!P180)),"NA")</f>
        <v>-0.68783511849080892</v>
      </c>
      <c r="G180" s="26">
        <f>IFERROR(IF(AND('1.DP 2012-2022 '!Q180&lt;0),"prejuízo",IF('1.DP 2012-2022 '!F180&lt;0,"IRPJ NEGATIVO",('1.DP 2012-2022 '!F180+'1.DP 2012-2022 '!AB180)/'1.DP 2012-2022 '!Q180)),"NA")</f>
        <v>-2.2663663526853069E-2</v>
      </c>
      <c r="H180" s="26">
        <f>IFERROR(IF(AND('1.DP 2012-2022 '!R180&lt;0),"prejuízo",IF('1.DP 2012-2022 '!G180&lt;0,"IRPJ NEGATIVO",('1.DP 2012-2022 '!G180+'1.DP 2012-2022 '!AC180)/'1.DP 2012-2022 '!R180)),"NA")</f>
        <v>8.9974856850497761E-2</v>
      </c>
      <c r="I180" s="26" t="str">
        <f>IFERROR(IF(AND('1.DP 2012-2022 '!S180&lt;0),"prejuízo",IF('1.DP 2012-2022 '!H180&lt;0,"IRPJ NEGATIVO",('1.DP 2012-2022 '!H180+'1.DP 2012-2022 '!AD180)/'1.DP 2012-2022 '!S180)),"NA")</f>
        <v>prejuízo</v>
      </c>
      <c r="J180" s="26" t="str">
        <f>IFERROR(IF(AND('1.DP 2012-2022 '!T180&lt;0),"prejuízo",IF('1.DP 2012-2022 '!I180&lt;0,"IRPJ NEGATIVO",('1.DP 2012-2022 '!I180+'1.DP 2012-2022 '!AE180)/'1.DP 2012-2022 '!T180)),"NA")</f>
        <v>prejuízo</v>
      </c>
      <c r="K180" s="26" t="str">
        <f>IFERROR(IF(AND('1.DP 2012-2022 '!U180&lt;0),"prejuízo",IF('1.DP 2012-2022 '!J180&lt;0,"IRPJ NEGATIVO",('1.DP 2012-2022 '!J180+'1.DP 2012-2022 '!AF180)/'1.DP 2012-2022 '!U180)),"NA")</f>
        <v>prejuízo</v>
      </c>
      <c r="L180" s="26">
        <f>IFERROR(IF(AND('1.DP 2012-2022 '!V180&lt;0),"prejuízo",IF('1.DP 2012-2022 '!K180&lt;0,"IRPJ NEGATIVO",('1.DP 2012-2022 '!K180+'1.DP 2012-2022 '!AG180)/'1.DP 2012-2022 '!V180)),"NA")</f>
        <v>0.22166573549909135</v>
      </c>
      <c r="M180" s="26" t="str">
        <f>IFERROR(IF(AND('1.DP 2012-2022 '!W180&lt;0),"prejuízo",IF('1.DP 2012-2022 '!L180&lt;0,"IRPJ NEGATIVO",('1.DP 2012-2022 '!L180+'1.DP 2012-2022 '!AH180)/'1.DP 2012-2022 '!W180)),"NA")</f>
        <v>prejuízo</v>
      </c>
      <c r="N180" s="26" t="str">
        <f>IFERROR(IF(AND('1.DP 2012-2022 '!X180&lt;0),"prejuízo",IF('1.DP 2012-2022 '!M180&lt;0,"IRPJ NEGATIVO",('1.DP 2012-2022 '!M180+'1.DP 2012-2022 '!AI180)/'1.DP 2012-2022 '!X180)),"NA")</f>
        <v>prejuízo</v>
      </c>
      <c r="O180" s="26" t="str">
        <f>IFERROR(IF(AND('1.DP 2012-2022 '!Y180&lt;0),"prejuízo",IF('1.DP 2012-2022 '!N180&lt;0,"IRPJ NEGATIVO",('1.DP 2012-2022 '!N180+'1.DP 2012-2022 '!AJ180)/'1.DP 2012-2022 '!Y180)),"NA")</f>
        <v>prejuízo</v>
      </c>
      <c r="P180" s="26" t="str">
        <f>IFERROR(IF(AND('1.DP 2012-2022 '!Z180&lt;0),"prejuízo",IF('1.DP 2012-2022 '!O180&lt;0,"IRPJ NEGATIVO",('1.DP 2012-2022 '!O180+'1.DP 2012-2022 '!AK180)/'1.DP 2012-2022 '!Z180)),"NA")</f>
        <v>prejuízo</v>
      </c>
      <c r="Q180" s="27">
        <f t="shared" si="1"/>
        <v>3</v>
      </c>
      <c r="R180" s="27">
        <f t="shared" si="2"/>
        <v>169</v>
      </c>
      <c r="S180" s="28">
        <f>IFERROR((SUMIF('1.DP 2012-2022 '!E180:O180,"&gt;=0",'1.DP 2012-2022 '!E180:O180)+SUMIF('1.DP 2012-2022 '!E180:O180,"&gt;=0",'1.DP 2012-2022 '!AA180:AK180))/(SUMIF('1.DP 2012-2022 '!P180:Z180,"&gt;=0",'1.DP 2012-2022 '!P180:Z180)),"NA")</f>
        <v>-0.36813686632132098</v>
      </c>
      <c r="T180" s="29" t="str">
        <f t="shared" si="3"/>
        <v>na</v>
      </c>
      <c r="U180" s="29" t="str">
        <f t="shared" si="4"/>
        <v>na</v>
      </c>
    </row>
    <row r="181" spans="1:21" ht="14.25" customHeight="1">
      <c r="A181" s="12" t="s">
        <v>420</v>
      </c>
      <c r="B181" s="12" t="s">
        <v>421</v>
      </c>
      <c r="C181" s="12" t="s">
        <v>58</v>
      </c>
      <c r="D181" s="13" t="s">
        <v>377</v>
      </c>
      <c r="E181" s="25">
        <f t="shared" si="0"/>
        <v>5.9095939233602566E-3</v>
      </c>
      <c r="F181" s="26">
        <f>IFERROR(IF(AND('1.DP 2012-2022 '!P181&lt;0),"prejuízo",IF('1.DP 2012-2022 '!E181&lt;0,"IRPJ NEGATIVO",('1.DP 2012-2022 '!E181+'1.DP 2012-2022 '!AA181)/'1.DP 2012-2022 '!P181)),"NA")</f>
        <v>0.49545874341906976</v>
      </c>
      <c r="G181" s="26">
        <f>IFERROR(IF(AND('1.DP 2012-2022 '!Q181&lt;0),"prejuízo",IF('1.DP 2012-2022 '!F181&lt;0,"IRPJ NEGATIVO",('1.DP 2012-2022 '!F181+'1.DP 2012-2022 '!AB181)/'1.DP 2012-2022 '!Q181)),"NA")</f>
        <v>0.20780711831173587</v>
      </c>
      <c r="H181" s="26">
        <f>IFERROR(IF(AND('1.DP 2012-2022 '!R181&lt;0),"prejuízo",IF('1.DP 2012-2022 '!G181&lt;0,"IRPJ NEGATIVO",('1.DP 2012-2022 '!G181+'1.DP 2012-2022 '!AC181)/'1.DP 2012-2022 '!R181)),"NA")</f>
        <v>0.29545551131707753</v>
      </c>
      <c r="I181" s="26" t="str">
        <f>IFERROR(IF(AND('1.DP 2012-2022 '!S181&lt;0),"prejuízo",IF('1.DP 2012-2022 '!H181&lt;0,"IRPJ NEGATIVO",('1.DP 2012-2022 '!H181+'1.DP 2012-2022 '!AD181)/'1.DP 2012-2022 '!S181)),"NA")</f>
        <v>prejuízo</v>
      </c>
      <c r="J181" s="26" t="str">
        <f>IFERROR(IF(AND('1.DP 2012-2022 '!T181&lt;0),"prejuízo",IF('1.DP 2012-2022 '!I181&lt;0,"IRPJ NEGATIVO",('1.DP 2012-2022 '!I181+'1.DP 2012-2022 '!AE181)/'1.DP 2012-2022 '!T181)),"NA")</f>
        <v>prejuízo</v>
      </c>
      <c r="K181" s="26" t="str">
        <f>IFERROR(IF(AND('1.DP 2012-2022 '!U181&lt;0),"prejuízo",IF('1.DP 2012-2022 '!J181&lt;0,"IRPJ NEGATIVO",('1.DP 2012-2022 '!J181+'1.DP 2012-2022 '!AF181)/'1.DP 2012-2022 '!U181)),"NA")</f>
        <v>prejuízo</v>
      </c>
      <c r="L181" s="26" t="str">
        <f>IFERROR(IF(AND('1.DP 2012-2022 '!V181&lt;0),"prejuízo",IF('1.DP 2012-2022 '!K181&lt;0,"IRPJ NEGATIVO",('1.DP 2012-2022 '!K181+'1.DP 2012-2022 '!AG181)/'1.DP 2012-2022 '!V181)),"NA")</f>
        <v>prejuízo</v>
      </c>
      <c r="M181" s="26" t="str">
        <f>IFERROR(IF(AND('1.DP 2012-2022 '!W181&lt;0),"prejuízo",IF('1.DP 2012-2022 '!L181&lt;0,"IRPJ NEGATIVO",('1.DP 2012-2022 '!L181+'1.DP 2012-2022 '!AH181)/'1.DP 2012-2022 '!W181)),"NA")</f>
        <v>prejuízo</v>
      </c>
      <c r="N181" s="26">
        <f>IFERROR(IF(AND('1.DP 2012-2022 '!X181&lt;0),"prejuízo",IF('1.DP 2012-2022 '!M181&lt;0,"IRPJ NEGATIVO",('1.DP 2012-2022 '!M181+'1.DP 2012-2022 '!AI181)/'1.DP 2012-2022 '!X181)),"NA")</f>
        <v>4.7219343686572097</v>
      </c>
      <c r="O181" s="26" t="str">
        <f>IFERROR(IF(AND('1.DP 2012-2022 '!Y181&lt;0),"prejuízo",IF('1.DP 2012-2022 '!N181&lt;0,"IRPJ NEGATIVO",('1.DP 2012-2022 '!N181+'1.DP 2012-2022 '!AJ181)/'1.DP 2012-2022 '!Y181)),"NA")</f>
        <v>prejuízo</v>
      </c>
      <c r="P181" s="26" t="str">
        <f>IFERROR(IF(AND('1.DP 2012-2022 '!Z181&lt;0),"prejuízo",IF('1.DP 2012-2022 '!O181&lt;0,"IRPJ NEGATIVO",('1.DP 2012-2022 '!O181+'1.DP 2012-2022 '!AK181)/'1.DP 2012-2022 '!Z181)),"NA")</f>
        <v>prejuízo</v>
      </c>
      <c r="Q181" s="27">
        <f t="shared" si="1"/>
        <v>3</v>
      </c>
      <c r="R181" s="27">
        <f t="shared" si="2"/>
        <v>169</v>
      </c>
      <c r="S181" s="28">
        <f>IFERROR((SUMIF('1.DP 2012-2022 '!E181:O181,"&gt;=0",'1.DP 2012-2022 '!E181:O181)+SUMIF('1.DP 2012-2022 '!E181:O181,"&gt;=0",'1.DP 2012-2022 '!AA181:AK181))/(SUMIF('1.DP 2012-2022 '!P181:Z181,"&gt;=0",'1.DP 2012-2022 '!P181:Z181)),"NA")</f>
        <v>0.67714353078711198</v>
      </c>
      <c r="T181" s="29" t="str">
        <f t="shared" si="3"/>
        <v>na</v>
      </c>
      <c r="U181" s="29" t="str">
        <f t="shared" si="4"/>
        <v>na</v>
      </c>
    </row>
    <row r="182" spans="1:21" ht="14.25" customHeight="1">
      <c r="A182" s="12" t="s">
        <v>422</v>
      </c>
      <c r="B182" s="12" t="s">
        <v>423</v>
      </c>
      <c r="C182" s="12" t="s">
        <v>58</v>
      </c>
      <c r="D182" s="13" t="s">
        <v>377</v>
      </c>
      <c r="E182" s="25">
        <f t="shared" si="0"/>
        <v>5.8732168188325102E-3</v>
      </c>
      <c r="F182" s="26">
        <f>IFERROR(IF(AND('1.DP 2012-2022 '!P182&lt;0),"prejuízo",IF('1.DP 2012-2022 '!E182&lt;0,"IRPJ NEGATIVO",('1.DP 2012-2022 '!E182+'1.DP 2012-2022 '!AA182)/'1.DP 2012-2022 '!P182)),"NA")</f>
        <v>0.16681767193212138</v>
      </c>
      <c r="G182" s="26">
        <f>IFERROR(IF(AND('1.DP 2012-2022 '!Q182&lt;0),"prejuízo",IF('1.DP 2012-2022 '!F182&lt;0,"IRPJ NEGATIVO",('1.DP 2012-2022 '!F182+'1.DP 2012-2022 '!AB182)/'1.DP 2012-2022 '!Q182)),"NA")</f>
        <v>0.23078394464075833</v>
      </c>
      <c r="H182" s="26">
        <f>IFERROR(IF(AND('1.DP 2012-2022 '!R182&lt;0),"prejuízo",IF('1.DP 2012-2022 '!G182&lt;0,"IRPJ NEGATIVO",('1.DP 2012-2022 '!G182+'1.DP 2012-2022 '!AC182)/'1.DP 2012-2022 '!R182)),"NA")</f>
        <v>0.26378775015532552</v>
      </c>
      <c r="I182" s="26">
        <f>IFERROR(IF(AND('1.DP 2012-2022 '!S182&lt;0),"prejuízo",IF('1.DP 2012-2022 '!H182&lt;0,"IRPJ NEGATIVO",('1.DP 2012-2022 '!H182+'1.DP 2012-2022 '!AD182)/'1.DP 2012-2022 '!S182)),"NA")</f>
        <v>-3.1923383727954668E-2</v>
      </c>
      <c r="J182" s="26">
        <f>IFERROR(IF(AND('1.DP 2012-2022 '!T182&lt;0),"prejuízo",IF('1.DP 2012-2022 '!I182&lt;0,"IRPJ NEGATIVO",('1.DP 2012-2022 '!I182+'1.DP 2012-2022 '!AE182)/'1.DP 2012-2022 '!T182)),"NA")</f>
        <v>-6.3531298122779162E-2</v>
      </c>
      <c r="K182" s="26" t="str">
        <f>IFERROR(IF(AND('1.DP 2012-2022 '!U182&lt;0),"prejuízo",IF('1.DP 2012-2022 '!J182&lt;0,"IRPJ NEGATIVO",('1.DP 2012-2022 '!J182+'1.DP 2012-2022 '!AF182)/'1.DP 2012-2022 '!U182)),"NA")</f>
        <v>IRPJ NEGATIVO</v>
      </c>
      <c r="L182" s="26">
        <f>IFERROR(IF(AND('1.DP 2012-2022 '!V182&lt;0),"prejuízo",IF('1.DP 2012-2022 '!K182&lt;0,"IRPJ NEGATIVO",('1.DP 2012-2022 '!K182+'1.DP 2012-2022 '!AG182)/'1.DP 2012-2022 '!V182)),"NA")</f>
        <v>0.11175762432879134</v>
      </c>
      <c r="M182" s="26" t="str">
        <f>IFERROR(IF(AND('1.DP 2012-2022 '!W182&lt;0),"prejuízo",IF('1.DP 2012-2022 '!L182&lt;0,"IRPJ NEGATIVO",('1.DP 2012-2022 '!L182+'1.DP 2012-2022 '!AH182)/'1.DP 2012-2022 '!W182)),"NA")</f>
        <v>prejuízo</v>
      </c>
      <c r="N182" s="26">
        <f>IFERROR(IF(AND('1.DP 2012-2022 '!X182&lt;0),"prejuízo",IF('1.DP 2012-2022 '!M182&lt;0,"IRPJ NEGATIVO",('1.DP 2012-2022 '!M182+'1.DP 2012-2022 '!AI182)/'1.DP 2012-2022 '!X182)),"NA")</f>
        <v>-0.60359897215421776</v>
      </c>
      <c r="O182" s="26">
        <f>IFERROR(IF(AND('1.DP 2012-2022 '!Y182&lt;0),"prejuízo",IF('1.DP 2012-2022 '!N182&lt;0,"IRPJ NEGATIVO",('1.DP 2012-2022 '!N182+'1.DP 2012-2022 '!AJ182)/'1.DP 2012-2022 '!Y182)),"NA")</f>
        <v>0.19080962787859462</v>
      </c>
      <c r="P182" s="26">
        <f>IFERROR(IF(AND('1.DP 2012-2022 '!Z182&lt;0),"prejuízo",IF('1.DP 2012-2022 '!O182&lt;0,"IRPJ NEGATIVO",('1.DP 2012-2022 '!O182+'1.DP 2012-2022 '!AK182)/'1.DP 2012-2022 '!Z182)),"NA")</f>
        <v>0.41997688841066538</v>
      </c>
      <c r="Q182" s="27">
        <f t="shared" si="1"/>
        <v>8</v>
      </c>
      <c r="R182" s="27">
        <f t="shared" si="2"/>
        <v>169</v>
      </c>
      <c r="S182" s="28">
        <f>IFERROR((SUMIF('1.DP 2012-2022 '!E182:O182,"&gt;=0",'1.DP 2012-2022 '!E182:O182)+SUMIF('1.DP 2012-2022 '!E182:O182,"&gt;=0",'1.DP 2012-2022 '!AA182:AK182))/(SUMIF('1.DP 2012-2022 '!P182:Z182,"&gt;=0",'1.DP 2012-2022 '!P182:Z182)),"NA")</f>
        <v>0.17998372862613782</v>
      </c>
      <c r="T182" s="29">
        <f t="shared" si="3"/>
        <v>8.5199398166219079E-3</v>
      </c>
      <c r="U182" s="29">
        <f t="shared" si="4"/>
        <v>7.3726053712703664E-4</v>
      </c>
    </row>
    <row r="183" spans="1:21" ht="14.25" customHeight="1">
      <c r="A183" s="12" t="s">
        <v>424</v>
      </c>
      <c r="B183" s="12" t="s">
        <v>425</v>
      </c>
      <c r="C183" s="12" t="s">
        <v>58</v>
      </c>
      <c r="D183" s="13" t="s">
        <v>377</v>
      </c>
      <c r="E183" s="25">
        <f t="shared" si="0"/>
        <v>1.2772997695247599E-2</v>
      </c>
      <c r="F183" s="26" t="str">
        <f>IFERROR(IF(AND('1.DP 2012-2022 '!P183&lt;0),"prejuízo",IF('1.DP 2012-2022 '!E183&lt;0,"IRPJ NEGATIVO",('1.DP 2012-2022 '!E183+'1.DP 2012-2022 '!AA183)/'1.DP 2012-2022 '!P183)),"NA")</f>
        <v>prejuízo</v>
      </c>
      <c r="G183" s="26">
        <f>IFERROR(IF(AND('1.DP 2012-2022 '!Q183&lt;0),"prejuízo",IF('1.DP 2012-2022 '!F183&lt;0,"IRPJ NEGATIVO",('1.DP 2012-2022 '!F183+'1.DP 2012-2022 '!AB183)/'1.DP 2012-2022 '!Q183)),"NA")</f>
        <v>-1.6097560975348575</v>
      </c>
      <c r="H183" s="26">
        <f>IFERROR(IF(AND('1.DP 2012-2022 '!R183&lt;0),"prejuízo",IF('1.DP 2012-2022 '!G183&lt;0,"IRPJ NEGATIVO",('1.DP 2012-2022 '!G183+'1.DP 2012-2022 '!AC183)/'1.DP 2012-2022 '!R183)),"NA")</f>
        <v>0.34823776958980246</v>
      </c>
      <c r="I183" s="26">
        <f>IFERROR(IF(AND('1.DP 2012-2022 '!S183&lt;0),"prejuízo",IF('1.DP 2012-2022 '!H183&lt;0,"IRPJ NEGATIVO",('1.DP 2012-2022 '!H183+'1.DP 2012-2022 '!AD183)/'1.DP 2012-2022 '!S183)),"NA")</f>
        <v>0.35789473683845402</v>
      </c>
      <c r="J183" s="26">
        <f>IFERROR(IF(AND('1.DP 2012-2022 '!T183&lt;0),"prejuízo",IF('1.DP 2012-2022 '!I183&lt;0,"IRPJ NEGATIVO",('1.DP 2012-2022 '!I183+'1.DP 2012-2022 '!AE183)/'1.DP 2012-2022 '!T183)),"NA")</f>
        <v>0.26365237815519416</v>
      </c>
      <c r="K183" s="26">
        <f>IFERROR(IF(AND('1.DP 2012-2022 '!U183&lt;0),"prejuízo",IF('1.DP 2012-2022 '!J183&lt;0,"IRPJ NEGATIVO",('1.DP 2012-2022 '!J183+'1.DP 2012-2022 '!AF183)/'1.DP 2012-2022 '!U183)),"NA")</f>
        <v>0.3812580231097949</v>
      </c>
      <c r="L183" s="26" t="str">
        <f>IFERROR(IF(AND('1.DP 2012-2022 '!V183&lt;0),"prejuízo",IF('1.DP 2012-2022 '!K183&lt;0,"IRPJ NEGATIVO",('1.DP 2012-2022 '!K183+'1.DP 2012-2022 '!AG183)/'1.DP 2012-2022 '!V183)),"NA")</f>
        <v>prejuízo</v>
      </c>
      <c r="M183" s="26">
        <f>IFERROR(IF(AND('1.DP 2012-2022 '!W183&lt;0),"prejuízo",IF('1.DP 2012-2022 '!L183&lt;0,"IRPJ NEGATIVO",('1.DP 2012-2022 '!L183+'1.DP 2012-2022 '!AH183)/'1.DP 2012-2022 '!W183)),"NA")</f>
        <v>4.942857143052656</v>
      </c>
      <c r="N183" s="26">
        <f>IFERROR(IF(AND('1.DP 2012-2022 '!X183&lt;0),"prejuízo",IF('1.DP 2012-2022 '!M183&lt;0,"IRPJ NEGATIVO",('1.DP 2012-2022 '!M183+'1.DP 2012-2022 '!AI183)/'1.DP 2012-2022 '!X183)),"NA")</f>
        <v>0.29487179487004145</v>
      </c>
      <c r="O183" s="26">
        <f>IFERROR(IF(AND('1.DP 2012-2022 '!Y183&lt;0),"prejuízo",IF('1.DP 2012-2022 '!N183&lt;0,"IRPJ NEGATIVO",('1.DP 2012-2022 '!N183+'1.DP 2012-2022 '!AJ183)/'1.DP 2012-2022 '!Y183)),"NA")</f>
        <v>0.20434524929115053</v>
      </c>
      <c r="P183" s="26">
        <f>IFERROR(IF(AND('1.DP 2012-2022 '!Z183&lt;0),"prejuízo",IF('1.DP 2012-2022 '!O183&lt;0,"IRPJ NEGATIVO",('1.DP 2012-2022 '!O183+'1.DP 2012-2022 '!AK183)/'1.DP 2012-2022 '!Z183)),"NA")</f>
        <v>0.31013986473259941</v>
      </c>
      <c r="Q183" s="27">
        <f t="shared" si="1"/>
        <v>7</v>
      </c>
      <c r="R183" s="27">
        <f t="shared" si="2"/>
        <v>169</v>
      </c>
      <c r="S183" s="28">
        <f>IFERROR((SUMIF('1.DP 2012-2022 '!E183:O183,"&gt;=0",'1.DP 2012-2022 '!E183:O183)+SUMIF('1.DP 2012-2022 '!E183:O183,"&gt;=0",'1.DP 2012-2022 '!AA183:AK183))/(SUMIF('1.DP 2012-2022 '!P183:Z183,"&gt;=0",'1.DP 2012-2022 '!P183:Z183)),"NA")</f>
        <v>0.27889807016116691</v>
      </c>
      <c r="T183" s="29">
        <f t="shared" si="3"/>
        <v>1.1551991071764309E-2</v>
      </c>
      <c r="U183" s="29">
        <f t="shared" si="4"/>
        <v>9.9963466007586712E-4</v>
      </c>
    </row>
    <row r="184" spans="1:21" ht="14.25" customHeight="1">
      <c r="A184" s="12" t="s">
        <v>426</v>
      </c>
      <c r="B184" s="12" t="s">
        <v>427</v>
      </c>
      <c r="C184" s="12" t="s">
        <v>58</v>
      </c>
      <c r="D184" s="13" t="s">
        <v>377</v>
      </c>
      <c r="E184" s="25">
        <f t="shared" si="0"/>
        <v>2.0430210457335102E-4</v>
      </c>
      <c r="F184" s="26" t="str">
        <f>IFERROR(IF(AND('1.DP 2012-2022 '!P184&lt;0),"prejuízo",IF('1.DP 2012-2022 '!E184&lt;0,"IRPJ NEGATIVO",('1.DP 2012-2022 '!E184+'1.DP 2012-2022 '!AA184)/'1.DP 2012-2022 '!P184)),"NA")</f>
        <v>prejuízo</v>
      </c>
      <c r="G184" s="26" t="str">
        <f>IFERROR(IF(AND('1.DP 2012-2022 '!Q184&lt;0),"prejuízo",IF('1.DP 2012-2022 '!F184&lt;0,"IRPJ NEGATIVO",('1.DP 2012-2022 '!F184+'1.DP 2012-2022 '!AB184)/'1.DP 2012-2022 '!Q184)),"NA")</f>
        <v>prejuízo</v>
      </c>
      <c r="H184" s="26">
        <f>IFERROR(IF(AND('1.DP 2012-2022 '!R184&lt;0),"prejuízo",IF('1.DP 2012-2022 '!G184&lt;0,"IRPJ NEGATIVO",('1.DP 2012-2022 '!G184+'1.DP 2012-2022 '!AC184)/'1.DP 2012-2022 '!R184)),"NA")</f>
        <v>-0.20077864492267938</v>
      </c>
      <c r="I184" s="26">
        <f>IFERROR(IF(AND('1.DP 2012-2022 '!S184&lt;0),"prejuízo",IF('1.DP 2012-2022 '!H184&lt;0,"IRPJ NEGATIVO",('1.DP 2012-2022 '!H184+'1.DP 2012-2022 '!AD184)/'1.DP 2012-2022 '!S184)),"NA")</f>
        <v>-1.3229571858650695</v>
      </c>
      <c r="J184" s="26" t="str">
        <f>IFERROR(IF(AND('1.DP 2012-2022 '!T184&lt;0),"prejuízo",IF('1.DP 2012-2022 '!I184&lt;0,"IRPJ NEGATIVO",('1.DP 2012-2022 '!I184+'1.DP 2012-2022 '!AE184)/'1.DP 2012-2022 '!T184)),"NA")</f>
        <v>prejuízo</v>
      </c>
      <c r="K184" s="26" t="str">
        <f>IFERROR(IF(AND('1.DP 2012-2022 '!U184&lt;0),"prejuízo",IF('1.DP 2012-2022 '!J184&lt;0,"IRPJ NEGATIVO",('1.DP 2012-2022 '!J184+'1.DP 2012-2022 '!AF184)/'1.DP 2012-2022 '!U184)),"NA")</f>
        <v>prejuízo</v>
      </c>
      <c r="L184" s="26" t="str">
        <f>IFERROR(IF(AND('1.DP 2012-2022 '!V184&lt;0),"prejuízo",IF('1.DP 2012-2022 '!K184&lt;0,"IRPJ NEGATIVO",('1.DP 2012-2022 '!K184+'1.DP 2012-2022 '!AG184)/'1.DP 2012-2022 '!V184)),"NA")</f>
        <v>prejuízo</v>
      </c>
      <c r="M184" s="26" t="str">
        <f>IFERROR(IF(AND('1.DP 2012-2022 '!W184&lt;0),"prejuízo",IF('1.DP 2012-2022 '!L184&lt;0,"IRPJ NEGATIVO",('1.DP 2012-2022 '!L184+'1.DP 2012-2022 '!AH184)/'1.DP 2012-2022 '!W184)),"NA")</f>
        <v>prejuízo</v>
      </c>
      <c r="N184" s="26" t="str">
        <f>IFERROR(IF(AND('1.DP 2012-2022 '!X184&lt;0),"prejuízo",IF('1.DP 2012-2022 '!M184&lt;0,"IRPJ NEGATIVO",('1.DP 2012-2022 '!M184+'1.DP 2012-2022 '!AI184)/'1.DP 2012-2022 '!X184)),"NA")</f>
        <v>prejuízo</v>
      </c>
      <c r="O184" s="26">
        <f>IFERROR(IF(AND('1.DP 2012-2022 '!Y184&lt;0),"prejuízo",IF('1.DP 2012-2022 '!N184&lt;0,"IRPJ NEGATIVO",('1.DP 2012-2022 '!N184+'1.DP 2012-2022 '!AJ184)/'1.DP 2012-2022 '!Y184)),"NA")</f>
        <v>0.23530570059557571</v>
      </c>
      <c r="P184" s="26" t="str">
        <f>IFERROR(IF(AND('1.DP 2012-2022 '!Z184&lt;0),"prejuízo",IF('1.DP 2012-2022 '!O184&lt;0,"IRPJ NEGATIVO",('1.DP 2012-2022 '!O184+'1.DP 2012-2022 '!AK184)/'1.DP 2012-2022 '!Z184)),"NA")</f>
        <v>prejuízo</v>
      </c>
      <c r="Q184" s="27">
        <f t="shared" si="1"/>
        <v>2</v>
      </c>
      <c r="R184" s="27">
        <f t="shared" si="2"/>
        <v>169</v>
      </c>
      <c r="S184" s="28">
        <f>IFERROR((SUMIF('1.DP 2012-2022 '!E184:O184,"&gt;=0",'1.DP 2012-2022 '!E184:O184)+SUMIF('1.DP 2012-2022 '!E184:O184,"&gt;=0",'1.DP 2012-2022 '!AA184:AK184))/(SUMIF('1.DP 2012-2022 '!P184:Z184,"&gt;=0",'1.DP 2012-2022 '!P184:Z184)),"NA")</f>
        <v>-0.70172377725615509</v>
      </c>
      <c r="T184" s="29" t="str">
        <f t="shared" si="3"/>
        <v>na</v>
      </c>
      <c r="U184" s="29" t="str">
        <f t="shared" si="4"/>
        <v>na</v>
      </c>
    </row>
    <row r="185" spans="1:21" ht="14.25" customHeight="1">
      <c r="A185" s="12" t="s">
        <v>428</v>
      </c>
      <c r="B185" s="12" t="s">
        <v>429</v>
      </c>
      <c r="C185" s="12" t="s">
        <v>58</v>
      </c>
      <c r="D185" s="13" t="s">
        <v>377</v>
      </c>
      <c r="E185" s="25">
        <f t="shared" si="0"/>
        <v>1.7312544421609717E-3</v>
      </c>
      <c r="F185" s="26" t="str">
        <f>IFERROR(IF(AND('1.DP 2012-2022 '!P185&lt;0),"prejuízo",IF('1.DP 2012-2022 '!E185&lt;0,"IRPJ NEGATIVO",('1.DP 2012-2022 '!E185+'1.DP 2012-2022 '!AA185)/'1.DP 2012-2022 '!P185)),"NA")</f>
        <v>prejuízo</v>
      </c>
      <c r="G185" s="26">
        <f>IFERROR(IF(AND('1.DP 2012-2022 '!Q185&lt;0),"prejuízo",IF('1.DP 2012-2022 '!F185&lt;0,"IRPJ NEGATIVO",('1.DP 2012-2022 '!F185+'1.DP 2012-2022 '!AB185)/'1.DP 2012-2022 '!Q185)),"NA")</f>
        <v>0.29258200072520424</v>
      </c>
      <c r="H185" s="26" t="str">
        <f>IFERROR(IF(AND('1.DP 2012-2022 '!R185&lt;0),"prejuízo",IF('1.DP 2012-2022 '!G185&lt;0,"IRPJ NEGATIVO",('1.DP 2012-2022 '!G185+'1.DP 2012-2022 '!AC185)/'1.DP 2012-2022 '!R185)),"NA")</f>
        <v>NA</v>
      </c>
      <c r="I185" s="26" t="str">
        <f>IFERROR(IF(AND('1.DP 2012-2022 '!S185&lt;0),"prejuízo",IF('1.DP 2012-2022 '!H185&lt;0,"IRPJ NEGATIVO",('1.DP 2012-2022 '!H185+'1.DP 2012-2022 '!AD185)/'1.DP 2012-2022 '!S185)),"NA")</f>
        <v>NA</v>
      </c>
      <c r="J185" s="26" t="str">
        <f>IFERROR(IF(AND('1.DP 2012-2022 '!T185&lt;0),"prejuízo",IF('1.DP 2012-2022 '!I185&lt;0,"IRPJ NEGATIVO",('1.DP 2012-2022 '!I185+'1.DP 2012-2022 '!AE185)/'1.DP 2012-2022 '!T185)),"NA")</f>
        <v>NA</v>
      </c>
      <c r="K185" s="26" t="str">
        <f>IFERROR(IF(AND('1.DP 2012-2022 '!U185&lt;0),"prejuízo",IF('1.DP 2012-2022 '!J185&lt;0,"IRPJ NEGATIVO",('1.DP 2012-2022 '!J185+'1.DP 2012-2022 '!AF185)/'1.DP 2012-2022 '!U185)),"NA")</f>
        <v>NA</v>
      </c>
      <c r="L185" s="26" t="str">
        <f>IFERROR(IF(AND('1.DP 2012-2022 '!V185&lt;0),"prejuízo",IF('1.DP 2012-2022 '!K185&lt;0,"IRPJ NEGATIVO",('1.DP 2012-2022 '!K185+'1.DP 2012-2022 '!AG185)/'1.DP 2012-2022 '!V185)),"NA")</f>
        <v>NA</v>
      </c>
      <c r="M185" s="26" t="str">
        <f>IFERROR(IF(AND('1.DP 2012-2022 '!W185&lt;0),"prejuízo",IF('1.DP 2012-2022 '!L185&lt;0,"IRPJ NEGATIVO",('1.DP 2012-2022 '!L185+'1.DP 2012-2022 '!AH185)/'1.DP 2012-2022 '!W185)),"NA")</f>
        <v>NA</v>
      </c>
      <c r="N185" s="26" t="str">
        <f>IFERROR(IF(AND('1.DP 2012-2022 '!X185&lt;0),"prejuízo",IF('1.DP 2012-2022 '!M185&lt;0,"IRPJ NEGATIVO",('1.DP 2012-2022 '!M185+'1.DP 2012-2022 '!AI185)/'1.DP 2012-2022 '!X185)),"NA")</f>
        <v>NA</v>
      </c>
      <c r="O185" s="26" t="str">
        <f>IFERROR(IF(AND('1.DP 2012-2022 '!Y185&lt;0),"prejuízo",IF('1.DP 2012-2022 '!N185&lt;0,"IRPJ NEGATIVO",('1.DP 2012-2022 '!N185+'1.DP 2012-2022 '!AJ185)/'1.DP 2012-2022 '!Y185)),"NA")</f>
        <v>NA</v>
      </c>
      <c r="P185" s="26" t="str">
        <f>IFERROR(IF(AND('1.DP 2012-2022 '!Z185&lt;0),"prejuízo",IF('1.DP 2012-2022 '!O185&lt;0,"IRPJ NEGATIVO",('1.DP 2012-2022 '!O185+'1.DP 2012-2022 '!AK185)/'1.DP 2012-2022 '!Z185)),"NA")</f>
        <v>NA</v>
      </c>
      <c r="Q185" s="27">
        <f t="shared" si="1"/>
        <v>1</v>
      </c>
      <c r="R185" s="27">
        <f t="shared" si="2"/>
        <v>169</v>
      </c>
      <c r="S185" s="28">
        <f>IFERROR((SUMIF('1.DP 2012-2022 '!E185:O185,"&gt;=0",'1.DP 2012-2022 '!E185:O185)+SUMIF('1.DP 2012-2022 '!E185:O185,"&gt;=0",'1.DP 2012-2022 '!AA185:AK185))/(SUMIF('1.DP 2012-2022 '!P185:Z185,"&gt;=0",'1.DP 2012-2022 '!P185:Z185)),"NA")</f>
        <v>0.13924200069427778</v>
      </c>
      <c r="T185" s="29">
        <f t="shared" si="3"/>
        <v>8.2391716387146617E-4</v>
      </c>
      <c r="U185" s="29">
        <f t="shared" si="4"/>
        <v>7.1296467329379299E-5</v>
      </c>
    </row>
    <row r="186" spans="1:21" ht="14.25" customHeight="1">
      <c r="A186" s="12" t="s">
        <v>430</v>
      </c>
      <c r="B186" s="12" t="s">
        <v>431</v>
      </c>
      <c r="C186" s="12" t="s">
        <v>58</v>
      </c>
      <c r="D186" s="13" t="s">
        <v>377</v>
      </c>
      <c r="E186" s="25">
        <f t="shared" si="0"/>
        <v>8.244226836950759E-3</v>
      </c>
      <c r="F186" s="26">
        <f>IFERROR(IF(AND('1.DP 2012-2022 '!P186&lt;0),"prejuízo",IF('1.DP 2012-2022 '!E186&lt;0,"IRPJ NEGATIVO",('1.DP 2012-2022 '!E186+'1.DP 2012-2022 '!AA186)/'1.DP 2012-2022 '!P186)),"NA")</f>
        <v>0.16806634121569727</v>
      </c>
      <c r="G186" s="26">
        <f>IFERROR(IF(AND('1.DP 2012-2022 '!Q186&lt;0),"prejuízo",IF('1.DP 2012-2022 '!F186&lt;0,"IRPJ NEGATIVO",('1.DP 2012-2022 '!F186+'1.DP 2012-2022 '!AB186)/'1.DP 2012-2022 '!Q186)),"NA")</f>
        <v>0.23809551091972564</v>
      </c>
      <c r="H186" s="26">
        <f>IFERROR(IF(AND('1.DP 2012-2022 '!R186&lt;0),"prejuízo",IF('1.DP 2012-2022 '!G186&lt;0,"IRPJ NEGATIVO",('1.DP 2012-2022 '!G186+'1.DP 2012-2022 '!AC186)/'1.DP 2012-2022 '!R186)),"NA")</f>
        <v>0.22699796175732809</v>
      </c>
      <c r="I186" s="26">
        <f>IFERROR(IF(AND('1.DP 2012-2022 '!S186&lt;0),"prejuízo",IF('1.DP 2012-2022 '!H186&lt;0,"IRPJ NEGATIVO",('1.DP 2012-2022 '!H186+'1.DP 2012-2022 '!AD186)/'1.DP 2012-2022 '!S186)),"NA")</f>
        <v>8.6334142901456939E-2</v>
      </c>
      <c r="J186" s="26">
        <f>IFERROR(IF(AND('1.DP 2012-2022 '!T186&lt;0),"prejuízo",IF('1.DP 2012-2022 '!I186&lt;0,"IRPJ NEGATIVO",('1.DP 2012-2022 '!I186+'1.DP 2012-2022 '!AE186)/'1.DP 2012-2022 '!T186)),"NA")</f>
        <v>0.21073305463754138</v>
      </c>
      <c r="K186" s="26">
        <f>IFERROR(IF(AND('1.DP 2012-2022 '!U186&lt;0),"prejuízo",IF('1.DP 2012-2022 '!J186&lt;0,"IRPJ NEGATIVO",('1.DP 2012-2022 '!J186+'1.DP 2012-2022 '!AF186)/'1.DP 2012-2022 '!U186)),"NA")</f>
        <v>0.32246263134145148</v>
      </c>
      <c r="L186" s="26">
        <f>IFERROR(IF(AND('1.DP 2012-2022 '!V186&lt;0),"prejuízo",IF('1.DP 2012-2022 '!K186&lt;0,"IRPJ NEGATIVO",('1.DP 2012-2022 '!K186+'1.DP 2012-2022 '!AG186)/'1.DP 2012-2022 '!V186)),"NA")</f>
        <v>3.344998242474153E-2</v>
      </c>
      <c r="M186" s="26">
        <f>IFERROR(IF(AND('1.DP 2012-2022 '!W186&lt;0),"prejuízo",IF('1.DP 2012-2022 '!L186&lt;0,"IRPJ NEGATIVO",('1.DP 2012-2022 '!L186+'1.DP 2012-2022 '!AH186)/'1.DP 2012-2022 '!W186)),"NA")</f>
        <v>-0.1285908354785408</v>
      </c>
      <c r="N186" s="26">
        <f>IFERROR(IF(AND('1.DP 2012-2022 '!X186&lt;0),"prejuízo",IF('1.DP 2012-2022 '!M186&lt;0,"IRPJ NEGATIVO",('1.DP 2012-2022 '!M186+'1.DP 2012-2022 '!AI186)/'1.DP 2012-2022 '!X186)),"NA")</f>
        <v>9.6398112180809029E-2</v>
      </c>
      <c r="O186" s="26" t="str">
        <f>IFERROR(IF(AND('1.DP 2012-2022 '!Y186&lt;0),"prejuízo",IF('1.DP 2012-2022 '!N186&lt;0,"IRPJ NEGATIVO",('1.DP 2012-2022 '!N186+'1.DP 2012-2022 '!AJ186)/'1.DP 2012-2022 '!Y186)),"NA")</f>
        <v>IRPJ NEGATIVO</v>
      </c>
      <c r="P186" s="26">
        <f>IFERROR(IF(AND('1.DP 2012-2022 '!Z186&lt;0),"prejuízo",IF('1.DP 2012-2022 '!O186&lt;0,"IRPJ NEGATIVO",('1.DP 2012-2022 '!O186+'1.DP 2012-2022 '!AK186)/'1.DP 2012-2022 '!Z186)),"NA")</f>
        <v>0.14422526496056556</v>
      </c>
      <c r="Q186" s="27">
        <f t="shared" si="1"/>
        <v>10</v>
      </c>
      <c r="R186" s="27">
        <f t="shared" si="2"/>
        <v>169</v>
      </c>
      <c r="S186" s="28">
        <f>IFERROR((SUMIF('1.DP 2012-2022 '!E186:O186,"&gt;=0",'1.DP 2012-2022 '!E186:O186)+SUMIF('1.DP 2012-2022 '!E186:O186,"&gt;=0",'1.DP 2012-2022 '!AA186:AK186))/(SUMIF('1.DP 2012-2022 '!P186:Z186,"&gt;=0",'1.DP 2012-2022 '!P186:Z186)),"NA")</f>
        <v>0.1820582730692803</v>
      </c>
      <c r="T186" s="29">
        <f t="shared" si="3"/>
        <v>1.0772678879839072E-2</v>
      </c>
      <c r="U186" s="29">
        <f t="shared" si="4"/>
        <v>9.3219801878791759E-4</v>
      </c>
    </row>
    <row r="187" spans="1:21" ht="14.25" customHeight="1">
      <c r="A187" s="12" t="s">
        <v>432</v>
      </c>
      <c r="B187" s="12" t="s">
        <v>433</v>
      </c>
      <c r="C187" s="12" t="s">
        <v>58</v>
      </c>
      <c r="D187" s="13" t="s">
        <v>377</v>
      </c>
      <c r="E187" s="25">
        <f t="shared" si="0"/>
        <v>1.5243370233141056E-2</v>
      </c>
      <c r="F187" s="26">
        <f>IFERROR(IF(AND('1.DP 2012-2022 '!P187&lt;0),"prejuízo",IF('1.DP 2012-2022 '!E187&lt;0,"IRPJ NEGATIVO",('1.DP 2012-2022 '!E187+'1.DP 2012-2022 '!AA187)/'1.DP 2012-2022 '!P187)),"NA")</f>
        <v>0.25976603491112665</v>
      </c>
      <c r="G187" s="26">
        <f>IFERROR(IF(AND('1.DP 2012-2022 '!Q187&lt;0),"prejuízo",IF('1.DP 2012-2022 '!F187&lt;0,"IRPJ NEGATIVO",('1.DP 2012-2022 '!F187+'1.DP 2012-2022 '!AB187)/'1.DP 2012-2022 '!Q187)),"NA")</f>
        <v>0.27553065396214438</v>
      </c>
      <c r="H187" s="26">
        <f>IFERROR(IF(AND('1.DP 2012-2022 '!R187&lt;0),"prejuízo",IF('1.DP 2012-2022 '!G187&lt;0,"IRPJ NEGATIVO",('1.DP 2012-2022 '!G187+'1.DP 2012-2022 '!AC187)/'1.DP 2012-2022 '!R187)),"NA")</f>
        <v>0.25861350970412017</v>
      </c>
      <c r="I187" s="26">
        <f>IFERROR(IF(AND('1.DP 2012-2022 '!S187&lt;0),"prejuízo",IF('1.DP 2012-2022 '!H187&lt;0,"IRPJ NEGATIVO",('1.DP 2012-2022 '!H187+'1.DP 2012-2022 '!AD187)/'1.DP 2012-2022 '!S187)),"NA")</f>
        <v>0.24024627284673553</v>
      </c>
      <c r="J187" s="26">
        <f>IFERROR(IF(AND('1.DP 2012-2022 '!T187&lt;0),"prejuízo",IF('1.DP 2012-2022 '!I187&lt;0,"IRPJ NEGATIVO",('1.DP 2012-2022 '!I187+'1.DP 2012-2022 '!AE187)/'1.DP 2012-2022 '!T187)),"NA")</f>
        <v>0.30522269564560311</v>
      </c>
      <c r="K187" s="26">
        <f>IFERROR(IF(AND('1.DP 2012-2022 '!U187&lt;0),"prejuízo",IF('1.DP 2012-2022 '!J187&lt;0,"IRPJ NEGATIVO",('1.DP 2012-2022 '!J187+'1.DP 2012-2022 '!AF187)/'1.DP 2012-2022 '!U187)),"NA")</f>
        <v>0.26293538793851218</v>
      </c>
      <c r="L187" s="26" t="str">
        <f>IFERROR(IF(AND('1.DP 2012-2022 '!V187&lt;0),"prejuízo",IF('1.DP 2012-2022 '!K187&lt;0,"IRPJ NEGATIVO",('1.DP 2012-2022 '!K187+'1.DP 2012-2022 '!AG187)/'1.DP 2012-2022 '!V187)),"NA")</f>
        <v>prejuízo</v>
      </c>
      <c r="M187" s="26">
        <f>IFERROR(IF(AND('1.DP 2012-2022 '!W187&lt;0),"prejuízo",IF('1.DP 2012-2022 '!L187&lt;0,"IRPJ NEGATIVO",('1.DP 2012-2022 '!L187+'1.DP 2012-2022 '!AH187)/'1.DP 2012-2022 '!W187)),"NA")</f>
        <v>0.27291874184880904</v>
      </c>
      <c r="N187" s="26">
        <f>IFERROR(IF(AND('1.DP 2012-2022 '!X187&lt;0),"prejuízo",IF('1.DP 2012-2022 '!M187&lt;0,"IRPJ NEGATIVO",('1.DP 2012-2022 '!M187+'1.DP 2012-2022 '!AI187)/'1.DP 2012-2022 '!X187)),"NA")</f>
        <v>0.21251347228030426</v>
      </c>
      <c r="O187" s="26">
        <f>IFERROR(IF(AND('1.DP 2012-2022 '!Y187&lt;0),"prejuízo",IF('1.DP 2012-2022 '!N187&lt;0,"IRPJ NEGATIVO",('1.DP 2012-2022 '!N187+'1.DP 2012-2022 '!AJ187)/'1.DP 2012-2022 '!Y187)),"NA")</f>
        <v>0.23076984332339925</v>
      </c>
      <c r="P187" s="26">
        <f>IFERROR(IF(AND('1.DP 2012-2022 '!Z187&lt;0),"prejuízo",IF('1.DP 2012-2022 '!O187&lt;0,"IRPJ NEGATIVO",('1.DP 2012-2022 '!O187+'1.DP 2012-2022 '!AK187)/'1.DP 2012-2022 '!Z187)),"NA")</f>
        <v>0.47015758784680223</v>
      </c>
      <c r="Q187" s="27">
        <f t="shared" si="1"/>
        <v>10</v>
      </c>
      <c r="R187" s="27">
        <f t="shared" si="2"/>
        <v>169</v>
      </c>
      <c r="S187" s="28">
        <f>IFERROR((SUMIF('1.DP 2012-2022 '!E187:O187,"&gt;=0",'1.DP 2012-2022 '!E187:O187)+SUMIF('1.DP 2012-2022 '!E187:O187,"&gt;=0",'1.DP 2012-2022 '!AA187:AK187))/(SUMIF('1.DP 2012-2022 '!P187:Z187,"&gt;=0",'1.DP 2012-2022 '!P187:Z187)),"NA")</f>
        <v>0.26585300678242141</v>
      </c>
      <c r="T187" s="29">
        <f t="shared" si="3"/>
        <v>1.573094714688884E-2</v>
      </c>
      <c r="U187" s="29">
        <f t="shared" si="4"/>
        <v>1.3612545150149585E-3</v>
      </c>
    </row>
    <row r="188" spans="1:21" ht="14.25" customHeight="1">
      <c r="A188" s="12" t="s">
        <v>434</v>
      </c>
      <c r="B188" s="12" t="s">
        <v>435</v>
      </c>
      <c r="C188" s="12" t="s">
        <v>58</v>
      </c>
      <c r="D188" s="13" t="s">
        <v>377</v>
      </c>
      <c r="E188" s="25">
        <f t="shared" si="0"/>
        <v>7.0336215137164202E-4</v>
      </c>
      <c r="F188" s="26">
        <f>IFERROR(IF(AND('1.DP 2012-2022 '!P188&lt;0),"prejuízo",IF('1.DP 2012-2022 '!E188&lt;0,"IRPJ NEGATIVO",('1.DP 2012-2022 '!E188+'1.DP 2012-2022 '!AA188)/'1.DP 2012-2022 '!P188)),"NA")</f>
        <v>-2.0205232098371493</v>
      </c>
      <c r="G188" s="26">
        <f>IFERROR(IF(AND('1.DP 2012-2022 '!Q188&lt;0),"prejuízo",IF('1.DP 2012-2022 '!F188&lt;0,"IRPJ NEGATIVO",('1.DP 2012-2022 '!F188+'1.DP 2012-2022 '!AB188)/'1.DP 2012-2022 '!Q188)),"NA")</f>
        <v>0.37237554461787392</v>
      </c>
      <c r="H188" s="26" t="str">
        <f>IFERROR(IF(AND('1.DP 2012-2022 '!R188&lt;0),"prejuízo",IF('1.DP 2012-2022 '!G188&lt;0,"IRPJ NEGATIVO",('1.DP 2012-2022 '!G188+'1.DP 2012-2022 '!AC188)/'1.DP 2012-2022 '!R188)),"NA")</f>
        <v>prejuízo</v>
      </c>
      <c r="I188" s="26" t="str">
        <f>IFERROR(IF(AND('1.DP 2012-2022 '!S188&lt;0),"prejuízo",IF('1.DP 2012-2022 '!H188&lt;0,"IRPJ NEGATIVO",('1.DP 2012-2022 '!H188+'1.DP 2012-2022 '!AD188)/'1.DP 2012-2022 '!S188)),"NA")</f>
        <v>prejuízo</v>
      </c>
      <c r="J188" s="26">
        <f>IFERROR(IF(AND('1.DP 2012-2022 '!T188&lt;0),"prejuízo",IF('1.DP 2012-2022 '!I188&lt;0,"IRPJ NEGATIVO",('1.DP 2012-2022 '!I188+'1.DP 2012-2022 '!AE188)/'1.DP 2012-2022 '!T188)),"NA")</f>
        <v>-0.25350734103606642</v>
      </c>
      <c r="K188" s="26" t="str">
        <f>IFERROR(IF(AND('1.DP 2012-2022 '!U188&lt;0),"prejuízo",IF('1.DP 2012-2022 '!J188&lt;0,"IRPJ NEGATIVO",('1.DP 2012-2022 '!J188+'1.DP 2012-2022 '!AF188)/'1.DP 2012-2022 '!U188)),"NA")</f>
        <v>prejuízo</v>
      </c>
      <c r="L188" s="26" t="str">
        <f>IFERROR(IF(AND('1.DP 2012-2022 '!V188&lt;0),"prejuízo",IF('1.DP 2012-2022 '!K188&lt;0,"IRPJ NEGATIVO",('1.DP 2012-2022 '!K188+'1.DP 2012-2022 '!AG188)/'1.DP 2012-2022 '!V188)),"NA")</f>
        <v>prejuízo</v>
      </c>
      <c r="M188" s="26" t="str">
        <f>IFERROR(IF(AND('1.DP 2012-2022 '!W188&lt;0),"prejuízo",IF('1.DP 2012-2022 '!L188&lt;0,"IRPJ NEGATIVO",('1.DP 2012-2022 '!L188+'1.DP 2012-2022 '!AH188)/'1.DP 2012-2022 '!W188)),"NA")</f>
        <v>prejuízo</v>
      </c>
      <c r="N188" s="26" t="str">
        <f>IFERROR(IF(AND('1.DP 2012-2022 '!X188&lt;0),"prejuízo",IF('1.DP 2012-2022 '!M188&lt;0,"IRPJ NEGATIVO",('1.DP 2012-2022 '!M188+'1.DP 2012-2022 '!AI188)/'1.DP 2012-2022 '!X188)),"NA")</f>
        <v>prejuízo</v>
      </c>
      <c r="O188" s="26" t="str">
        <f>IFERROR(IF(AND('1.DP 2012-2022 '!Y188&lt;0),"prejuízo",IF('1.DP 2012-2022 '!N188&lt;0,"IRPJ NEGATIVO",('1.DP 2012-2022 '!N188+'1.DP 2012-2022 '!AJ188)/'1.DP 2012-2022 '!Y188)),"NA")</f>
        <v>prejuízo</v>
      </c>
      <c r="P188" s="26" t="str">
        <f>IFERROR(IF(AND('1.DP 2012-2022 '!Z188&lt;0),"prejuízo",IF('1.DP 2012-2022 '!O188&lt;0,"IRPJ NEGATIVO",('1.DP 2012-2022 '!O188+'1.DP 2012-2022 '!AK188)/'1.DP 2012-2022 '!Z188)),"NA")</f>
        <v>prejuízo</v>
      </c>
      <c r="Q188" s="27">
        <f t="shared" si="1"/>
        <v>2</v>
      </c>
      <c r="R188" s="27">
        <f t="shared" si="2"/>
        <v>169</v>
      </c>
      <c r="S188" s="28">
        <f>IFERROR((SUMIF('1.DP 2012-2022 '!E188:O188,"&gt;=0",'1.DP 2012-2022 '!E188:O188)+SUMIF('1.DP 2012-2022 '!E188:O188,"&gt;=0",'1.DP 2012-2022 '!AA188:AK188))/(SUMIF('1.DP 2012-2022 '!P188:Z188,"&gt;=0",'1.DP 2012-2022 '!P188:Z188)),"NA")</f>
        <v>-3.7027226600648313</v>
      </c>
      <c r="T188" s="29" t="str">
        <f t="shared" si="3"/>
        <v>na</v>
      </c>
      <c r="U188" s="29" t="str">
        <f t="shared" si="4"/>
        <v>na</v>
      </c>
    </row>
    <row r="189" spans="1:21" ht="14.25" customHeight="1">
      <c r="A189" s="12" t="s">
        <v>436</v>
      </c>
      <c r="B189" s="12" t="s">
        <v>437</v>
      </c>
      <c r="C189" s="12" t="s">
        <v>58</v>
      </c>
      <c r="D189" s="13" t="s">
        <v>438</v>
      </c>
      <c r="E189" s="25">
        <f t="shared" si="0"/>
        <v>5.1984691105788627E-3</v>
      </c>
      <c r="F189" s="26">
        <f>IFERROR(IF(AND('1.DP 2012-2022 '!P189&lt;0),"prejuízo",IF('1.DP 2012-2022 '!E189&lt;0,"IRPJ NEGATIVO",('1.DP 2012-2022 '!E189+'1.DP 2012-2022 '!AA189)/'1.DP 2012-2022 '!P189)),"NA")</f>
        <v>0.3105098830982006</v>
      </c>
      <c r="G189" s="26">
        <f>IFERROR(IF(AND('1.DP 2012-2022 '!Q189&lt;0),"prejuízo",IF('1.DP 2012-2022 '!F189&lt;0,"IRPJ NEGATIVO",('1.DP 2012-2022 '!F189+'1.DP 2012-2022 '!AB189)/'1.DP 2012-2022 '!Q189)),"NA")</f>
        <v>0.55375316058438384</v>
      </c>
      <c r="H189" s="26">
        <f>IFERROR(IF(AND('1.DP 2012-2022 '!R189&lt;0),"prejuízo",IF('1.DP 2012-2022 '!G189&lt;0,"IRPJ NEGATIVO",('1.DP 2012-2022 '!G189+'1.DP 2012-2022 '!AC189)/'1.DP 2012-2022 '!R189)),"NA")</f>
        <v>6.6262927111031891E-2</v>
      </c>
      <c r="I189" s="26">
        <f>IFERROR(IF(AND('1.DP 2012-2022 '!S189&lt;0),"prejuízo",IF('1.DP 2012-2022 '!H189&lt;0,"IRPJ NEGATIVO",('1.DP 2012-2022 '!H189+'1.DP 2012-2022 '!AD189)/'1.DP 2012-2022 '!S189)),"NA")</f>
        <v>0</v>
      </c>
      <c r="J189" s="26">
        <f>IFERROR(IF(AND('1.DP 2012-2022 '!T189&lt;0),"prejuízo",IF('1.DP 2012-2022 '!I189&lt;0,"IRPJ NEGATIVO",('1.DP 2012-2022 '!I189+'1.DP 2012-2022 '!AE189)/'1.DP 2012-2022 '!T189)),"NA")</f>
        <v>0</v>
      </c>
      <c r="K189" s="26">
        <f>IFERROR(IF(AND('1.DP 2012-2022 '!U189&lt;0),"prejuízo",IF('1.DP 2012-2022 '!J189&lt;0,"IRPJ NEGATIVO",('1.DP 2012-2022 '!J189+'1.DP 2012-2022 '!AF189)/'1.DP 2012-2022 '!U189)),"NA")</f>
        <v>0</v>
      </c>
      <c r="L189" s="26">
        <f>IFERROR(IF(AND('1.DP 2012-2022 '!V189&lt;0),"prejuízo",IF('1.DP 2012-2022 '!K189&lt;0,"IRPJ NEGATIVO",('1.DP 2012-2022 '!K189+'1.DP 2012-2022 '!AG189)/'1.DP 2012-2022 '!V189)),"NA")</f>
        <v>0</v>
      </c>
      <c r="M189" s="26" t="str">
        <f>IFERROR(IF(AND('1.DP 2012-2022 '!W189&lt;0),"prejuízo",IF('1.DP 2012-2022 '!L189&lt;0,"IRPJ NEGATIVO",('1.DP 2012-2022 '!L189+'1.DP 2012-2022 '!AH189)/'1.DP 2012-2022 '!W189)),"NA")</f>
        <v>NA</v>
      </c>
      <c r="N189" s="26" t="str">
        <f>IFERROR(IF(AND('1.DP 2012-2022 '!X189&lt;0),"prejuízo",IF('1.DP 2012-2022 '!M189&lt;0,"IRPJ NEGATIVO",('1.DP 2012-2022 '!M189+'1.DP 2012-2022 '!AI189)/'1.DP 2012-2022 '!X189)),"NA")</f>
        <v>NA</v>
      </c>
      <c r="O189" s="26" t="str">
        <f>IFERROR(IF(AND('1.DP 2012-2022 '!Y189&lt;0),"prejuízo",IF('1.DP 2012-2022 '!N189&lt;0,"IRPJ NEGATIVO",('1.DP 2012-2022 '!N189+'1.DP 2012-2022 '!AJ189)/'1.DP 2012-2022 '!Y189)),"NA")</f>
        <v>NA</v>
      </c>
      <c r="P189" s="26" t="str">
        <f>IFERROR(IF(AND('1.DP 2012-2022 '!Z189&lt;0),"prejuízo",IF('1.DP 2012-2022 '!O189&lt;0,"IRPJ NEGATIVO",('1.DP 2012-2022 '!O189+'1.DP 2012-2022 '!AK189)/'1.DP 2012-2022 '!Z189)),"NA")</f>
        <v>NA</v>
      </c>
      <c r="Q189" s="27">
        <f t="shared" si="1"/>
        <v>7</v>
      </c>
      <c r="R189" s="27">
        <f t="shared" si="2"/>
        <v>179</v>
      </c>
      <c r="S189" s="28">
        <f>IFERROR((SUMIF('1.DP 2012-2022 '!E189:O189,"&gt;=0",'1.DP 2012-2022 '!E189:O189)+SUMIF('1.DP 2012-2022 '!E189:O189,"&gt;=0",'1.DP 2012-2022 '!AA189:AK189))/(SUMIF('1.DP 2012-2022 '!P189:Z189,"&gt;=0",'1.DP 2012-2022 '!P189:Z189)),"NA")</f>
        <v>0.24185544502203915</v>
      </c>
      <c r="T189" s="29">
        <f t="shared" si="3"/>
        <v>9.4580341628730386E-3</v>
      </c>
      <c r="U189" s="29">
        <f t="shared" si="4"/>
        <v>8.668653943442263E-4</v>
      </c>
    </row>
    <row r="190" spans="1:21" ht="14.25" customHeight="1">
      <c r="A190" s="12" t="s">
        <v>439</v>
      </c>
      <c r="B190" s="12" t="s">
        <v>440</v>
      </c>
      <c r="C190" s="12" t="s">
        <v>58</v>
      </c>
      <c r="D190" s="13" t="s">
        <v>438</v>
      </c>
      <c r="E190" s="25">
        <f t="shared" si="0"/>
        <v>0</v>
      </c>
      <c r="F190" s="26">
        <f>IFERROR(IF(AND('1.DP 2012-2022 '!P190&lt;0),"prejuízo",IF('1.DP 2012-2022 '!E190&lt;0,"IRPJ NEGATIVO",('1.DP 2012-2022 '!E190+'1.DP 2012-2022 '!AA190)/'1.DP 2012-2022 '!P190)),"NA")</f>
        <v>0</v>
      </c>
      <c r="G190" s="26">
        <f>IFERROR(IF(AND('1.DP 2012-2022 '!Q190&lt;0),"prejuízo",IF('1.DP 2012-2022 '!F190&lt;0,"IRPJ NEGATIVO",('1.DP 2012-2022 '!F190+'1.DP 2012-2022 '!AB190)/'1.DP 2012-2022 '!Q190)),"NA")</f>
        <v>0</v>
      </c>
      <c r="H190" s="26">
        <f>IFERROR(IF(AND('1.DP 2012-2022 '!R190&lt;0),"prejuízo",IF('1.DP 2012-2022 '!G190&lt;0,"IRPJ NEGATIVO",('1.DP 2012-2022 '!G190+'1.DP 2012-2022 '!AC190)/'1.DP 2012-2022 '!R190)),"NA")</f>
        <v>0</v>
      </c>
      <c r="I190" s="26" t="str">
        <f>IFERROR(IF(AND('1.DP 2012-2022 '!S190&lt;0),"prejuízo",IF('1.DP 2012-2022 '!H190&lt;0,"IRPJ NEGATIVO",('1.DP 2012-2022 '!H190+'1.DP 2012-2022 '!AD190)/'1.DP 2012-2022 '!S190)),"NA")</f>
        <v>prejuízo</v>
      </c>
      <c r="J190" s="26">
        <f>IFERROR(IF(AND('1.DP 2012-2022 '!T190&lt;0),"prejuízo",IF('1.DP 2012-2022 '!I190&lt;0,"IRPJ NEGATIVO",('1.DP 2012-2022 '!I190+'1.DP 2012-2022 '!AE190)/'1.DP 2012-2022 '!T190)),"NA")</f>
        <v>0</v>
      </c>
      <c r="K190" s="26">
        <f>IFERROR(IF(AND('1.DP 2012-2022 '!U190&lt;0),"prejuízo",IF('1.DP 2012-2022 '!J190&lt;0,"IRPJ NEGATIVO",('1.DP 2012-2022 '!J190+'1.DP 2012-2022 '!AF190)/'1.DP 2012-2022 '!U190)),"NA")</f>
        <v>0</v>
      </c>
      <c r="L190" s="26">
        <f>IFERROR(IF(AND('1.DP 2012-2022 '!V190&lt;0),"prejuízo",IF('1.DP 2012-2022 '!K190&lt;0,"IRPJ NEGATIVO",('1.DP 2012-2022 '!K190+'1.DP 2012-2022 '!AG190)/'1.DP 2012-2022 '!V190)),"NA")</f>
        <v>0</v>
      </c>
      <c r="M190" s="26" t="str">
        <f>IFERROR(IF(AND('1.DP 2012-2022 '!W190&lt;0),"prejuízo",IF('1.DP 2012-2022 '!L190&lt;0,"IRPJ NEGATIVO",('1.DP 2012-2022 '!L190+'1.DP 2012-2022 '!AH190)/'1.DP 2012-2022 '!W190)),"NA")</f>
        <v>prejuízo</v>
      </c>
      <c r="N190" s="26" t="str">
        <f>IFERROR(IF(AND('1.DP 2012-2022 '!X190&lt;0),"prejuízo",IF('1.DP 2012-2022 '!M190&lt;0,"IRPJ NEGATIVO",('1.DP 2012-2022 '!M190+'1.DP 2012-2022 '!AI190)/'1.DP 2012-2022 '!X190)),"NA")</f>
        <v>prejuízo</v>
      </c>
      <c r="O190" s="26" t="str">
        <f>IFERROR(IF(AND('1.DP 2012-2022 '!Y190&lt;0),"prejuízo",IF('1.DP 2012-2022 '!N190&lt;0,"IRPJ NEGATIVO",('1.DP 2012-2022 '!N190+'1.DP 2012-2022 '!AJ190)/'1.DP 2012-2022 '!Y190)),"NA")</f>
        <v>prejuízo</v>
      </c>
      <c r="P190" s="26">
        <f>IFERROR(IF(AND('1.DP 2012-2022 '!Z190&lt;0),"prejuízo",IF('1.DP 2012-2022 '!O190&lt;0,"IRPJ NEGATIVO",('1.DP 2012-2022 '!O190+'1.DP 2012-2022 '!AK190)/'1.DP 2012-2022 '!Z190)),"NA")</f>
        <v>0</v>
      </c>
      <c r="Q190" s="27">
        <f t="shared" si="1"/>
        <v>7</v>
      </c>
      <c r="R190" s="27">
        <f t="shared" si="2"/>
        <v>179</v>
      </c>
      <c r="S190" s="28">
        <f>IFERROR((SUMIF('1.DP 2012-2022 '!E190:O190,"&gt;=0",'1.DP 2012-2022 '!E190:O190)+SUMIF('1.DP 2012-2022 '!E190:O190,"&gt;=0",'1.DP 2012-2022 '!AA190:AK190))/(SUMIF('1.DP 2012-2022 '!P190:Z190,"&gt;=0",'1.DP 2012-2022 '!P190:Z190)),"NA")</f>
        <v>0</v>
      </c>
      <c r="T190" s="29">
        <f t="shared" si="3"/>
        <v>0</v>
      </c>
      <c r="U190" s="29">
        <f t="shared" si="4"/>
        <v>0</v>
      </c>
    </row>
    <row r="191" spans="1:21" ht="14.25" customHeight="1">
      <c r="A191" s="12" t="s">
        <v>441</v>
      </c>
      <c r="B191" s="12" t="s">
        <v>442</v>
      </c>
      <c r="C191" s="12" t="s">
        <v>58</v>
      </c>
      <c r="D191" s="13" t="s">
        <v>438</v>
      </c>
      <c r="E191" s="25">
        <f t="shared" si="0"/>
        <v>9.299545082106472E-3</v>
      </c>
      <c r="F191" s="26">
        <f>IFERROR(IF(AND('1.DP 2012-2022 '!P191&lt;0),"prejuízo",IF('1.DP 2012-2022 '!E191&lt;0,"IRPJ NEGATIVO",('1.DP 2012-2022 '!E191+'1.DP 2012-2022 '!AA191)/'1.DP 2012-2022 '!P191)),"NA")</f>
        <v>18.328299254884488</v>
      </c>
      <c r="G191" s="26" t="str">
        <f>IFERROR(IF(AND('1.DP 2012-2022 '!Q191&lt;0),"prejuízo",IF('1.DP 2012-2022 '!F191&lt;0,"IRPJ NEGATIVO",('1.DP 2012-2022 '!F191+'1.DP 2012-2022 '!AB191)/'1.DP 2012-2022 '!Q191)),"NA")</f>
        <v>NA</v>
      </c>
      <c r="H191" s="26" t="str">
        <f>IFERROR(IF(AND('1.DP 2012-2022 '!R191&lt;0),"prejuízo",IF('1.DP 2012-2022 '!G191&lt;0,"IRPJ NEGATIVO",('1.DP 2012-2022 '!G191+'1.DP 2012-2022 '!AC191)/'1.DP 2012-2022 '!R191)),"NA")</f>
        <v>prejuízo</v>
      </c>
      <c r="I191" s="26" t="str">
        <f>IFERROR(IF(AND('1.DP 2012-2022 '!S191&lt;0),"prejuízo",IF('1.DP 2012-2022 '!H191&lt;0,"IRPJ NEGATIVO",('1.DP 2012-2022 '!H191+'1.DP 2012-2022 '!AD191)/'1.DP 2012-2022 '!S191)),"NA")</f>
        <v>prejuízo</v>
      </c>
      <c r="J191" s="26">
        <f>IFERROR(IF(AND('1.DP 2012-2022 '!T191&lt;0),"prejuízo",IF('1.DP 2012-2022 '!I191&lt;0,"IRPJ NEGATIVO",('1.DP 2012-2022 '!I191+'1.DP 2012-2022 '!AE191)/'1.DP 2012-2022 '!T191)),"NA")</f>
        <v>0.2040494992324236</v>
      </c>
      <c r="K191" s="26">
        <f>IFERROR(IF(AND('1.DP 2012-2022 '!U191&lt;0),"prejuízo",IF('1.DP 2012-2022 '!J191&lt;0,"IRPJ NEGATIVO",('1.DP 2012-2022 '!J191+'1.DP 2012-2022 '!AF191)/'1.DP 2012-2022 '!U191)),"NA")</f>
        <v>0.23857051315352731</v>
      </c>
      <c r="L191" s="26" t="str">
        <f>IFERROR(IF(AND('1.DP 2012-2022 '!V191&lt;0),"prejuízo",IF('1.DP 2012-2022 '!K191&lt;0,"IRPJ NEGATIVO",('1.DP 2012-2022 '!K191+'1.DP 2012-2022 '!AG191)/'1.DP 2012-2022 '!V191)),"NA")</f>
        <v>prejuízo</v>
      </c>
      <c r="M191" s="26">
        <f>IFERROR(IF(AND('1.DP 2012-2022 '!W191&lt;0),"prejuízo",IF('1.DP 2012-2022 '!L191&lt;0,"IRPJ NEGATIVO",('1.DP 2012-2022 '!L191+'1.DP 2012-2022 '!AH191)/'1.DP 2012-2022 '!W191)),"NA")</f>
        <v>0.36425871524053277</v>
      </c>
      <c r="N191" s="26">
        <f>IFERROR(IF(AND('1.DP 2012-2022 '!X191&lt;0),"prejuízo",IF('1.DP 2012-2022 '!M191&lt;0,"IRPJ NEGATIVO",('1.DP 2012-2022 '!M191+'1.DP 2012-2022 '!AI191)/'1.DP 2012-2022 '!X191)),"NA")</f>
        <v>0.38374124463785619</v>
      </c>
      <c r="O191" s="26">
        <f>IFERROR(IF(AND('1.DP 2012-2022 '!Y191&lt;0),"prejuízo",IF('1.DP 2012-2022 '!N191&lt;0,"IRPJ NEGATIVO",('1.DP 2012-2022 '!N191+'1.DP 2012-2022 '!AJ191)/'1.DP 2012-2022 '!Y191)),"NA")</f>
        <v>0.47399859743271855</v>
      </c>
      <c r="P191" s="26" t="str">
        <f>IFERROR(IF(AND('1.DP 2012-2022 '!Z191&lt;0),"prejuízo",IF('1.DP 2012-2022 '!O191&lt;0,"IRPJ NEGATIVO",('1.DP 2012-2022 '!O191+'1.DP 2012-2022 '!AK191)/'1.DP 2012-2022 '!Z191)),"NA")</f>
        <v>prejuízo</v>
      </c>
      <c r="Q191" s="27">
        <f t="shared" si="1"/>
        <v>5</v>
      </c>
      <c r="R191" s="27">
        <f t="shared" si="2"/>
        <v>179</v>
      </c>
      <c r="S191" s="28">
        <f>IFERROR((SUMIF('1.DP 2012-2022 '!E191:O191,"&gt;=0",'1.DP 2012-2022 '!E191:O191)+SUMIF('1.DP 2012-2022 '!E191:O191,"&gt;=0",'1.DP 2012-2022 '!AA191:AK191))/(SUMIF('1.DP 2012-2022 '!P191:Z191,"&gt;=0",'1.DP 2012-2022 '!P191:Z191)),"NA")</f>
        <v>0.25655821968723119</v>
      </c>
      <c r="T191" s="29">
        <f t="shared" si="3"/>
        <v>7.1664307175204238E-3</v>
      </c>
      <c r="U191" s="29">
        <f t="shared" si="4"/>
        <v>6.568310795884055E-4</v>
      </c>
    </row>
    <row r="192" spans="1:21" ht="14.25" customHeight="1">
      <c r="A192" s="12" t="s">
        <v>443</v>
      </c>
      <c r="B192" s="12" t="s">
        <v>444</v>
      </c>
      <c r="C192" s="12" t="s">
        <v>58</v>
      </c>
      <c r="D192" s="13" t="s">
        <v>438</v>
      </c>
      <c r="E192" s="25">
        <f t="shared" si="0"/>
        <v>1.0640356310901817E-3</v>
      </c>
      <c r="F192" s="26">
        <f>IFERROR(IF(AND('1.DP 2012-2022 '!P192&lt;0),"prejuízo",IF('1.DP 2012-2022 '!E192&lt;0,"IRPJ NEGATIVO",('1.DP 2012-2022 '!E192+'1.DP 2012-2022 '!AA192)/'1.DP 2012-2022 '!P192)),"NA")</f>
        <v>0.16750831176426528</v>
      </c>
      <c r="G192" s="26">
        <f>IFERROR(IF(AND('1.DP 2012-2022 '!Q192&lt;0),"prejuízo",IF('1.DP 2012-2022 '!F192&lt;0,"IRPJ NEGATIVO",('1.DP 2012-2022 '!F192+'1.DP 2012-2022 '!AB192)/'1.DP 2012-2022 '!Q192)),"NA")</f>
        <v>2.2954066200877227E-2</v>
      </c>
      <c r="H192" s="26" t="str">
        <f>IFERROR(IF(AND('1.DP 2012-2022 '!R192&lt;0),"prejuízo",IF('1.DP 2012-2022 '!G192&lt;0,"IRPJ NEGATIVO",('1.DP 2012-2022 '!G192+'1.DP 2012-2022 '!AC192)/'1.DP 2012-2022 '!R192)),"NA")</f>
        <v>prejuízo</v>
      </c>
      <c r="I192" s="26" t="str">
        <f>IFERROR(IF(AND('1.DP 2012-2022 '!S192&lt;0),"prejuízo",IF('1.DP 2012-2022 '!H192&lt;0,"IRPJ NEGATIVO",('1.DP 2012-2022 '!H192+'1.DP 2012-2022 '!AD192)/'1.DP 2012-2022 '!S192)),"NA")</f>
        <v>prejuízo</v>
      </c>
      <c r="J192" s="26" t="str">
        <f>IFERROR(IF(AND('1.DP 2012-2022 '!T192&lt;0),"prejuízo",IF('1.DP 2012-2022 '!I192&lt;0,"IRPJ NEGATIVO",('1.DP 2012-2022 '!I192+'1.DP 2012-2022 '!AE192)/'1.DP 2012-2022 '!T192)),"NA")</f>
        <v>NA</v>
      </c>
      <c r="K192" s="26" t="str">
        <f>IFERROR(IF(AND('1.DP 2012-2022 '!U192&lt;0),"prejuízo",IF('1.DP 2012-2022 '!J192&lt;0,"IRPJ NEGATIVO",('1.DP 2012-2022 '!J192+'1.DP 2012-2022 '!AF192)/'1.DP 2012-2022 '!U192)),"NA")</f>
        <v>NA</v>
      </c>
      <c r="L192" s="26" t="str">
        <f>IFERROR(IF(AND('1.DP 2012-2022 '!V192&lt;0),"prejuízo",IF('1.DP 2012-2022 '!K192&lt;0,"IRPJ NEGATIVO",('1.DP 2012-2022 '!K192+'1.DP 2012-2022 '!AG192)/'1.DP 2012-2022 '!V192)),"NA")</f>
        <v>NA</v>
      </c>
      <c r="M192" s="26" t="str">
        <f>IFERROR(IF(AND('1.DP 2012-2022 '!W192&lt;0),"prejuízo",IF('1.DP 2012-2022 '!L192&lt;0,"IRPJ NEGATIVO",('1.DP 2012-2022 '!L192+'1.DP 2012-2022 '!AH192)/'1.DP 2012-2022 '!W192)),"NA")</f>
        <v>NA</v>
      </c>
      <c r="N192" s="26" t="str">
        <f>IFERROR(IF(AND('1.DP 2012-2022 '!X192&lt;0),"prejuízo",IF('1.DP 2012-2022 '!M192&lt;0,"IRPJ NEGATIVO",('1.DP 2012-2022 '!M192+'1.DP 2012-2022 '!AI192)/'1.DP 2012-2022 '!X192)),"NA")</f>
        <v>NA</v>
      </c>
      <c r="O192" s="26" t="str">
        <f>IFERROR(IF(AND('1.DP 2012-2022 '!Y192&lt;0),"prejuízo",IF('1.DP 2012-2022 '!N192&lt;0,"IRPJ NEGATIVO",('1.DP 2012-2022 '!N192+'1.DP 2012-2022 '!AJ192)/'1.DP 2012-2022 '!Y192)),"NA")</f>
        <v>NA</v>
      </c>
      <c r="P192" s="26" t="str">
        <f>IFERROR(IF(AND('1.DP 2012-2022 '!Z192&lt;0),"prejuízo",IF('1.DP 2012-2022 '!O192&lt;0,"IRPJ NEGATIVO",('1.DP 2012-2022 '!O192+'1.DP 2012-2022 '!AK192)/'1.DP 2012-2022 '!Z192)),"NA")</f>
        <v>NA</v>
      </c>
      <c r="Q192" s="27">
        <f t="shared" si="1"/>
        <v>2</v>
      </c>
      <c r="R192" s="27">
        <f t="shared" si="2"/>
        <v>179</v>
      </c>
      <c r="S192" s="28">
        <f>IFERROR((SUMIF('1.DP 2012-2022 '!E192:O192,"&gt;=0",'1.DP 2012-2022 '!E192:O192)+SUMIF('1.DP 2012-2022 '!E192:O192,"&gt;=0",'1.DP 2012-2022 '!AA192:AK192))/(SUMIF('1.DP 2012-2022 '!P192:Z192,"&gt;=0",'1.DP 2012-2022 '!P192:Z192)),"NA")</f>
        <v>0.58958812278296924</v>
      </c>
      <c r="T192" s="29">
        <f t="shared" si="3"/>
        <v>6.5875767908711649E-3</v>
      </c>
      <c r="U192" s="29">
        <f t="shared" si="4"/>
        <v>6.0377687945004533E-4</v>
      </c>
    </row>
    <row r="193" spans="1:21" ht="14.25" customHeight="1">
      <c r="A193" s="12" t="s">
        <v>445</v>
      </c>
      <c r="B193" s="12" t="s">
        <v>446</v>
      </c>
      <c r="C193" s="12" t="s">
        <v>58</v>
      </c>
      <c r="D193" s="13" t="s">
        <v>438</v>
      </c>
      <c r="E193" s="25">
        <f t="shared" si="0"/>
        <v>1.8638859436433074E-3</v>
      </c>
      <c r="F193" s="26" t="str">
        <f>IFERROR(IF(AND('1.DP 2012-2022 '!P193&lt;0),"prejuízo",IF('1.DP 2012-2022 '!E193&lt;0,"IRPJ NEGATIVO",('1.DP 2012-2022 '!E193+'1.DP 2012-2022 '!AA193)/'1.DP 2012-2022 '!P193)),"NA")</f>
        <v>IRPJ NEGATIVO</v>
      </c>
      <c r="G193" s="26">
        <f>IFERROR(IF(AND('1.DP 2012-2022 '!Q193&lt;0),"prejuízo",IF('1.DP 2012-2022 '!F193&lt;0,"IRPJ NEGATIVO",('1.DP 2012-2022 '!F193+'1.DP 2012-2022 '!AB193)/'1.DP 2012-2022 '!Q193)),"NA")</f>
        <v>3.4541735598372453E-2</v>
      </c>
      <c r="H193" s="26">
        <f>IFERROR(IF(AND('1.DP 2012-2022 '!R193&lt;0),"prejuízo",IF('1.DP 2012-2022 '!G193&lt;0,"IRPJ NEGATIVO",('1.DP 2012-2022 '!G193+'1.DP 2012-2022 '!AC193)/'1.DP 2012-2022 '!R193)),"NA")</f>
        <v>-0.42550609479424356</v>
      </c>
      <c r="I193" s="26">
        <f>IFERROR(IF(AND('1.DP 2012-2022 '!S193&lt;0),"prejuízo",IF('1.DP 2012-2022 '!H193&lt;0,"IRPJ NEGATIVO",('1.DP 2012-2022 '!H193+'1.DP 2012-2022 '!AD193)/'1.DP 2012-2022 '!S193)),"NA")</f>
        <v>1.2417783832065675E-2</v>
      </c>
      <c r="J193" s="26">
        <f>IFERROR(IF(AND('1.DP 2012-2022 '!T193&lt;0),"prejuízo",IF('1.DP 2012-2022 '!I193&lt;0,"IRPJ NEGATIVO",('1.DP 2012-2022 '!I193+'1.DP 2012-2022 '!AE193)/'1.DP 2012-2022 '!T193)),"NA")</f>
        <v>8.6922190661533529E-3</v>
      </c>
      <c r="K193" s="26">
        <f>IFERROR(IF(AND('1.DP 2012-2022 '!U193&lt;0),"prejuízo",IF('1.DP 2012-2022 '!J193&lt;0,"IRPJ NEGATIVO",('1.DP 2012-2022 '!J193+'1.DP 2012-2022 '!AF193)/'1.DP 2012-2022 '!U193)),"NA")</f>
        <v>0.19850650870448716</v>
      </c>
      <c r="L193" s="26">
        <f>IFERROR(IF(AND('1.DP 2012-2022 '!V193&lt;0),"prejuízo",IF('1.DP 2012-2022 '!K193&lt;0,"IRPJ NEGATIVO",('1.DP 2012-2022 '!K193+'1.DP 2012-2022 '!AG193)/'1.DP 2012-2022 '!V193)),"NA")</f>
        <v>7.0797243333822465E-2</v>
      </c>
      <c r="M193" s="26" t="str">
        <f>IFERROR(IF(AND('1.DP 2012-2022 '!W193&lt;0),"prejuízo",IF('1.DP 2012-2022 '!L193&lt;0,"IRPJ NEGATIVO",('1.DP 2012-2022 '!L193+'1.DP 2012-2022 '!AH193)/'1.DP 2012-2022 '!W193)),"NA")</f>
        <v>prejuízo</v>
      </c>
      <c r="N193" s="26" t="str">
        <f>IFERROR(IF(AND('1.DP 2012-2022 '!X193&lt;0),"prejuízo",IF('1.DP 2012-2022 '!M193&lt;0,"IRPJ NEGATIVO",('1.DP 2012-2022 '!M193+'1.DP 2012-2022 '!AI193)/'1.DP 2012-2022 '!X193)),"NA")</f>
        <v>prejuízo</v>
      </c>
      <c r="O193" s="26">
        <f>IFERROR(IF(AND('1.DP 2012-2022 '!Y193&lt;0),"prejuízo",IF('1.DP 2012-2022 '!N193&lt;0,"IRPJ NEGATIVO",('1.DP 2012-2022 '!N193+'1.DP 2012-2022 '!AJ193)/'1.DP 2012-2022 '!Y193)),"NA")</f>
        <v>-3.8982132895913679E-2</v>
      </c>
      <c r="P193" s="26">
        <f>IFERROR(IF(AND('1.DP 2012-2022 '!Z193&lt;0),"prejuízo",IF('1.DP 2012-2022 '!O193&lt;0,"IRPJ NEGATIVO",('1.DP 2012-2022 '!O193+'1.DP 2012-2022 '!AK193)/'1.DP 2012-2022 '!Z193)),"NA")</f>
        <v>0.22103234432991437</v>
      </c>
      <c r="Q193" s="27">
        <f t="shared" si="1"/>
        <v>7</v>
      </c>
      <c r="R193" s="27">
        <f t="shared" si="2"/>
        <v>179</v>
      </c>
      <c r="S193" s="28">
        <f>IFERROR((SUMIF('1.DP 2012-2022 '!E193:O193,"&gt;=0",'1.DP 2012-2022 '!E193:O193)+SUMIF('1.DP 2012-2022 '!E193:O193,"&gt;=0",'1.DP 2012-2022 '!AA193:AK193))/(SUMIF('1.DP 2012-2022 '!P193:Z193,"&gt;=0",'1.DP 2012-2022 '!P193:Z193)),"NA")</f>
        <v>5.4888107458250263E-2</v>
      </c>
      <c r="T193" s="29">
        <f t="shared" si="3"/>
        <v>2.1464623028366026E-3</v>
      </c>
      <c r="U193" s="29">
        <f t="shared" si="4"/>
        <v>1.967315679507178E-4</v>
      </c>
    </row>
    <row r="194" spans="1:21" ht="14.25" customHeight="1">
      <c r="A194" s="12" t="s">
        <v>447</v>
      </c>
      <c r="B194" s="12" t="s">
        <v>448</v>
      </c>
      <c r="C194" s="12" t="s">
        <v>58</v>
      </c>
      <c r="D194" s="13" t="s">
        <v>438</v>
      </c>
      <c r="E194" s="25">
        <f t="shared" si="0"/>
        <v>8.4108085554088895E-3</v>
      </c>
      <c r="F194" s="26">
        <f>IFERROR(IF(AND('1.DP 2012-2022 '!P194&lt;0),"prejuízo",IF('1.DP 2012-2022 '!E194&lt;0,"IRPJ NEGATIVO",('1.DP 2012-2022 '!E194+'1.DP 2012-2022 '!AA194)/'1.DP 2012-2022 '!P194)),"NA")</f>
        <v>0.25879396100784369</v>
      </c>
      <c r="G194" s="26" t="str">
        <f>IFERROR(IF(AND('1.DP 2012-2022 '!Q194&lt;0),"prejuízo",IF('1.DP 2012-2022 '!F194&lt;0,"IRPJ NEGATIVO",('1.DP 2012-2022 '!F194+'1.DP 2012-2022 '!AB194)/'1.DP 2012-2022 '!Q194)),"NA")</f>
        <v>NA</v>
      </c>
      <c r="H194" s="26">
        <f>IFERROR(IF(AND('1.DP 2012-2022 '!R194&lt;0),"prejuízo",IF('1.DP 2012-2022 '!G194&lt;0,"IRPJ NEGATIVO",('1.DP 2012-2022 '!G194+'1.DP 2012-2022 '!AC194)/'1.DP 2012-2022 '!R194)),"NA")</f>
        <v>0.30384938023158187</v>
      </c>
      <c r="I194" s="26">
        <f>IFERROR(IF(AND('1.DP 2012-2022 '!S194&lt;0),"prejuízo",IF('1.DP 2012-2022 '!H194&lt;0,"IRPJ NEGATIVO",('1.DP 2012-2022 '!H194+'1.DP 2012-2022 '!AD194)/'1.DP 2012-2022 '!S194)),"NA")</f>
        <v>0.29468365540158653</v>
      </c>
      <c r="J194" s="26">
        <f>IFERROR(IF(AND('1.DP 2012-2022 '!T194&lt;0),"prejuízo",IF('1.DP 2012-2022 '!I194&lt;0,"IRPJ NEGATIVO",('1.DP 2012-2022 '!I194+'1.DP 2012-2022 '!AE194)/'1.DP 2012-2022 '!T194)),"NA")</f>
        <v>0.32511203779149661</v>
      </c>
      <c r="K194" s="26">
        <f>IFERROR(IF(AND('1.DP 2012-2022 '!U194&lt;0),"prejuízo",IF('1.DP 2012-2022 '!J194&lt;0,"IRPJ NEGATIVO",('1.DP 2012-2022 '!J194+'1.DP 2012-2022 '!AF194)/'1.DP 2012-2022 '!U194)),"NA")</f>
        <v>0.3230956969856823</v>
      </c>
      <c r="L194" s="26" t="str">
        <f>IFERROR(IF(AND('1.DP 2012-2022 '!V194&lt;0),"prejuízo",IF('1.DP 2012-2022 '!K194&lt;0,"IRPJ NEGATIVO",('1.DP 2012-2022 '!K194+'1.DP 2012-2022 '!AG194)/'1.DP 2012-2022 '!V194)),"NA")</f>
        <v>NA</v>
      </c>
      <c r="M194" s="26" t="str">
        <f>IFERROR(IF(AND('1.DP 2012-2022 '!W194&lt;0),"prejuízo",IF('1.DP 2012-2022 '!L194&lt;0,"IRPJ NEGATIVO",('1.DP 2012-2022 '!L194+'1.DP 2012-2022 '!AH194)/'1.DP 2012-2022 '!W194)),"NA")</f>
        <v>NA</v>
      </c>
      <c r="N194" s="26" t="str">
        <f>IFERROR(IF(AND('1.DP 2012-2022 '!X194&lt;0),"prejuízo",IF('1.DP 2012-2022 '!M194&lt;0,"IRPJ NEGATIVO",('1.DP 2012-2022 '!M194+'1.DP 2012-2022 '!AI194)/'1.DP 2012-2022 '!X194)),"NA")</f>
        <v>NA</v>
      </c>
      <c r="O194" s="26" t="str">
        <f>IFERROR(IF(AND('1.DP 2012-2022 '!Y194&lt;0),"prejuízo",IF('1.DP 2012-2022 '!N194&lt;0,"IRPJ NEGATIVO",('1.DP 2012-2022 '!N194+'1.DP 2012-2022 '!AJ194)/'1.DP 2012-2022 '!Y194)),"NA")</f>
        <v>NA</v>
      </c>
      <c r="P194" s="26" t="str">
        <f>IFERROR(IF(AND('1.DP 2012-2022 '!Z194&lt;0),"prejuízo",IF('1.DP 2012-2022 '!O194&lt;0,"IRPJ NEGATIVO",('1.DP 2012-2022 '!O194+'1.DP 2012-2022 '!AK194)/'1.DP 2012-2022 '!Z194)),"NA")</f>
        <v>NA</v>
      </c>
      <c r="Q194" s="27">
        <f t="shared" si="1"/>
        <v>5</v>
      </c>
      <c r="R194" s="27">
        <f t="shared" si="2"/>
        <v>179</v>
      </c>
      <c r="S194" s="28">
        <f>IFERROR((SUMIF('1.DP 2012-2022 '!E194:O194,"&gt;=0",'1.DP 2012-2022 '!E194:O194)+SUMIF('1.DP 2012-2022 '!E194:O194,"&gt;=0",'1.DP 2012-2022 '!AA194:AK194))/(SUMIF('1.DP 2012-2022 '!P194:Z194,"&gt;=0",'1.DP 2012-2022 '!P194:Z194)),"NA")</f>
        <v>0.44052836856307381</v>
      </c>
      <c r="T194" s="29">
        <f t="shared" si="3"/>
        <v>1.2305261691705972E-2</v>
      </c>
      <c r="U194" s="29">
        <f t="shared" si="4"/>
        <v>1.1278248043089447E-3</v>
      </c>
    </row>
    <row r="195" spans="1:21" ht="14.25" customHeight="1">
      <c r="A195" s="12" t="s">
        <v>449</v>
      </c>
      <c r="B195" s="12" t="s">
        <v>450</v>
      </c>
      <c r="C195" s="12" t="s">
        <v>58</v>
      </c>
      <c r="D195" s="13" t="s">
        <v>438</v>
      </c>
      <c r="E195" s="25">
        <f t="shared" si="0"/>
        <v>8.5430335003793163E-3</v>
      </c>
      <c r="F195" s="26">
        <f>IFERROR(IF(AND('1.DP 2012-2022 '!P195&lt;0),"prejuízo",IF('1.DP 2012-2022 '!E195&lt;0,"IRPJ NEGATIVO",('1.DP 2012-2022 '!E195+'1.DP 2012-2022 '!AA195)/'1.DP 2012-2022 '!P195)),"NA")</f>
        <v>0.16633843570870124</v>
      </c>
      <c r="G195" s="26">
        <f>IFERROR(IF(AND('1.DP 2012-2022 '!Q195&lt;0),"prejuízo",IF('1.DP 2012-2022 '!F195&lt;0,"IRPJ NEGATIVO",('1.DP 2012-2022 '!F195+'1.DP 2012-2022 '!AB195)/'1.DP 2012-2022 '!Q195)),"NA")</f>
        <v>0.13241548164901173</v>
      </c>
      <c r="H195" s="26">
        <f>IFERROR(IF(AND('1.DP 2012-2022 '!R195&lt;0),"prejuízo",IF('1.DP 2012-2022 '!G195&lt;0,"IRPJ NEGATIVO",('1.DP 2012-2022 '!G195+'1.DP 2012-2022 '!AC195)/'1.DP 2012-2022 '!R195)),"NA")</f>
        <v>0.15102899513194895</v>
      </c>
      <c r="I195" s="26">
        <f>IFERROR(IF(AND('1.DP 2012-2022 '!S195&lt;0),"prejuízo",IF('1.DP 2012-2022 '!H195&lt;0,"IRPJ NEGATIVO",('1.DP 2012-2022 '!H195+'1.DP 2012-2022 '!AD195)/'1.DP 2012-2022 '!S195)),"NA")</f>
        <v>0.15299022360922024</v>
      </c>
      <c r="J195" s="26">
        <f>IFERROR(IF(AND('1.DP 2012-2022 '!T195&lt;0),"prejuízo",IF('1.DP 2012-2022 '!I195&lt;0,"IRPJ NEGATIVO",('1.DP 2012-2022 '!I195+'1.DP 2012-2022 '!AE195)/'1.DP 2012-2022 '!T195)),"NA")</f>
        <v>0.25853983539448416</v>
      </c>
      <c r="K195" s="26">
        <f>IFERROR(IF(AND('1.DP 2012-2022 '!U195&lt;0),"prejuízo",IF('1.DP 2012-2022 '!J195&lt;0,"IRPJ NEGATIVO",('1.DP 2012-2022 '!J195+'1.DP 2012-2022 '!AF195)/'1.DP 2012-2022 '!U195)),"NA")</f>
        <v>0.14037671681442726</v>
      </c>
      <c r="L195" s="26">
        <f>IFERROR(IF(AND('1.DP 2012-2022 '!V195&lt;0),"prejuízo",IF('1.DP 2012-2022 '!K195&lt;0,"IRPJ NEGATIVO",('1.DP 2012-2022 '!K195+'1.DP 2012-2022 '!AG195)/'1.DP 2012-2022 '!V195)),"NA")</f>
        <v>-0.46998823034492421</v>
      </c>
      <c r="M195" s="26">
        <f>IFERROR(IF(AND('1.DP 2012-2022 '!W195&lt;0),"prejuízo",IF('1.DP 2012-2022 '!L195&lt;0,"IRPJ NEGATIVO",('1.DP 2012-2022 '!L195+'1.DP 2012-2022 '!AH195)/'1.DP 2012-2022 '!W195)),"NA")</f>
        <v>-0.80410605747004282</v>
      </c>
      <c r="N195" s="26">
        <f>IFERROR(IF(AND('1.DP 2012-2022 '!X195&lt;0),"prejuízo",IF('1.DP 2012-2022 '!M195&lt;0,"IRPJ NEGATIVO",('1.DP 2012-2022 '!M195+'1.DP 2012-2022 '!AI195)/'1.DP 2012-2022 '!X195)),"NA")</f>
        <v>0.11574851091783628</v>
      </c>
      <c r="O195" s="26">
        <f>IFERROR(IF(AND('1.DP 2012-2022 '!Y195&lt;0),"prejuízo",IF('1.DP 2012-2022 '!N195&lt;0,"IRPJ NEGATIVO",('1.DP 2012-2022 '!N195+'1.DP 2012-2022 '!AJ195)/'1.DP 2012-2022 '!Y195)),"NA")</f>
        <v>0.2418533532791679</v>
      </c>
      <c r="P195" s="26">
        <f>IFERROR(IF(AND('1.DP 2012-2022 '!Z195&lt;0),"prejuízo",IF('1.DP 2012-2022 '!O195&lt;0,"IRPJ NEGATIVO",('1.DP 2012-2022 '!O195+'1.DP 2012-2022 '!AK195)/'1.DP 2012-2022 '!Z195)),"NA")</f>
        <v>0.19794440006049288</v>
      </c>
      <c r="Q195" s="27">
        <f t="shared" si="1"/>
        <v>9</v>
      </c>
      <c r="R195" s="27">
        <f t="shared" si="2"/>
        <v>179</v>
      </c>
      <c r="S195" s="28">
        <f>IFERROR((SUMIF('1.DP 2012-2022 '!E195:O195,"&gt;=0",'1.DP 2012-2022 '!E195:O195)+SUMIF('1.DP 2012-2022 '!E195:O195,"&gt;=0",'1.DP 2012-2022 '!AA195:AK195))/(SUMIF('1.DP 2012-2022 '!P195:Z195,"&gt;=0",'1.DP 2012-2022 '!P195:Z195)),"NA")</f>
        <v>0.15379397221707947</v>
      </c>
      <c r="T195" s="29">
        <f t="shared" si="3"/>
        <v>7.7326578209704769E-3</v>
      </c>
      <c r="U195" s="29">
        <f t="shared" si="4"/>
        <v>7.087279825671865E-4</v>
      </c>
    </row>
    <row r="196" spans="1:21" ht="14.25" customHeight="1">
      <c r="A196" s="12" t="s">
        <v>451</v>
      </c>
      <c r="B196" s="12" t="s">
        <v>452</v>
      </c>
      <c r="C196" s="12" t="s">
        <v>58</v>
      </c>
      <c r="D196" s="13" t="s">
        <v>438</v>
      </c>
      <c r="E196" s="25">
        <f t="shared" si="0"/>
        <v>4.5352631410093477E-3</v>
      </c>
      <c r="F196" s="26">
        <f>IFERROR(IF(AND('1.DP 2012-2022 '!P196&lt;0),"prejuízo",IF('1.DP 2012-2022 '!E196&lt;0,"IRPJ NEGATIVO",('1.DP 2012-2022 '!E196+'1.DP 2012-2022 '!AA196)/'1.DP 2012-2022 '!P196)),"NA")</f>
        <v>0.19460758858693047</v>
      </c>
      <c r="G196" s="26">
        <f>IFERROR(IF(AND('1.DP 2012-2022 '!Q196&lt;0),"prejuízo",IF('1.DP 2012-2022 '!F196&lt;0,"IRPJ NEGATIVO",('1.DP 2012-2022 '!F196+'1.DP 2012-2022 '!AB196)/'1.DP 2012-2022 '!Q196)),"NA")</f>
        <v>2.3203099399316057E-2</v>
      </c>
      <c r="H196" s="26">
        <f>IFERROR(IF(AND('1.DP 2012-2022 '!R196&lt;0),"prejuízo",IF('1.DP 2012-2022 '!G196&lt;0,"IRPJ NEGATIVO",('1.DP 2012-2022 '!G196+'1.DP 2012-2022 '!AC196)/'1.DP 2012-2022 '!R196)),"NA")</f>
        <v>0.15874742019832966</v>
      </c>
      <c r="I196" s="26">
        <f>IFERROR(IF(AND('1.DP 2012-2022 '!S196&lt;0),"prejuízo",IF('1.DP 2012-2022 '!H196&lt;0,"IRPJ NEGATIVO",('1.DP 2012-2022 '!H196+'1.DP 2012-2022 '!AD196)/'1.DP 2012-2022 '!S196)),"NA")</f>
        <v>-0.2978260870299862</v>
      </c>
      <c r="J196" s="26">
        <f>IFERROR(IF(AND('1.DP 2012-2022 '!T196&lt;0),"prejuízo",IF('1.DP 2012-2022 '!I196&lt;0,"IRPJ NEGATIVO",('1.DP 2012-2022 '!I196+'1.DP 2012-2022 '!AE196)/'1.DP 2012-2022 '!T196)),"NA")</f>
        <v>0.63732783054096809</v>
      </c>
      <c r="K196" s="26" t="str">
        <f>IFERROR(IF(AND('1.DP 2012-2022 '!U196&lt;0),"prejuízo",IF('1.DP 2012-2022 '!J196&lt;0,"IRPJ NEGATIVO",('1.DP 2012-2022 '!J196+'1.DP 2012-2022 '!AF196)/'1.DP 2012-2022 '!U196)),"NA")</f>
        <v>IRPJ NEGATIVO</v>
      </c>
      <c r="L196" s="26">
        <f>IFERROR(IF(AND('1.DP 2012-2022 '!V196&lt;0),"prejuízo",IF('1.DP 2012-2022 '!K196&lt;0,"IRPJ NEGATIVO",('1.DP 2012-2022 '!K196+'1.DP 2012-2022 '!AG196)/'1.DP 2012-2022 '!V196)),"NA")</f>
        <v>8.7918907529726371E-4</v>
      </c>
      <c r="M196" s="26" t="str">
        <f>IFERROR(IF(AND('1.DP 2012-2022 '!W196&lt;0),"prejuízo",IF('1.DP 2012-2022 '!L196&lt;0,"IRPJ NEGATIVO",('1.DP 2012-2022 '!L196+'1.DP 2012-2022 '!AH196)/'1.DP 2012-2022 '!W196)),"NA")</f>
        <v>prejuízo</v>
      </c>
      <c r="N196" s="26" t="str">
        <f>IFERROR(IF(AND('1.DP 2012-2022 '!X196&lt;0),"prejuízo",IF('1.DP 2012-2022 '!M196&lt;0,"IRPJ NEGATIVO",('1.DP 2012-2022 '!M196+'1.DP 2012-2022 '!AI196)/'1.DP 2012-2022 '!X196)),"NA")</f>
        <v>prejuízo</v>
      </c>
      <c r="O196" s="26">
        <f>IFERROR(IF(AND('1.DP 2012-2022 '!Y196&lt;0),"prejuízo",IF('1.DP 2012-2022 '!N196&lt;0,"IRPJ NEGATIVO",('1.DP 2012-2022 '!N196+'1.DP 2012-2022 '!AJ196)/'1.DP 2012-2022 '!Y196)),"NA")</f>
        <v>0.7803484815478936</v>
      </c>
      <c r="P196" s="26" t="str">
        <f>IFERROR(IF(AND('1.DP 2012-2022 '!Z196&lt;0),"prejuízo",IF('1.DP 2012-2022 '!O196&lt;0,"IRPJ NEGATIVO",('1.DP 2012-2022 '!O196+'1.DP 2012-2022 '!AK196)/'1.DP 2012-2022 '!Z196)),"NA")</f>
        <v>prejuízo</v>
      </c>
      <c r="Q196" s="27">
        <f t="shared" si="1"/>
        <v>4</v>
      </c>
      <c r="R196" s="27">
        <f t="shared" si="2"/>
        <v>179</v>
      </c>
      <c r="S196" s="28">
        <f>IFERROR((SUMIF('1.DP 2012-2022 '!E196:O196,"&gt;=0",'1.DP 2012-2022 '!E196:O196)+SUMIF('1.DP 2012-2022 '!E196:O196,"&gt;=0",'1.DP 2012-2022 '!AA196:AK196))/(SUMIF('1.DP 2012-2022 '!P196:Z196,"&gt;=0",'1.DP 2012-2022 '!P196:Z196)),"NA")</f>
        <v>0.16784707371803917</v>
      </c>
      <c r="T196" s="29">
        <f t="shared" si="3"/>
        <v>3.7507725970511545E-3</v>
      </c>
      <c r="U196" s="29">
        <f t="shared" si="4"/>
        <v>3.4377280843428404E-4</v>
      </c>
    </row>
    <row r="197" spans="1:21" ht="14.25" customHeight="1">
      <c r="A197" s="12" t="s">
        <v>453</v>
      </c>
      <c r="B197" s="12" t="s">
        <v>454</v>
      </c>
      <c r="C197" s="12" t="s">
        <v>58</v>
      </c>
      <c r="D197" s="13" t="s">
        <v>438</v>
      </c>
      <c r="E197" s="25">
        <f t="shared" si="0"/>
        <v>1.1980720048437827E-2</v>
      </c>
      <c r="F197" s="26">
        <f>IFERROR(IF(AND('1.DP 2012-2022 '!P197&lt;0),"prejuízo",IF('1.DP 2012-2022 '!E197&lt;0,"IRPJ NEGATIVO",('1.DP 2012-2022 '!E197+'1.DP 2012-2022 '!AA197)/'1.DP 2012-2022 '!P197)),"NA")</f>
        <v>0.20103822117638509</v>
      </c>
      <c r="G197" s="26">
        <f>IFERROR(IF(AND('1.DP 2012-2022 '!Q197&lt;0),"prejuízo",IF('1.DP 2012-2022 '!F197&lt;0,"IRPJ NEGATIVO",('1.DP 2012-2022 '!F197+'1.DP 2012-2022 '!AB197)/'1.DP 2012-2022 '!Q197)),"NA")</f>
        <v>0.18569582896687087</v>
      </c>
      <c r="H197" s="26">
        <f>IFERROR(IF(AND('1.DP 2012-2022 '!R197&lt;0),"prejuízo",IF('1.DP 2012-2022 '!G197&lt;0,"IRPJ NEGATIVO",('1.DP 2012-2022 '!G197+'1.DP 2012-2022 '!AC197)/'1.DP 2012-2022 '!R197)),"NA")</f>
        <v>0.40476878608396699</v>
      </c>
      <c r="I197" s="26">
        <f>IFERROR(IF(AND('1.DP 2012-2022 '!S197&lt;0),"prejuízo",IF('1.DP 2012-2022 '!H197&lt;0,"IRPJ NEGATIVO",('1.DP 2012-2022 '!H197+'1.DP 2012-2022 '!AD197)/'1.DP 2012-2022 '!S197)),"NA")</f>
        <v>0.31133579463370381</v>
      </c>
      <c r="J197" s="26">
        <f>IFERROR(IF(AND('1.DP 2012-2022 '!T197&lt;0),"prejuízo",IF('1.DP 2012-2022 '!I197&lt;0,"IRPJ NEGATIVO",('1.DP 2012-2022 '!I197+'1.DP 2012-2022 '!AE197)/'1.DP 2012-2022 '!T197)),"NA")</f>
        <v>0.2395264593691265</v>
      </c>
      <c r="K197" s="26">
        <f>IFERROR(IF(AND('1.DP 2012-2022 '!U197&lt;0),"prejuízo",IF('1.DP 2012-2022 '!J197&lt;0,"IRPJ NEGATIVO",('1.DP 2012-2022 '!J197+'1.DP 2012-2022 '!AF197)/'1.DP 2012-2022 '!U197)),"NA")</f>
        <v>-0.33972208903704348</v>
      </c>
      <c r="L197" s="26">
        <f>IFERROR(IF(AND('1.DP 2012-2022 '!V197&lt;0),"prejuízo",IF('1.DP 2012-2022 '!K197&lt;0,"IRPJ NEGATIVO",('1.DP 2012-2022 '!K197+'1.DP 2012-2022 '!AG197)/'1.DP 2012-2022 '!V197)),"NA")</f>
        <v>8.0431382316186406E-2</v>
      </c>
      <c r="M197" s="26" t="str">
        <f>IFERROR(IF(AND('1.DP 2012-2022 '!W197&lt;0),"prejuízo",IF('1.DP 2012-2022 '!L197&lt;0,"IRPJ NEGATIVO",('1.DP 2012-2022 '!L197+'1.DP 2012-2022 '!AH197)/'1.DP 2012-2022 '!W197)),"NA")</f>
        <v>prejuízo</v>
      </c>
      <c r="N197" s="26">
        <f>IFERROR(IF(AND('1.DP 2012-2022 '!X197&lt;0),"prejuízo",IF('1.DP 2012-2022 '!M197&lt;0,"IRPJ NEGATIVO",('1.DP 2012-2022 '!M197+'1.DP 2012-2022 '!AI197)/'1.DP 2012-2022 '!X197)),"NA")</f>
        <v>0.35210867606008445</v>
      </c>
      <c r="O197" s="26">
        <f>IFERROR(IF(AND('1.DP 2012-2022 '!Y197&lt;0),"prejuízo",IF('1.DP 2012-2022 '!N197&lt;0,"IRPJ NEGATIVO",('1.DP 2012-2022 '!N197+'1.DP 2012-2022 '!AJ197)/'1.DP 2012-2022 '!Y197)),"NA")</f>
        <v>0.13136053021178318</v>
      </c>
      <c r="P197" s="26">
        <f>IFERROR(IF(AND('1.DP 2012-2022 '!Z197&lt;0),"prejuízo",IF('1.DP 2012-2022 '!O197&lt;0,"IRPJ NEGATIVO",('1.DP 2012-2022 '!O197+'1.DP 2012-2022 '!AK197)/'1.DP 2012-2022 '!Z197)),"NA")</f>
        <v>0.22493598061828507</v>
      </c>
      <c r="Q197" s="27">
        <f t="shared" si="1"/>
        <v>9</v>
      </c>
      <c r="R197" s="27">
        <f t="shared" si="2"/>
        <v>179</v>
      </c>
      <c r="S197" s="28">
        <f>IFERROR((SUMIF('1.DP 2012-2022 '!E197:O197,"&gt;=0",'1.DP 2012-2022 '!E197:O197)+SUMIF('1.DP 2012-2022 '!E197:O197,"&gt;=0",'1.DP 2012-2022 '!AA197:AK197))/(SUMIF('1.DP 2012-2022 '!P197:Z197,"&gt;=0",'1.DP 2012-2022 '!P197:Z197)),"NA")</f>
        <v>0.20386144316614119</v>
      </c>
      <c r="T197" s="29">
        <f t="shared" si="3"/>
        <v>1.0250016695504306E-2</v>
      </c>
      <c r="U197" s="29">
        <f t="shared" si="4"/>
        <v>9.3945365514350773E-4</v>
      </c>
    </row>
    <row r="198" spans="1:21" ht="14.25" customHeight="1">
      <c r="A198" s="12" t="s">
        <v>455</v>
      </c>
      <c r="B198" s="12" t="s">
        <v>456</v>
      </c>
      <c r="C198" s="12" t="s">
        <v>58</v>
      </c>
      <c r="D198" s="13" t="s">
        <v>438</v>
      </c>
      <c r="E198" s="25">
        <f t="shared" si="0"/>
        <v>4.3387922768496189E-3</v>
      </c>
      <c r="F198" s="26" t="str">
        <f>IFERROR(IF(AND('1.DP 2012-2022 '!P198&lt;0),"prejuízo",IF('1.DP 2012-2022 '!E198&lt;0,"IRPJ NEGATIVO",('1.DP 2012-2022 '!E198+'1.DP 2012-2022 '!AA198)/'1.DP 2012-2022 '!P198)),"NA")</f>
        <v>prejuízo</v>
      </c>
      <c r="G198" s="26">
        <f>IFERROR(IF(AND('1.DP 2012-2022 '!Q198&lt;0),"prejuízo",IF('1.DP 2012-2022 '!F198&lt;0,"IRPJ NEGATIVO",('1.DP 2012-2022 '!F198+'1.DP 2012-2022 '!AB198)/'1.DP 2012-2022 '!Q198)),"NA")</f>
        <v>2.8042420525831262E-2</v>
      </c>
      <c r="H198" s="26" t="str">
        <f>IFERROR(IF(AND('1.DP 2012-2022 '!R198&lt;0),"prejuízo",IF('1.DP 2012-2022 '!G198&lt;0,"IRPJ NEGATIVO",('1.DP 2012-2022 '!G198+'1.DP 2012-2022 '!AC198)/'1.DP 2012-2022 '!R198)),"NA")</f>
        <v>prejuízo</v>
      </c>
      <c r="I198" s="26">
        <f>IFERROR(IF(AND('1.DP 2012-2022 '!S198&lt;0),"prejuízo",IF('1.DP 2012-2022 '!H198&lt;0,"IRPJ NEGATIVO",('1.DP 2012-2022 '!H198+'1.DP 2012-2022 '!AD198)/'1.DP 2012-2022 '!S198)),"NA")</f>
        <v>0.27878103339232763</v>
      </c>
      <c r="J198" s="26" t="str">
        <f>IFERROR(IF(AND('1.DP 2012-2022 '!T198&lt;0),"prejuízo",IF('1.DP 2012-2022 '!I198&lt;0,"IRPJ NEGATIVO",('1.DP 2012-2022 '!I198+'1.DP 2012-2022 '!AE198)/'1.DP 2012-2022 '!T198)),"NA")</f>
        <v>prejuízo</v>
      </c>
      <c r="K198" s="26" t="str">
        <f>IFERROR(IF(AND('1.DP 2012-2022 '!U198&lt;0),"prejuízo",IF('1.DP 2012-2022 '!J198&lt;0,"IRPJ NEGATIVO",('1.DP 2012-2022 '!J198+'1.DP 2012-2022 '!AF198)/'1.DP 2012-2022 '!U198)),"NA")</f>
        <v>prejuízo</v>
      </c>
      <c r="L198" s="26">
        <f>IFERROR(IF(AND('1.DP 2012-2022 '!V198&lt;0),"prejuízo",IF('1.DP 2012-2022 '!K198&lt;0,"IRPJ NEGATIVO",('1.DP 2012-2022 '!K198+'1.DP 2012-2022 '!AG198)/'1.DP 2012-2022 '!V198)),"NA")</f>
        <v>0.28394979850545893</v>
      </c>
      <c r="M198" s="26" t="str">
        <f>IFERROR(IF(AND('1.DP 2012-2022 '!W198&lt;0),"prejuízo",IF('1.DP 2012-2022 '!L198&lt;0,"IRPJ NEGATIVO",('1.DP 2012-2022 '!L198+'1.DP 2012-2022 '!AH198)/'1.DP 2012-2022 '!W198)),"NA")</f>
        <v>prejuízo</v>
      </c>
      <c r="N198" s="26">
        <f>IFERROR(IF(AND('1.DP 2012-2022 '!X198&lt;0),"prejuízo",IF('1.DP 2012-2022 '!M198&lt;0,"IRPJ NEGATIVO",('1.DP 2012-2022 '!M198+'1.DP 2012-2022 '!AI198)/'1.DP 2012-2022 '!X198)),"NA")</f>
        <v>0.18587056513246394</v>
      </c>
      <c r="O198" s="26" t="str">
        <f>IFERROR(IF(AND('1.DP 2012-2022 '!Y198&lt;0),"prejuízo",IF('1.DP 2012-2022 '!N198&lt;0,"IRPJ NEGATIVO",('1.DP 2012-2022 '!N198+'1.DP 2012-2022 '!AJ198)/'1.DP 2012-2022 '!Y198)),"NA")</f>
        <v>prejuízo</v>
      </c>
      <c r="P198" s="26" t="str">
        <f>IFERROR(IF(AND('1.DP 2012-2022 '!Z198&lt;0),"prejuízo",IF('1.DP 2012-2022 '!O198&lt;0,"IRPJ NEGATIVO",('1.DP 2012-2022 '!O198+'1.DP 2012-2022 '!AK198)/'1.DP 2012-2022 '!Z198)),"NA")</f>
        <v>prejuízo</v>
      </c>
      <c r="Q198" s="27">
        <f t="shared" si="1"/>
        <v>4</v>
      </c>
      <c r="R198" s="27">
        <f t="shared" si="2"/>
        <v>179</v>
      </c>
      <c r="S198" s="28">
        <f>IFERROR((SUMIF('1.DP 2012-2022 '!E198:O198,"&gt;=0",'1.DP 2012-2022 '!E198:O198)+SUMIF('1.DP 2012-2022 '!E198:O198,"&gt;=0",'1.DP 2012-2022 '!AA198:AK198))/(SUMIF('1.DP 2012-2022 '!P198:Z198,"&gt;=0",'1.DP 2012-2022 '!P198:Z198)),"NA")</f>
        <v>0.11477601283900231</v>
      </c>
      <c r="T198" s="29">
        <f t="shared" si="3"/>
        <v>2.5648271025475377E-3</v>
      </c>
      <c r="U198" s="29">
        <f t="shared" si="4"/>
        <v>2.3507631917870416E-4</v>
      </c>
    </row>
    <row r="199" spans="1:21" ht="14.25" customHeight="1">
      <c r="A199" s="12" t="s">
        <v>457</v>
      </c>
      <c r="B199" s="12" t="s">
        <v>458</v>
      </c>
      <c r="C199" s="12" t="s">
        <v>58</v>
      </c>
      <c r="D199" s="13" t="s">
        <v>438</v>
      </c>
      <c r="E199" s="25">
        <f t="shared" si="0"/>
        <v>6.4755738403097021E-3</v>
      </c>
      <c r="F199" s="26">
        <f>IFERROR(IF(AND('1.DP 2012-2022 '!P199&lt;0),"prejuízo",IF('1.DP 2012-2022 '!E199&lt;0,"IRPJ NEGATIVO",('1.DP 2012-2022 '!E199+'1.DP 2012-2022 '!AA199)/'1.DP 2012-2022 '!P199)),"NA")</f>
        <v>0.14616968373833542</v>
      </c>
      <c r="G199" s="26">
        <f>IFERROR(IF(AND('1.DP 2012-2022 '!Q199&lt;0),"prejuízo",IF('1.DP 2012-2022 '!F199&lt;0,"IRPJ NEGATIVO",('1.DP 2012-2022 '!F199+'1.DP 2012-2022 '!AB199)/'1.DP 2012-2022 '!Q199)),"NA")</f>
        <v>8.3735593099035832E-2</v>
      </c>
      <c r="H199" s="26">
        <f>IFERROR(IF(AND('1.DP 2012-2022 '!R199&lt;0),"prejuízo",IF('1.DP 2012-2022 '!G199&lt;0,"IRPJ NEGATIVO",('1.DP 2012-2022 '!G199+'1.DP 2012-2022 '!AC199)/'1.DP 2012-2022 '!R199)),"NA")</f>
        <v>2.5756626992499893E-2</v>
      </c>
      <c r="I199" s="26">
        <f>IFERROR(IF(AND('1.DP 2012-2022 '!S199&lt;0),"prejuízo",IF('1.DP 2012-2022 '!H199&lt;0,"IRPJ NEGATIVO",('1.DP 2012-2022 '!H199+'1.DP 2012-2022 '!AD199)/'1.DP 2012-2022 '!S199)),"NA")</f>
        <v>0.13253582893794633</v>
      </c>
      <c r="J199" s="26">
        <f>IFERROR(IF(AND('1.DP 2012-2022 '!T199&lt;0),"prejuízo",IF('1.DP 2012-2022 '!I199&lt;0,"IRPJ NEGATIVO",('1.DP 2012-2022 '!I199+'1.DP 2012-2022 '!AE199)/'1.DP 2012-2022 '!T199)),"NA")</f>
        <v>0.11635324379092872</v>
      </c>
      <c r="K199" s="26">
        <f>IFERROR(IF(AND('1.DP 2012-2022 '!U199&lt;0),"prejuízo",IF('1.DP 2012-2022 '!J199&lt;0,"IRPJ NEGATIVO",('1.DP 2012-2022 '!J199+'1.DP 2012-2022 '!AF199)/'1.DP 2012-2022 '!U199)),"NA")</f>
        <v>0.12504856130092304</v>
      </c>
      <c r="L199" s="26" t="str">
        <f>IFERROR(IF(AND('1.DP 2012-2022 '!V199&lt;0),"prejuízo",IF('1.DP 2012-2022 '!K199&lt;0,"IRPJ NEGATIVO",('1.DP 2012-2022 '!K199+'1.DP 2012-2022 '!AG199)/'1.DP 2012-2022 '!V199)),"NA")</f>
        <v>IRPJ NEGATIVO</v>
      </c>
      <c r="M199" s="26">
        <f>IFERROR(IF(AND('1.DP 2012-2022 '!W199&lt;0),"prejuízo",IF('1.DP 2012-2022 '!L199&lt;0,"IRPJ NEGATIVO",('1.DP 2012-2022 '!L199+'1.DP 2012-2022 '!AH199)/'1.DP 2012-2022 '!W199)),"NA")</f>
        <v>9.2414845321764388E-2</v>
      </c>
      <c r="N199" s="26">
        <f>IFERROR(IF(AND('1.DP 2012-2022 '!X199&lt;0),"prejuízo",IF('1.DP 2012-2022 '!M199&lt;0,"IRPJ NEGATIVO",('1.DP 2012-2022 '!M199+'1.DP 2012-2022 '!AI199)/'1.DP 2012-2022 '!X199)),"NA")</f>
        <v>0.11279788685690141</v>
      </c>
      <c r="O199" s="26">
        <f>IFERROR(IF(AND('1.DP 2012-2022 '!Y199&lt;0),"prejuízo",IF('1.DP 2012-2022 '!N199&lt;0,"IRPJ NEGATIVO",('1.DP 2012-2022 '!N199+'1.DP 2012-2022 '!AJ199)/'1.DP 2012-2022 '!Y199)),"NA")</f>
        <v>0.2084026756355582</v>
      </c>
      <c r="P199" s="26">
        <f>IFERROR(IF(AND('1.DP 2012-2022 '!Z199&lt;0),"prejuízo",IF('1.DP 2012-2022 '!O199&lt;0,"IRPJ NEGATIVO",('1.DP 2012-2022 '!O199+'1.DP 2012-2022 '!AK199)/'1.DP 2012-2022 '!Z199)),"NA")</f>
        <v>0.12486956524732103</v>
      </c>
      <c r="Q199" s="27">
        <f t="shared" si="1"/>
        <v>10</v>
      </c>
      <c r="R199" s="27">
        <f t="shared" si="2"/>
        <v>179</v>
      </c>
      <c r="S199" s="28">
        <f>IFERROR((SUMIF('1.DP 2012-2022 '!E199:O199,"&gt;=0",'1.DP 2012-2022 '!E199:O199)+SUMIF('1.DP 2012-2022 '!E199:O199,"&gt;=0",'1.DP 2012-2022 '!AA199:AK199))/(SUMIF('1.DP 2012-2022 '!P199:Z199,"&gt;=0",'1.DP 2012-2022 '!P199:Z199)),"NA")</f>
        <v>0.12032184898270085</v>
      </c>
      <c r="T199" s="29">
        <f t="shared" si="3"/>
        <v>6.7218910046201591E-3</v>
      </c>
      <c r="U199" s="29">
        <f t="shared" si="4"/>
        <v>6.1608729637839651E-4</v>
      </c>
    </row>
    <row r="200" spans="1:21" ht="14.25" customHeight="1">
      <c r="A200" s="12" t="s">
        <v>459</v>
      </c>
      <c r="B200" s="12" t="s">
        <v>460</v>
      </c>
      <c r="C200" s="12" t="s">
        <v>58</v>
      </c>
      <c r="D200" s="13" t="s">
        <v>438</v>
      </c>
      <c r="E200" s="25">
        <f t="shared" si="0"/>
        <v>3.3222678168398812E-3</v>
      </c>
      <c r="F200" s="26">
        <f>IFERROR(IF(AND('1.DP 2012-2022 '!P200&lt;0),"prejuízo",IF('1.DP 2012-2022 '!E200&lt;0,"IRPJ NEGATIVO",('1.DP 2012-2022 '!E200+'1.DP 2012-2022 '!AA200)/'1.DP 2012-2022 '!P200)),"NA")</f>
        <v>0.2761502959732921</v>
      </c>
      <c r="G200" s="26" t="str">
        <f>IFERROR(IF(AND('1.DP 2012-2022 '!Q200&lt;0),"prejuízo",IF('1.DP 2012-2022 '!F200&lt;0,"IRPJ NEGATIVO",('1.DP 2012-2022 '!F200+'1.DP 2012-2022 '!AB200)/'1.DP 2012-2022 '!Q200)),"NA")</f>
        <v>NA</v>
      </c>
      <c r="H200" s="26">
        <f>IFERROR(IF(AND('1.DP 2012-2022 '!R200&lt;0),"prejuízo",IF('1.DP 2012-2022 '!G200&lt;0,"IRPJ NEGATIVO",('1.DP 2012-2022 '!G200+'1.DP 2012-2022 '!AC200)/'1.DP 2012-2022 '!R200)),"NA")</f>
        <v>0.31685527099578481</v>
      </c>
      <c r="I200" s="26">
        <f>IFERROR(IF(AND('1.DP 2012-2022 '!S200&lt;0),"prejuízo",IF('1.DP 2012-2022 '!H200&lt;0,"IRPJ NEGATIVO",('1.DP 2012-2022 '!H200+'1.DP 2012-2022 '!AD200)/'1.DP 2012-2022 '!S200)),"NA")</f>
        <v>0.27337883347388214</v>
      </c>
      <c r="J200" s="26">
        <f>IFERROR(IF(AND('1.DP 2012-2022 '!T200&lt;0),"prejuízo",IF('1.DP 2012-2022 '!I200&lt;0,"IRPJ NEGATIVO",('1.DP 2012-2022 '!I200+'1.DP 2012-2022 '!AE200)/'1.DP 2012-2022 '!T200)),"NA")</f>
        <v>-7.8311195118679733E-2</v>
      </c>
      <c r="K200" s="26" t="str">
        <f>IFERROR(IF(AND('1.DP 2012-2022 '!U200&lt;0),"prejuízo",IF('1.DP 2012-2022 '!J200&lt;0,"IRPJ NEGATIVO",('1.DP 2012-2022 '!J200+'1.DP 2012-2022 '!AF200)/'1.DP 2012-2022 '!U200)),"NA")</f>
        <v>prejuízo</v>
      </c>
      <c r="L200" s="26" t="str">
        <f>IFERROR(IF(AND('1.DP 2012-2022 '!V200&lt;0),"prejuízo",IF('1.DP 2012-2022 '!K200&lt;0,"IRPJ NEGATIVO",('1.DP 2012-2022 '!K200+'1.DP 2012-2022 '!AG200)/'1.DP 2012-2022 '!V200)),"NA")</f>
        <v>prejuízo</v>
      </c>
      <c r="M200" s="26" t="str">
        <f>IFERROR(IF(AND('1.DP 2012-2022 '!W200&lt;0),"prejuízo",IF('1.DP 2012-2022 '!L200&lt;0,"IRPJ NEGATIVO",('1.DP 2012-2022 '!L200+'1.DP 2012-2022 '!AH200)/'1.DP 2012-2022 '!W200)),"NA")</f>
        <v>prejuízo</v>
      </c>
      <c r="N200" s="26">
        <f>IFERROR(IF(AND('1.DP 2012-2022 '!X200&lt;0),"prejuízo",IF('1.DP 2012-2022 '!M200&lt;0,"IRPJ NEGATIVO",('1.DP 2012-2022 '!M200+'1.DP 2012-2022 '!AI200)/'1.DP 2012-2022 '!X200)),"NA")</f>
        <v>-0.11239969986216868</v>
      </c>
      <c r="O200" s="26">
        <f>IFERROR(IF(AND('1.DP 2012-2022 '!Y200&lt;0),"prejuízo",IF('1.DP 2012-2022 '!N200&lt;0,"IRPJ NEGATIVO",('1.DP 2012-2022 '!N200+'1.DP 2012-2022 '!AJ200)/'1.DP 2012-2022 '!Y200)),"NA")</f>
        <v>-0.16594270042124898</v>
      </c>
      <c r="P200" s="26">
        <f>IFERROR(IF(AND('1.DP 2012-2022 '!Z200&lt;0),"prejuízo",IF('1.DP 2012-2022 '!O200&lt;0,"IRPJ NEGATIVO",('1.DP 2012-2022 '!O200+'1.DP 2012-2022 '!AK200)/'1.DP 2012-2022 '!Z200)),"NA")</f>
        <v>4.054090448895499E-2</v>
      </c>
      <c r="Q200" s="27">
        <f t="shared" si="1"/>
        <v>7</v>
      </c>
      <c r="R200" s="27">
        <f t="shared" si="2"/>
        <v>179</v>
      </c>
      <c r="S200" s="28">
        <f>IFERROR((SUMIF('1.DP 2012-2022 '!E200:O200,"&gt;=0",'1.DP 2012-2022 '!E200:O200)+SUMIF('1.DP 2012-2022 '!E200:O200,"&gt;=0",'1.DP 2012-2022 '!AA200:AK200))/(SUMIF('1.DP 2012-2022 '!P200:Z200,"&gt;=0",'1.DP 2012-2022 '!P200:Z200)),"NA")</f>
        <v>0.2835979235002366</v>
      </c>
      <c r="T200" s="29">
        <f t="shared" si="3"/>
        <v>1.1090421589394727E-2</v>
      </c>
      <c r="U200" s="29">
        <f t="shared" si="4"/>
        <v>1.0164800125456509E-3</v>
      </c>
    </row>
    <row r="201" spans="1:21" ht="14.25" customHeight="1">
      <c r="A201" s="12" t="s">
        <v>461</v>
      </c>
      <c r="B201" s="12" t="s">
        <v>462</v>
      </c>
      <c r="C201" s="12" t="s">
        <v>58</v>
      </c>
      <c r="D201" s="13" t="s">
        <v>438</v>
      </c>
      <c r="E201" s="25">
        <f t="shared" si="0"/>
        <v>3.804370687880592E-3</v>
      </c>
      <c r="F201" s="26">
        <f>IFERROR(IF(AND('1.DP 2012-2022 '!P201&lt;0),"prejuízo",IF('1.DP 2012-2022 '!E201&lt;0,"IRPJ NEGATIVO",('1.DP 2012-2022 '!E201+'1.DP 2012-2022 '!AA201)/'1.DP 2012-2022 '!P201)),"NA")</f>
        <v>0.27780195125504609</v>
      </c>
      <c r="G201" s="26" t="str">
        <f>IFERROR(IF(AND('1.DP 2012-2022 '!Q201&lt;0),"prejuízo",IF('1.DP 2012-2022 '!F201&lt;0,"IRPJ NEGATIVO",('1.DP 2012-2022 '!F201+'1.DP 2012-2022 '!AB201)/'1.DP 2012-2022 '!Q201)),"NA")</f>
        <v>NA</v>
      </c>
      <c r="H201" s="26">
        <f>IFERROR(IF(AND('1.DP 2012-2022 '!R201&lt;0),"prejuízo",IF('1.DP 2012-2022 '!G201&lt;0,"IRPJ NEGATIVO",('1.DP 2012-2022 '!G201+'1.DP 2012-2022 '!AC201)/'1.DP 2012-2022 '!R201)),"NA")</f>
        <v>0.31726041428986906</v>
      </c>
      <c r="I201" s="26">
        <f>IFERROR(IF(AND('1.DP 2012-2022 '!S201&lt;0),"prejuízo",IF('1.DP 2012-2022 '!H201&lt;0,"IRPJ NEGATIVO",('1.DP 2012-2022 '!H201+'1.DP 2012-2022 '!AD201)/'1.DP 2012-2022 '!S201)),"NA")</f>
        <v>0.27671015461653797</v>
      </c>
      <c r="J201" s="26">
        <f>IFERROR(IF(AND('1.DP 2012-2022 '!T201&lt;0),"prejuízo",IF('1.DP 2012-2022 '!I201&lt;0,"IRPJ NEGATIVO",('1.DP 2012-2022 '!I201+'1.DP 2012-2022 '!AE201)/'1.DP 2012-2022 '!T201)),"NA")</f>
        <v>-7.2407833631290983E-2</v>
      </c>
      <c r="K201" s="26" t="str">
        <f>IFERROR(IF(AND('1.DP 2012-2022 '!U201&lt;0),"prejuízo",IF('1.DP 2012-2022 '!J201&lt;0,"IRPJ NEGATIVO",('1.DP 2012-2022 '!J201+'1.DP 2012-2022 '!AF201)/'1.DP 2012-2022 '!U201)),"NA")</f>
        <v>prejuízo</v>
      </c>
      <c r="L201" s="26" t="str">
        <f>IFERROR(IF(AND('1.DP 2012-2022 '!V201&lt;0),"prejuízo",IF('1.DP 2012-2022 '!K201&lt;0,"IRPJ NEGATIVO",('1.DP 2012-2022 '!K201+'1.DP 2012-2022 '!AG201)/'1.DP 2012-2022 '!V201)),"NA")</f>
        <v>prejuízo</v>
      </c>
      <c r="M201" s="26" t="str">
        <f>IFERROR(IF(AND('1.DP 2012-2022 '!W201&lt;0),"prejuízo",IF('1.DP 2012-2022 '!L201&lt;0,"IRPJ NEGATIVO",('1.DP 2012-2022 '!L201+'1.DP 2012-2022 '!AH201)/'1.DP 2012-2022 '!W201)),"NA")</f>
        <v>prejuízo</v>
      </c>
      <c r="N201" s="26">
        <f>IFERROR(IF(AND('1.DP 2012-2022 '!X201&lt;0),"prejuízo",IF('1.DP 2012-2022 '!M201&lt;0,"IRPJ NEGATIVO",('1.DP 2012-2022 '!M201+'1.DP 2012-2022 '!AI201)/'1.DP 2012-2022 '!X201)),"NA")</f>
        <v>3.9480099058801944E-3</v>
      </c>
      <c r="O201" s="26">
        <f>IFERROR(IF(AND('1.DP 2012-2022 '!Y201&lt;0),"prejuízo",IF('1.DP 2012-2022 '!N201&lt;0,"IRPJ NEGATIVO",('1.DP 2012-2022 '!N201+'1.DP 2012-2022 '!AJ201)/'1.DP 2012-2022 '!Y201)),"NA")</f>
        <v>-0.2196135366097916</v>
      </c>
      <c r="P201" s="26">
        <f>IFERROR(IF(AND('1.DP 2012-2022 '!Z201&lt;0),"prejuízo",IF('1.DP 2012-2022 '!O201&lt;0,"IRPJ NEGATIVO",('1.DP 2012-2022 '!O201+'1.DP 2012-2022 '!AK201)/'1.DP 2012-2022 '!Z201)),"NA")</f>
        <v>1.338289577654094E-2</v>
      </c>
      <c r="Q201" s="27">
        <f t="shared" si="1"/>
        <v>7</v>
      </c>
      <c r="R201" s="27">
        <f t="shared" si="2"/>
        <v>179</v>
      </c>
      <c r="S201" s="28">
        <f>IFERROR((SUMIF('1.DP 2012-2022 '!E201:O201,"&gt;=0",'1.DP 2012-2022 '!E201:O201)+SUMIF('1.DP 2012-2022 '!E201:O201,"&gt;=0",'1.DP 2012-2022 '!AA201:AK201))/(SUMIF('1.DP 2012-2022 '!P201:Z201,"&gt;=0",'1.DP 2012-2022 '!P201:Z201)),"NA")</f>
        <v>0.3021976048810921</v>
      </c>
      <c r="T201" s="29">
        <f t="shared" si="3"/>
        <v>1.1817783431104161E-2</v>
      </c>
      <c r="U201" s="29">
        <f t="shared" si="4"/>
        <v>1.0831455372082154E-3</v>
      </c>
    </row>
    <row r="202" spans="1:21" ht="14.25" customHeight="1">
      <c r="A202" s="12" t="s">
        <v>463</v>
      </c>
      <c r="B202" s="12" t="s">
        <v>464</v>
      </c>
      <c r="C202" s="12" t="s">
        <v>58</v>
      </c>
      <c r="D202" s="13" t="s">
        <v>438</v>
      </c>
      <c r="E202" s="25">
        <f t="shared" si="0"/>
        <v>6.5650947604072628E-3</v>
      </c>
      <c r="F202" s="26">
        <f>IFERROR(IF(AND('1.DP 2012-2022 '!P202&lt;0),"prejuízo",IF('1.DP 2012-2022 '!E202&lt;0,"IRPJ NEGATIVO",('1.DP 2012-2022 '!E202+'1.DP 2012-2022 '!AA202)/'1.DP 2012-2022 '!P202)),"NA")</f>
        <v>0.27037194227395517</v>
      </c>
      <c r="G202" s="26">
        <f>IFERROR(IF(AND('1.DP 2012-2022 '!Q202&lt;0),"prejuízo",IF('1.DP 2012-2022 '!F202&lt;0,"IRPJ NEGATIVO",('1.DP 2012-2022 '!F202+'1.DP 2012-2022 '!AB202)/'1.DP 2012-2022 '!Q202)),"NA")</f>
        <v>0.26882753778092117</v>
      </c>
      <c r="H202" s="26">
        <f>IFERROR(IF(AND('1.DP 2012-2022 '!R202&lt;0),"prejuízo",IF('1.DP 2012-2022 '!G202&lt;0,"IRPJ NEGATIVO",('1.DP 2012-2022 '!G202+'1.DP 2012-2022 '!AC202)/'1.DP 2012-2022 '!R202)),"NA")</f>
        <v>0.15605837295648825</v>
      </c>
      <c r="I202" s="26" t="str">
        <f>IFERROR(IF(AND('1.DP 2012-2022 '!S202&lt;0),"prejuízo",IF('1.DP 2012-2022 '!H202&lt;0,"IRPJ NEGATIVO",('1.DP 2012-2022 '!H202+'1.DP 2012-2022 '!AD202)/'1.DP 2012-2022 '!S202)),"NA")</f>
        <v>prejuízo</v>
      </c>
      <c r="J202" s="26">
        <f>IFERROR(IF(AND('1.DP 2012-2022 '!T202&lt;0),"prejuízo",IF('1.DP 2012-2022 '!I202&lt;0,"IRPJ NEGATIVO",('1.DP 2012-2022 '!I202+'1.DP 2012-2022 '!AE202)/'1.DP 2012-2022 '!T202)),"NA")</f>
        <v>0.80727133053444122</v>
      </c>
      <c r="K202" s="26" t="str">
        <f>IFERROR(IF(AND('1.DP 2012-2022 '!U202&lt;0),"prejuízo",IF('1.DP 2012-2022 '!J202&lt;0,"IRPJ NEGATIVO",('1.DP 2012-2022 '!J202+'1.DP 2012-2022 '!AF202)/'1.DP 2012-2022 '!U202)),"NA")</f>
        <v>prejuízo</v>
      </c>
      <c r="L202" s="26" t="str">
        <f>IFERROR(IF(AND('1.DP 2012-2022 '!V202&lt;0),"prejuízo",IF('1.DP 2012-2022 '!K202&lt;0,"IRPJ NEGATIVO",('1.DP 2012-2022 '!K202+'1.DP 2012-2022 '!AG202)/'1.DP 2012-2022 '!V202)),"NA")</f>
        <v>prejuízo</v>
      </c>
      <c r="M202" s="26">
        <f>IFERROR(IF(AND('1.DP 2012-2022 '!W202&lt;0),"prejuízo",IF('1.DP 2012-2022 '!L202&lt;0,"IRPJ NEGATIVO",('1.DP 2012-2022 '!L202+'1.DP 2012-2022 '!AH202)/'1.DP 2012-2022 '!W202)),"NA")</f>
        <v>0.48544698699977756</v>
      </c>
      <c r="N202" s="26">
        <f>IFERROR(IF(AND('1.DP 2012-2022 '!X202&lt;0),"prejuízo",IF('1.DP 2012-2022 '!M202&lt;0,"IRPJ NEGATIVO",('1.DP 2012-2022 '!M202+'1.DP 2012-2022 '!AI202)/'1.DP 2012-2022 '!X202)),"NA")</f>
        <v>-0.9939032984427294</v>
      </c>
      <c r="O202" s="26">
        <f>IFERROR(IF(AND('1.DP 2012-2022 '!Y202&lt;0),"prejuízo",IF('1.DP 2012-2022 '!N202&lt;0,"IRPJ NEGATIVO",('1.DP 2012-2022 '!N202+'1.DP 2012-2022 '!AJ202)/'1.DP 2012-2022 '!Y202)),"NA")</f>
        <v>-0.20141153825039199</v>
      </c>
      <c r="P202" s="26">
        <f>IFERROR(IF(AND('1.DP 2012-2022 '!Z202&lt;0),"prejuízo",IF('1.DP 2012-2022 '!O202&lt;0,"IRPJ NEGATIVO",('1.DP 2012-2022 '!O202+'1.DP 2012-2022 '!AK202)/'1.DP 2012-2022 '!Z202)),"NA")</f>
        <v>0.12247439249001021</v>
      </c>
      <c r="Q202" s="27">
        <f t="shared" si="1"/>
        <v>6</v>
      </c>
      <c r="R202" s="27">
        <f t="shared" si="2"/>
        <v>179</v>
      </c>
      <c r="S202" s="28">
        <f>IFERROR((SUMIF('1.DP 2012-2022 '!E202:O202,"&gt;=0",'1.DP 2012-2022 '!E202:O202)+SUMIF('1.DP 2012-2022 '!E202:O202,"&gt;=0",'1.DP 2012-2022 '!AA202:AK202))/(SUMIF('1.DP 2012-2022 '!P202:Z202,"&gt;=0",'1.DP 2012-2022 '!P202:Z202)),"NA")</f>
        <v>0.10904978160996176</v>
      </c>
      <c r="T202" s="29">
        <f t="shared" si="3"/>
        <v>3.655299942233355E-3</v>
      </c>
      <c r="U202" s="29">
        <f t="shared" si="4"/>
        <v>3.3502237053751693E-4</v>
      </c>
    </row>
    <row r="203" spans="1:21" ht="14.25" customHeight="1">
      <c r="A203" s="12" t="s">
        <v>465</v>
      </c>
      <c r="B203" s="12" t="s">
        <v>466</v>
      </c>
      <c r="C203" s="12" t="s">
        <v>58</v>
      </c>
      <c r="D203" s="13" t="s">
        <v>438</v>
      </c>
      <c r="E203" s="25">
        <f t="shared" si="0"/>
        <v>9.0434981760758384E-3</v>
      </c>
      <c r="F203" s="26">
        <f>IFERROR(IF(AND('1.DP 2012-2022 '!P203&lt;0),"prejuízo",IF('1.DP 2012-2022 '!E203&lt;0,"IRPJ NEGATIVO",('1.DP 2012-2022 '!E203+'1.DP 2012-2022 '!AA203)/'1.DP 2012-2022 '!P203)),"NA")</f>
        <v>0.28946918203852628</v>
      </c>
      <c r="G203" s="26">
        <f>IFERROR(IF(AND('1.DP 2012-2022 '!Q203&lt;0),"prejuízo",IF('1.DP 2012-2022 '!F203&lt;0,"IRPJ NEGATIVO",('1.DP 2012-2022 '!F203+'1.DP 2012-2022 '!AB203)/'1.DP 2012-2022 '!Q203)),"NA")</f>
        <v>0.22904050369931142</v>
      </c>
      <c r="H203" s="26" t="str">
        <f>IFERROR(IF(AND('1.DP 2012-2022 '!R203&lt;0),"prejuízo",IF('1.DP 2012-2022 '!G203&lt;0,"IRPJ NEGATIVO",('1.DP 2012-2022 '!G203+'1.DP 2012-2022 '!AC203)/'1.DP 2012-2022 '!R203)),"NA")</f>
        <v>prejuízo</v>
      </c>
      <c r="I203" s="26" t="str">
        <f>IFERROR(IF(AND('1.DP 2012-2022 '!S203&lt;0),"prejuízo",IF('1.DP 2012-2022 '!H203&lt;0,"IRPJ NEGATIVO",('1.DP 2012-2022 '!H203+'1.DP 2012-2022 '!AD203)/'1.DP 2012-2022 '!S203)),"NA")</f>
        <v>IRPJ NEGATIVO</v>
      </c>
      <c r="J203" s="26" t="str">
        <f>IFERROR(IF(AND('1.DP 2012-2022 '!T203&lt;0),"prejuízo",IF('1.DP 2012-2022 '!I203&lt;0,"IRPJ NEGATIVO",('1.DP 2012-2022 '!I203+'1.DP 2012-2022 '!AE203)/'1.DP 2012-2022 '!T203)),"NA")</f>
        <v>prejuízo</v>
      </c>
      <c r="K203" s="26">
        <f>IFERROR(IF(AND('1.DP 2012-2022 '!U203&lt;0),"prejuízo",IF('1.DP 2012-2022 '!J203&lt;0,"IRPJ NEGATIVO",('1.DP 2012-2022 '!J203+'1.DP 2012-2022 '!AF203)/'1.DP 2012-2022 '!U203)),"NA")</f>
        <v>0.36545927588754851</v>
      </c>
      <c r="L203" s="26">
        <f>IFERROR(IF(AND('1.DP 2012-2022 '!V203&lt;0),"prejuízo",IF('1.DP 2012-2022 '!K203&lt;0,"IRPJ NEGATIVO",('1.DP 2012-2022 '!K203+'1.DP 2012-2022 '!AG203)/'1.DP 2012-2022 '!V203)),"NA")</f>
        <v>0.2279949672371725</v>
      </c>
      <c r="M203" s="26" t="str">
        <f>IFERROR(IF(AND('1.DP 2012-2022 '!W203&lt;0),"prejuízo",IF('1.DP 2012-2022 '!L203&lt;0,"IRPJ NEGATIVO",('1.DP 2012-2022 '!L203+'1.DP 2012-2022 '!AH203)/'1.DP 2012-2022 '!W203)),"NA")</f>
        <v>prejuízo</v>
      </c>
      <c r="N203" s="26" t="str">
        <f>IFERROR(IF(AND('1.DP 2012-2022 '!X203&lt;0),"prejuízo",IF('1.DP 2012-2022 '!M203&lt;0,"IRPJ NEGATIVO",('1.DP 2012-2022 '!M203+'1.DP 2012-2022 '!AI203)/'1.DP 2012-2022 '!X203)),"NA")</f>
        <v>IRPJ NEGATIVO</v>
      </c>
      <c r="O203" s="26">
        <f>IFERROR(IF(AND('1.DP 2012-2022 '!Y203&lt;0),"prejuízo",IF('1.DP 2012-2022 '!N203&lt;0,"IRPJ NEGATIVO",('1.DP 2012-2022 '!N203+'1.DP 2012-2022 '!AJ203)/'1.DP 2012-2022 '!Y203)),"NA")</f>
        <v>0.23702454906875395</v>
      </c>
      <c r="P203" s="26">
        <f>IFERROR(IF(AND('1.DP 2012-2022 '!Z203&lt;0),"prejuízo",IF('1.DP 2012-2022 '!O203&lt;0,"IRPJ NEGATIVO",('1.DP 2012-2022 '!O203+'1.DP 2012-2022 '!AK203)/'1.DP 2012-2022 '!Z203)),"NA")</f>
        <v>0.31418588617100324</v>
      </c>
      <c r="Q203" s="27">
        <f t="shared" si="1"/>
        <v>6</v>
      </c>
      <c r="R203" s="27">
        <f t="shared" si="2"/>
        <v>179</v>
      </c>
      <c r="S203" s="28">
        <f>IFERROR((SUMIF('1.DP 2012-2022 '!E203:O203,"&gt;=0",'1.DP 2012-2022 '!E203:O203)+SUMIF('1.DP 2012-2022 '!E203:O203,"&gt;=0",'1.DP 2012-2022 '!AA203:AK203))/(SUMIF('1.DP 2012-2022 '!P203:Z203,"&gt;=0",'1.DP 2012-2022 '!P203:Z203)),"NA")</f>
        <v>9.8073820403963383E-2</v>
      </c>
      <c r="T203" s="29">
        <f t="shared" si="3"/>
        <v>3.2873906280658114E-3</v>
      </c>
      <c r="U203" s="29">
        <f t="shared" si="4"/>
        <v>3.0130205961279071E-4</v>
      </c>
    </row>
    <row r="204" spans="1:21" ht="14.25" customHeight="1">
      <c r="A204" s="12" t="s">
        <v>467</v>
      </c>
      <c r="B204" s="12" t="s">
        <v>468</v>
      </c>
      <c r="C204" s="12" t="s">
        <v>58</v>
      </c>
      <c r="D204" s="13" t="s">
        <v>438</v>
      </c>
      <c r="E204" s="25">
        <f t="shared" si="0"/>
        <v>4.9537443748693035E-3</v>
      </c>
      <c r="F204" s="26">
        <f>IFERROR(IF(AND('1.DP 2012-2022 '!P204&lt;0),"prejuízo",IF('1.DP 2012-2022 '!E204&lt;0,"IRPJ NEGATIVO",('1.DP 2012-2022 '!E204+'1.DP 2012-2022 '!AA204)/'1.DP 2012-2022 '!P204)),"NA")</f>
        <v>0</v>
      </c>
      <c r="G204" s="26">
        <f>IFERROR(IF(AND('1.DP 2012-2022 '!Q204&lt;0),"prejuízo",IF('1.DP 2012-2022 '!F204&lt;0,"IRPJ NEGATIVO",('1.DP 2012-2022 '!F204+'1.DP 2012-2022 '!AB204)/'1.DP 2012-2022 '!Q204)),"NA")</f>
        <v>0</v>
      </c>
      <c r="H204" s="26">
        <f>IFERROR(IF(AND('1.DP 2012-2022 '!R204&lt;0),"prejuízo",IF('1.DP 2012-2022 '!G204&lt;0,"IRPJ NEGATIVO",('1.DP 2012-2022 '!G204+'1.DP 2012-2022 '!AC204)/'1.DP 2012-2022 '!R204)),"NA")</f>
        <v>0</v>
      </c>
      <c r="I204" s="26">
        <f>IFERROR(IF(AND('1.DP 2012-2022 '!S204&lt;0),"prejuízo",IF('1.DP 2012-2022 '!H204&lt;0,"IRPJ NEGATIVO",('1.DP 2012-2022 '!H204+'1.DP 2012-2022 '!AD204)/'1.DP 2012-2022 '!S204)),"NA")</f>
        <v>0.57386898902418937</v>
      </c>
      <c r="J204" s="26">
        <f>IFERROR(IF(AND('1.DP 2012-2022 '!T204&lt;0),"prejuízo",IF('1.DP 2012-2022 '!I204&lt;0,"IRPJ NEGATIVO",('1.DP 2012-2022 '!I204+'1.DP 2012-2022 '!AE204)/'1.DP 2012-2022 '!T204)),"NA")</f>
        <v>7.4685463767437312E-3</v>
      </c>
      <c r="K204" s="26">
        <f>IFERROR(IF(AND('1.DP 2012-2022 '!U204&lt;0),"prejuízo",IF('1.DP 2012-2022 '!J204&lt;0,"IRPJ NEGATIVO",('1.DP 2012-2022 '!J204+'1.DP 2012-2022 '!AF204)/'1.DP 2012-2022 '!U204)),"NA")</f>
        <v>0.19454267731297145</v>
      </c>
      <c r="L204" s="26">
        <f>IFERROR(IF(AND('1.DP 2012-2022 '!V204&lt;0),"prejuízo",IF('1.DP 2012-2022 '!K204&lt;0,"IRPJ NEGATIVO",('1.DP 2012-2022 '!K204+'1.DP 2012-2022 '!AG204)/'1.DP 2012-2022 '!V204)),"NA")</f>
        <v>0</v>
      </c>
      <c r="M204" s="26" t="str">
        <f>IFERROR(IF(AND('1.DP 2012-2022 '!W204&lt;0),"prejuízo",IF('1.DP 2012-2022 '!L204&lt;0,"IRPJ NEGATIVO",('1.DP 2012-2022 '!L204+'1.DP 2012-2022 '!AH204)/'1.DP 2012-2022 '!W204)),"NA")</f>
        <v>prejuízo</v>
      </c>
      <c r="N204" s="26" t="str">
        <f>IFERROR(IF(AND('1.DP 2012-2022 '!X204&lt;0),"prejuízo",IF('1.DP 2012-2022 '!M204&lt;0,"IRPJ NEGATIVO",('1.DP 2012-2022 '!M204+'1.DP 2012-2022 '!AI204)/'1.DP 2012-2022 '!X204)),"NA")</f>
        <v>prejuízo</v>
      </c>
      <c r="O204" s="26" t="str">
        <f>IFERROR(IF(AND('1.DP 2012-2022 '!Y204&lt;0),"prejuízo",IF('1.DP 2012-2022 '!N204&lt;0,"IRPJ NEGATIVO",('1.DP 2012-2022 '!N204+'1.DP 2012-2022 '!AJ204)/'1.DP 2012-2022 '!Y204)),"NA")</f>
        <v>prejuízo</v>
      </c>
      <c r="P204" s="26">
        <f>IFERROR(IF(AND('1.DP 2012-2022 '!Z204&lt;0),"prejuízo",IF('1.DP 2012-2022 '!O204&lt;0,"IRPJ NEGATIVO",('1.DP 2012-2022 '!O204+'1.DP 2012-2022 '!AK204)/'1.DP 2012-2022 '!Z204)),"NA")</f>
        <v>5.8838544308364845E-3</v>
      </c>
      <c r="Q204" s="27">
        <f t="shared" si="1"/>
        <v>8</v>
      </c>
      <c r="R204" s="27">
        <f t="shared" si="2"/>
        <v>179</v>
      </c>
      <c r="S204" s="28">
        <f>IFERROR((SUMIF('1.DP 2012-2022 '!E204:O204,"&gt;=0",'1.DP 2012-2022 '!E204:O204)+SUMIF('1.DP 2012-2022 '!E204:O204,"&gt;=0",'1.DP 2012-2022 '!AA204:AK204))/(SUMIF('1.DP 2012-2022 '!P204:Z204,"&gt;=0",'1.DP 2012-2022 '!P204:Z204)),"NA")</f>
        <v>6.6405208162820847E-2</v>
      </c>
      <c r="T204" s="29">
        <f t="shared" si="3"/>
        <v>2.9678305324165742E-3</v>
      </c>
      <c r="U204" s="29">
        <f t="shared" si="4"/>
        <v>2.7201314147596868E-4</v>
      </c>
    </row>
    <row r="205" spans="1:21" ht="14.25" customHeight="1">
      <c r="A205" s="12" t="s">
        <v>469</v>
      </c>
      <c r="B205" s="12" t="s">
        <v>470</v>
      </c>
      <c r="C205" s="12" t="s">
        <v>58</v>
      </c>
      <c r="D205" s="13" t="s">
        <v>438</v>
      </c>
      <c r="E205" s="25">
        <f t="shared" si="0"/>
        <v>4.164272624741696E-4</v>
      </c>
      <c r="F205" s="26" t="str">
        <f>IFERROR(IF(AND('1.DP 2012-2022 '!P205&lt;0),"prejuízo",IF('1.DP 2012-2022 '!E205&lt;0,"IRPJ NEGATIVO",('1.DP 2012-2022 '!E205+'1.DP 2012-2022 '!AA205)/'1.DP 2012-2022 '!P205)),"NA")</f>
        <v>NA</v>
      </c>
      <c r="G205" s="26" t="str">
        <f>IFERROR(IF(AND('1.DP 2012-2022 '!Q205&lt;0),"prejuízo",IF('1.DP 2012-2022 '!F205&lt;0,"IRPJ NEGATIVO",('1.DP 2012-2022 '!F205+'1.DP 2012-2022 '!AB205)/'1.DP 2012-2022 '!Q205)),"NA")</f>
        <v>NA</v>
      </c>
      <c r="H205" s="26" t="str">
        <f>IFERROR(IF(AND('1.DP 2012-2022 '!R205&lt;0),"prejuízo",IF('1.DP 2012-2022 '!G205&lt;0,"IRPJ NEGATIVO",('1.DP 2012-2022 '!G205+'1.DP 2012-2022 '!AC205)/'1.DP 2012-2022 '!R205)),"NA")</f>
        <v>NA</v>
      </c>
      <c r="I205" s="26" t="str">
        <f>IFERROR(IF(AND('1.DP 2012-2022 '!S205&lt;0),"prejuízo",IF('1.DP 2012-2022 '!H205&lt;0,"IRPJ NEGATIVO",('1.DP 2012-2022 '!H205+'1.DP 2012-2022 '!AD205)/'1.DP 2012-2022 '!S205)),"NA")</f>
        <v>prejuízo</v>
      </c>
      <c r="J205" s="26">
        <f>IFERROR(IF(AND('1.DP 2012-2022 '!T205&lt;0),"prejuízo",IF('1.DP 2012-2022 '!I205&lt;0,"IRPJ NEGATIVO",('1.DP 2012-2022 '!I205+'1.DP 2012-2022 '!AE205)/'1.DP 2012-2022 '!T205)),"NA")</f>
        <v>7.7307028221542728E-2</v>
      </c>
      <c r="K205" s="26">
        <f>IFERROR(IF(AND('1.DP 2012-2022 '!U205&lt;0),"prejuízo",IF('1.DP 2012-2022 '!J205&lt;0,"IRPJ NEGATIVO",('1.DP 2012-2022 '!J205+'1.DP 2012-2022 '!AF205)/'1.DP 2012-2022 '!U205)),"NA")</f>
        <v>-2.7665482386663711E-3</v>
      </c>
      <c r="L205" s="26" t="str">
        <f>IFERROR(IF(AND('1.DP 2012-2022 '!V205&lt;0),"prejuízo",IF('1.DP 2012-2022 '!K205&lt;0,"IRPJ NEGATIVO",('1.DP 2012-2022 '!K205+'1.DP 2012-2022 '!AG205)/'1.DP 2012-2022 '!V205)),"NA")</f>
        <v>NA</v>
      </c>
      <c r="M205" s="26" t="str">
        <f>IFERROR(IF(AND('1.DP 2012-2022 '!W205&lt;0),"prejuízo",IF('1.DP 2012-2022 '!L205&lt;0,"IRPJ NEGATIVO",('1.DP 2012-2022 '!L205+'1.DP 2012-2022 '!AH205)/'1.DP 2012-2022 '!W205)),"NA")</f>
        <v>NA</v>
      </c>
      <c r="N205" s="26" t="str">
        <f>IFERROR(IF(AND('1.DP 2012-2022 '!X205&lt;0),"prejuízo",IF('1.DP 2012-2022 '!M205&lt;0,"IRPJ NEGATIVO",('1.DP 2012-2022 '!M205+'1.DP 2012-2022 '!AI205)/'1.DP 2012-2022 '!X205)),"NA")</f>
        <v>NA</v>
      </c>
      <c r="O205" s="26" t="str">
        <f>IFERROR(IF(AND('1.DP 2012-2022 '!Y205&lt;0),"prejuízo",IF('1.DP 2012-2022 '!N205&lt;0,"IRPJ NEGATIVO",('1.DP 2012-2022 '!N205+'1.DP 2012-2022 '!AJ205)/'1.DP 2012-2022 '!Y205)),"NA")</f>
        <v>NA</v>
      </c>
      <c r="P205" s="26" t="str">
        <f>IFERROR(IF(AND('1.DP 2012-2022 '!Z205&lt;0),"prejuízo",IF('1.DP 2012-2022 '!O205&lt;0,"IRPJ NEGATIVO",('1.DP 2012-2022 '!O205+'1.DP 2012-2022 '!AK205)/'1.DP 2012-2022 '!Z205)),"NA")</f>
        <v>NA</v>
      </c>
      <c r="Q205" s="27">
        <f t="shared" si="1"/>
        <v>2</v>
      </c>
      <c r="R205" s="27">
        <f t="shared" si="2"/>
        <v>179</v>
      </c>
      <c r="S205" s="28">
        <f>IFERROR((SUMIF('1.DP 2012-2022 '!E205:O205,"&gt;=0",'1.DP 2012-2022 '!E205:O205)+SUMIF('1.DP 2012-2022 '!E205:O205,"&gt;=0",'1.DP 2012-2022 '!AA205:AK205))/(SUMIF('1.DP 2012-2022 '!P205:Z205,"&gt;=0",'1.DP 2012-2022 '!P205:Z205)),"NA")</f>
        <v>0.37685540093258296</v>
      </c>
      <c r="T205" s="29">
        <f t="shared" si="3"/>
        <v>4.2106748707551166E-3</v>
      </c>
      <c r="U205" s="29">
        <f t="shared" si="4"/>
        <v>3.8592462973126773E-4</v>
      </c>
    </row>
    <row r="206" spans="1:21" ht="14.25" customHeight="1">
      <c r="A206" s="12" t="s">
        <v>471</v>
      </c>
      <c r="B206" s="12" t="s">
        <v>472</v>
      </c>
      <c r="C206" s="12" t="s">
        <v>58</v>
      </c>
      <c r="D206" s="13" t="s">
        <v>438</v>
      </c>
      <c r="E206" s="25">
        <f t="shared" si="0"/>
        <v>1.6413171608572962E-3</v>
      </c>
      <c r="F206" s="26">
        <f>IFERROR(IF(AND('1.DP 2012-2022 '!P206&lt;0),"prejuízo",IF('1.DP 2012-2022 '!E206&lt;0,"IRPJ NEGATIVO",('1.DP 2012-2022 '!E206+'1.DP 2012-2022 '!AA206)/'1.DP 2012-2022 '!P206)),"NA")</f>
        <v>-1.8189890934187154</v>
      </c>
      <c r="G206" s="26">
        <f>IFERROR(IF(AND('1.DP 2012-2022 '!Q206&lt;0),"prejuízo",IF('1.DP 2012-2022 '!F206&lt;0,"IRPJ NEGATIVO",('1.DP 2012-2022 '!F206+'1.DP 2012-2022 '!AB206)/'1.DP 2012-2022 '!Q206)),"NA")</f>
        <v>0.21468501678556207</v>
      </c>
      <c r="H206" s="26" t="str">
        <f>IFERROR(IF(AND('1.DP 2012-2022 '!R206&lt;0),"prejuízo",IF('1.DP 2012-2022 '!G206&lt;0,"IRPJ NEGATIVO",('1.DP 2012-2022 '!G206+'1.DP 2012-2022 '!AC206)/'1.DP 2012-2022 '!R206)),"NA")</f>
        <v>prejuízo</v>
      </c>
      <c r="I206" s="26" t="str">
        <f>IFERROR(IF(AND('1.DP 2012-2022 '!S206&lt;0),"prejuízo",IF('1.DP 2012-2022 '!H206&lt;0,"IRPJ NEGATIVO",('1.DP 2012-2022 '!H206+'1.DP 2012-2022 '!AD206)/'1.DP 2012-2022 '!S206)),"NA")</f>
        <v>prejuízo</v>
      </c>
      <c r="J206" s="26" t="str">
        <f>IFERROR(IF(AND('1.DP 2012-2022 '!T206&lt;0),"prejuízo",IF('1.DP 2012-2022 '!I206&lt;0,"IRPJ NEGATIVO",('1.DP 2012-2022 '!I206+'1.DP 2012-2022 '!AE206)/'1.DP 2012-2022 '!T206)),"NA")</f>
        <v>prejuízo</v>
      </c>
      <c r="K206" s="26" t="str">
        <f>IFERROR(IF(AND('1.DP 2012-2022 '!U206&lt;0),"prejuízo",IF('1.DP 2012-2022 '!J206&lt;0,"IRPJ NEGATIVO",('1.DP 2012-2022 '!J206+'1.DP 2012-2022 '!AF206)/'1.DP 2012-2022 '!U206)),"NA")</f>
        <v>prejuízo</v>
      </c>
      <c r="L206" s="26">
        <f>IFERROR(IF(AND('1.DP 2012-2022 '!V206&lt;0),"prejuízo",IF('1.DP 2012-2022 '!K206&lt;0,"IRPJ NEGATIVO",('1.DP 2012-2022 '!K206+'1.DP 2012-2022 '!AG206)/'1.DP 2012-2022 '!V206)),"NA")</f>
        <v>7.9110755007893926E-2</v>
      </c>
      <c r="M206" s="26" t="str">
        <f>IFERROR(IF(AND('1.DP 2012-2022 '!W206&lt;0),"prejuízo",IF('1.DP 2012-2022 '!L206&lt;0,"IRPJ NEGATIVO",('1.DP 2012-2022 '!L206+'1.DP 2012-2022 '!AH206)/'1.DP 2012-2022 '!W206)),"NA")</f>
        <v>prejuízo</v>
      </c>
      <c r="N206" s="26" t="str">
        <f>IFERROR(IF(AND('1.DP 2012-2022 '!X206&lt;0),"prejuízo",IF('1.DP 2012-2022 '!M206&lt;0,"IRPJ NEGATIVO",('1.DP 2012-2022 '!M206+'1.DP 2012-2022 '!AI206)/'1.DP 2012-2022 '!X206)),"NA")</f>
        <v>prejuízo</v>
      </c>
      <c r="O206" s="26" t="str">
        <f>IFERROR(IF(AND('1.DP 2012-2022 '!Y206&lt;0),"prejuízo",IF('1.DP 2012-2022 '!N206&lt;0,"IRPJ NEGATIVO",('1.DP 2012-2022 '!N206+'1.DP 2012-2022 '!AJ206)/'1.DP 2012-2022 '!Y206)),"NA")</f>
        <v>prejuízo</v>
      </c>
      <c r="P206" s="26" t="str">
        <f>IFERROR(IF(AND('1.DP 2012-2022 '!Z206&lt;0),"prejuízo",IF('1.DP 2012-2022 '!O206&lt;0,"IRPJ NEGATIVO",('1.DP 2012-2022 '!O206+'1.DP 2012-2022 '!AK206)/'1.DP 2012-2022 '!Z206)),"NA")</f>
        <v>prejuízo</v>
      </c>
      <c r="Q206" s="27">
        <f t="shared" si="1"/>
        <v>2</v>
      </c>
      <c r="R206" s="27">
        <f t="shared" si="2"/>
        <v>179</v>
      </c>
      <c r="S206" s="28">
        <f>IFERROR((SUMIF('1.DP 2012-2022 '!E206:O206,"&gt;=0",'1.DP 2012-2022 '!E206:O206)+SUMIF('1.DP 2012-2022 '!E206:O206,"&gt;=0",'1.DP 2012-2022 '!AA206:AK206))/(SUMIF('1.DP 2012-2022 '!P206:Z206,"&gt;=0",'1.DP 2012-2022 '!P206:Z206)),"NA")</f>
        <v>-0.24778882030969085</v>
      </c>
      <c r="T206" s="29">
        <f t="shared" si="3"/>
        <v>-2.7685901710579985E-3</v>
      </c>
      <c r="U206" s="29">
        <f t="shared" si="4"/>
        <v>-2.5375199212461941E-4</v>
      </c>
    </row>
    <row r="207" spans="1:21" ht="14.25" customHeight="1">
      <c r="A207" s="12" t="s">
        <v>473</v>
      </c>
      <c r="B207" s="12" t="s">
        <v>474</v>
      </c>
      <c r="C207" s="12" t="s">
        <v>58</v>
      </c>
      <c r="D207" s="13" t="s">
        <v>438</v>
      </c>
      <c r="E207" s="25">
        <f t="shared" si="0"/>
        <v>-1.100876561432651E-3</v>
      </c>
      <c r="F207" s="26" t="str">
        <f>IFERROR(IF(AND('1.DP 2012-2022 '!P207&lt;0),"prejuízo",IF('1.DP 2012-2022 '!E207&lt;0,"IRPJ NEGATIVO",('1.DP 2012-2022 '!E207+'1.DP 2012-2022 '!AA207)/'1.DP 2012-2022 '!P207)),"NA")</f>
        <v>prejuízo</v>
      </c>
      <c r="G207" s="26" t="str">
        <f>IFERROR(IF(AND('1.DP 2012-2022 '!Q207&lt;0),"prejuízo",IF('1.DP 2012-2022 '!F207&lt;0,"IRPJ NEGATIVO",('1.DP 2012-2022 '!F207+'1.DP 2012-2022 '!AB207)/'1.DP 2012-2022 '!Q207)),"NA")</f>
        <v>prejuízo</v>
      </c>
      <c r="H207" s="26" t="str">
        <f>IFERROR(IF(AND('1.DP 2012-2022 '!R207&lt;0),"prejuízo",IF('1.DP 2012-2022 '!G207&lt;0,"IRPJ NEGATIVO",('1.DP 2012-2022 '!G207+'1.DP 2012-2022 '!AC207)/'1.DP 2012-2022 '!R207)),"NA")</f>
        <v>prejuízo</v>
      </c>
      <c r="I207" s="26" t="str">
        <f>IFERROR(IF(AND('1.DP 2012-2022 '!S207&lt;0),"prejuízo",IF('1.DP 2012-2022 '!H207&lt;0,"IRPJ NEGATIVO",('1.DP 2012-2022 '!H207+'1.DP 2012-2022 '!AD207)/'1.DP 2012-2022 '!S207)),"NA")</f>
        <v>prejuízo</v>
      </c>
      <c r="J207" s="26">
        <f>IFERROR(IF(AND('1.DP 2012-2022 '!T207&lt;0),"prejuízo",IF('1.DP 2012-2022 '!I207&lt;0,"IRPJ NEGATIVO",('1.DP 2012-2022 '!I207+'1.DP 2012-2022 '!AE207)/'1.DP 2012-2022 '!T207)),"NA")</f>
        <v>-0.27606860782714987</v>
      </c>
      <c r="K207" s="26">
        <f>IFERROR(IF(AND('1.DP 2012-2022 '!U207&lt;0),"prejuízo",IF('1.DP 2012-2022 '!J207&lt;0,"IRPJ NEGATIVO",('1.DP 2012-2022 '!J207+'1.DP 2012-2022 '!AF207)/'1.DP 2012-2022 '!U207)),"NA")</f>
        <v>-0.93706826481344696</v>
      </c>
      <c r="L207" s="26">
        <f>IFERROR(IF(AND('1.DP 2012-2022 '!V207&lt;0),"prejuízo",IF('1.DP 2012-2022 '!K207&lt;0,"IRPJ NEGATIVO",('1.DP 2012-2022 '!K207+'1.DP 2012-2022 '!AG207)/'1.DP 2012-2022 '!V207)),"NA")</f>
        <v>5.382813682738663E-2</v>
      </c>
      <c r="M207" s="26" t="str">
        <f>IFERROR(IF(AND('1.DP 2012-2022 '!W207&lt;0),"prejuízo",IF('1.DP 2012-2022 '!L207&lt;0,"IRPJ NEGATIVO",('1.DP 2012-2022 '!L207+'1.DP 2012-2022 '!AH207)/'1.DP 2012-2022 '!W207)),"NA")</f>
        <v>prejuízo</v>
      </c>
      <c r="N207" s="26">
        <f>IFERROR(IF(AND('1.DP 2012-2022 '!X207&lt;0),"prejuízo",IF('1.DP 2012-2022 '!M207&lt;0,"IRPJ NEGATIVO",('1.DP 2012-2022 '!M207+'1.DP 2012-2022 '!AI207)/'1.DP 2012-2022 '!X207)),"NA")</f>
        <v>7.4447792627429829E-2</v>
      </c>
      <c r="O207" s="26" t="str">
        <f>IFERROR(IF(AND('1.DP 2012-2022 '!Y207&lt;0),"prejuízo",IF('1.DP 2012-2022 '!N207&lt;0,"IRPJ NEGATIVO",('1.DP 2012-2022 '!N207+'1.DP 2012-2022 '!AJ207)/'1.DP 2012-2022 '!Y207)),"NA")</f>
        <v>prejuízo</v>
      </c>
      <c r="P207" s="26">
        <f>IFERROR(IF(AND('1.DP 2012-2022 '!Z207&lt;0),"prejuízo",IF('1.DP 2012-2022 '!O207&lt;0,"IRPJ NEGATIVO",('1.DP 2012-2022 '!O207+'1.DP 2012-2022 '!AK207)/'1.DP 2012-2022 '!Z207)),"NA")</f>
        <v>0.20255653833766371</v>
      </c>
      <c r="Q207" s="27">
        <f t="shared" si="1"/>
        <v>4</v>
      </c>
      <c r="R207" s="27">
        <f t="shared" si="2"/>
        <v>179</v>
      </c>
      <c r="S207" s="28">
        <f>IFERROR((SUMIF('1.DP 2012-2022 '!E207:O207,"&gt;=0",'1.DP 2012-2022 '!E207:O207)+SUMIF('1.DP 2012-2022 '!E207:O207,"&gt;=0",'1.DP 2012-2022 '!AA207:AK207))/(SUMIF('1.DP 2012-2022 '!P207:Z207,"&gt;=0",'1.DP 2012-2022 '!P207:Z207)),"NA")</f>
        <v>-8.0061445953073088E-2</v>
      </c>
      <c r="T207" s="29">
        <f t="shared" si="3"/>
        <v>-1.7890825911301249E-3</v>
      </c>
      <c r="U207" s="29">
        <f t="shared" si="4"/>
        <v>-1.6397633579738472E-4</v>
      </c>
    </row>
    <row r="208" spans="1:21" ht="14.25" customHeight="1">
      <c r="A208" s="12" t="s">
        <v>475</v>
      </c>
      <c r="B208" s="12" t="s">
        <v>476</v>
      </c>
      <c r="C208" s="12" t="s">
        <v>58</v>
      </c>
      <c r="D208" s="13" t="s">
        <v>438</v>
      </c>
      <c r="E208" s="25">
        <f t="shared" si="0"/>
        <v>5.3840994300042551E-3</v>
      </c>
      <c r="F208" s="26">
        <f>IFERROR(IF(AND('1.DP 2012-2022 '!P208&lt;0),"prejuízo",IF('1.DP 2012-2022 '!E208&lt;0,"IRPJ NEGATIVO",('1.DP 2012-2022 '!E208+'1.DP 2012-2022 '!AA208)/'1.DP 2012-2022 '!P208)),"NA")</f>
        <v>0.27128591464439528</v>
      </c>
      <c r="G208" s="26">
        <f>IFERROR(IF(AND('1.DP 2012-2022 '!Q208&lt;0),"prejuízo",IF('1.DP 2012-2022 '!F208&lt;0,"IRPJ NEGATIVO",('1.DP 2012-2022 '!F208+'1.DP 2012-2022 '!AB208)/'1.DP 2012-2022 '!Q208)),"NA")</f>
        <v>0.24605678297450817</v>
      </c>
      <c r="H208" s="26">
        <f>IFERROR(IF(AND('1.DP 2012-2022 '!R208&lt;0),"prejuízo",IF('1.DP 2012-2022 '!G208&lt;0,"IRPJ NEGATIVO",('1.DP 2012-2022 '!G208+'1.DP 2012-2022 '!AC208)/'1.DP 2012-2022 '!R208)),"NA")</f>
        <v>0.19474425262365977</v>
      </c>
      <c r="I208" s="26">
        <f>IFERROR(IF(AND('1.DP 2012-2022 '!S208&lt;0),"prejuízo",IF('1.DP 2012-2022 '!H208&lt;0,"IRPJ NEGATIVO",('1.DP 2012-2022 '!H208+'1.DP 2012-2022 '!AD208)/'1.DP 2012-2022 '!S208)),"NA")</f>
        <v>0.25166684772819836</v>
      </c>
      <c r="J208" s="26" t="str">
        <f>IFERROR(IF(AND('1.DP 2012-2022 '!T208&lt;0),"prejuízo",IF('1.DP 2012-2022 '!I208&lt;0,"IRPJ NEGATIVO",('1.DP 2012-2022 '!I208+'1.DP 2012-2022 '!AE208)/'1.DP 2012-2022 '!T208)),"NA")</f>
        <v>prejuízo</v>
      </c>
      <c r="K208" s="26" t="str">
        <f>IFERROR(IF(AND('1.DP 2012-2022 '!U208&lt;0),"prejuízo",IF('1.DP 2012-2022 '!J208&lt;0,"IRPJ NEGATIVO",('1.DP 2012-2022 '!J208+'1.DP 2012-2022 '!AF208)/'1.DP 2012-2022 '!U208)),"NA")</f>
        <v>prejuízo</v>
      </c>
      <c r="L208" s="26" t="str">
        <f>IFERROR(IF(AND('1.DP 2012-2022 '!V208&lt;0),"prejuízo",IF('1.DP 2012-2022 '!K208&lt;0,"IRPJ NEGATIVO",('1.DP 2012-2022 '!K208+'1.DP 2012-2022 '!AG208)/'1.DP 2012-2022 '!V208)),"NA")</f>
        <v>prejuízo</v>
      </c>
      <c r="M208" s="26" t="str">
        <f>IFERROR(IF(AND('1.DP 2012-2022 '!W208&lt;0),"prejuízo",IF('1.DP 2012-2022 '!L208&lt;0,"IRPJ NEGATIVO",('1.DP 2012-2022 '!L208+'1.DP 2012-2022 '!AH208)/'1.DP 2012-2022 '!W208)),"NA")</f>
        <v>prejuízo</v>
      </c>
      <c r="N208" s="26" t="str">
        <f>IFERROR(IF(AND('1.DP 2012-2022 '!X208&lt;0),"prejuízo",IF('1.DP 2012-2022 '!M208&lt;0,"IRPJ NEGATIVO",('1.DP 2012-2022 '!M208+'1.DP 2012-2022 '!AI208)/'1.DP 2012-2022 '!X208)),"NA")</f>
        <v>prejuízo</v>
      </c>
      <c r="O208" s="26" t="str">
        <f>IFERROR(IF(AND('1.DP 2012-2022 '!Y208&lt;0),"prejuízo",IF('1.DP 2012-2022 '!N208&lt;0,"IRPJ NEGATIVO",('1.DP 2012-2022 '!N208+'1.DP 2012-2022 '!AJ208)/'1.DP 2012-2022 '!Y208)),"NA")</f>
        <v>prejuízo</v>
      </c>
      <c r="P208" s="26">
        <f>IFERROR(IF(AND('1.DP 2012-2022 '!Z208&lt;0),"prejuízo",IF('1.DP 2012-2022 '!O208&lt;0,"IRPJ NEGATIVO",('1.DP 2012-2022 '!O208+'1.DP 2012-2022 '!AK208)/'1.DP 2012-2022 '!Z208)),"NA")</f>
        <v>-0.68207465230038955</v>
      </c>
      <c r="Q208" s="27">
        <f t="shared" si="1"/>
        <v>4</v>
      </c>
      <c r="R208" s="27">
        <f t="shared" si="2"/>
        <v>179</v>
      </c>
      <c r="S208" s="28">
        <f>IFERROR((SUMIF('1.DP 2012-2022 '!E208:O208,"&gt;=0",'1.DP 2012-2022 '!E208:O208)+SUMIF('1.DP 2012-2022 '!E208:O208,"&gt;=0",'1.DP 2012-2022 '!AA208:AK208))/(SUMIF('1.DP 2012-2022 '!P208:Z208,"&gt;=0",'1.DP 2012-2022 '!P208:Z208)),"NA")</f>
        <v>0.23085248341164438</v>
      </c>
      <c r="T208" s="29">
        <f t="shared" si="3"/>
        <v>5.1587147131093719E-3</v>
      </c>
      <c r="U208" s="29">
        <f t="shared" si="4"/>
        <v>4.7281614626040839E-4</v>
      </c>
    </row>
    <row r="209" spans="1:21" ht="14.25" customHeight="1">
      <c r="A209" s="12" t="s">
        <v>477</v>
      </c>
      <c r="B209" s="12" t="s">
        <v>478</v>
      </c>
      <c r="C209" s="12" t="s">
        <v>58</v>
      </c>
      <c r="D209" s="13" t="s">
        <v>438</v>
      </c>
      <c r="E209" s="25">
        <f t="shared" si="0"/>
        <v>1.7906470019034851E-2</v>
      </c>
      <c r="F209" s="26">
        <f>IFERROR(IF(AND('1.DP 2012-2022 '!P209&lt;0),"prejuízo",IF('1.DP 2012-2022 '!E209&lt;0,"IRPJ NEGATIVO",('1.DP 2012-2022 '!E209+'1.DP 2012-2022 '!AA209)/'1.DP 2012-2022 '!P209)),"NA")</f>
        <v>0.36813741619174034</v>
      </c>
      <c r="G209" s="26">
        <f>IFERROR(IF(AND('1.DP 2012-2022 '!Q209&lt;0),"prejuízo",IF('1.DP 2012-2022 '!F209&lt;0,"IRPJ NEGATIVO",('1.DP 2012-2022 '!F209+'1.DP 2012-2022 '!AB209)/'1.DP 2012-2022 '!Q209)),"NA")</f>
        <v>0.33508469312224443</v>
      </c>
      <c r="H209" s="26">
        <f>IFERROR(IF(AND('1.DP 2012-2022 '!R209&lt;0),"prejuízo",IF('1.DP 2012-2022 '!G209&lt;0,"IRPJ NEGATIVO",('1.DP 2012-2022 '!G209+'1.DP 2012-2022 '!AC209)/'1.DP 2012-2022 '!R209)),"NA")</f>
        <v>0.34075802676867334</v>
      </c>
      <c r="I209" s="26">
        <f>IFERROR(IF(AND('1.DP 2012-2022 '!S209&lt;0),"prejuízo",IF('1.DP 2012-2022 '!H209&lt;0,"IRPJ NEGATIVO",('1.DP 2012-2022 '!H209+'1.DP 2012-2022 '!AD209)/'1.DP 2012-2022 '!S209)),"NA")</f>
        <v>0.36255051325752946</v>
      </c>
      <c r="J209" s="26">
        <f>IFERROR(IF(AND('1.DP 2012-2022 '!T209&lt;0),"prejuízo",IF('1.DP 2012-2022 '!I209&lt;0,"IRPJ NEGATIVO",('1.DP 2012-2022 '!I209+'1.DP 2012-2022 '!AE209)/'1.DP 2012-2022 '!T209)),"NA")</f>
        <v>0.17038366667010552</v>
      </c>
      <c r="K209" s="26">
        <f>IFERROR(IF(AND('1.DP 2012-2022 '!U209&lt;0),"prejuízo",IF('1.DP 2012-2022 '!J209&lt;0,"IRPJ NEGATIVO",('1.DP 2012-2022 '!J209+'1.DP 2012-2022 '!AF209)/'1.DP 2012-2022 '!U209)),"NA")</f>
        <v>0.29798635890092606</v>
      </c>
      <c r="L209" s="26">
        <f>IFERROR(IF(AND('1.DP 2012-2022 '!V209&lt;0),"prejuízo",IF('1.DP 2012-2022 '!K209&lt;0,"IRPJ NEGATIVO",('1.DP 2012-2022 '!K209+'1.DP 2012-2022 '!AG209)/'1.DP 2012-2022 '!V209)),"NA")</f>
        <v>0.30072343828925724</v>
      </c>
      <c r="M209" s="26">
        <f>IFERROR(IF(AND('1.DP 2012-2022 '!W209&lt;0),"prejuízo",IF('1.DP 2012-2022 '!L209&lt;0,"IRPJ NEGATIVO",('1.DP 2012-2022 '!L209+'1.DP 2012-2022 '!AH209)/'1.DP 2012-2022 '!W209)),"NA")</f>
        <v>0.36080152413030264</v>
      </c>
      <c r="N209" s="26">
        <f>IFERROR(IF(AND('1.DP 2012-2022 '!X209&lt;0),"prejuízo",IF('1.DP 2012-2022 '!M209&lt;0,"IRPJ NEGATIVO",('1.DP 2012-2022 '!M209+'1.DP 2012-2022 '!AI209)/'1.DP 2012-2022 '!X209)),"NA")</f>
        <v>0.31380771610050617</v>
      </c>
      <c r="O209" s="26">
        <f>IFERROR(IF(AND('1.DP 2012-2022 '!Y209&lt;0),"prejuízo",IF('1.DP 2012-2022 '!N209&lt;0,"IRPJ NEGATIVO",('1.DP 2012-2022 '!N209+'1.DP 2012-2022 '!AJ209)/'1.DP 2012-2022 '!Y209)),"NA")</f>
        <v>6.3637676938931603E-2</v>
      </c>
      <c r="P209" s="26">
        <f>IFERROR(IF(AND('1.DP 2012-2022 '!Z209&lt;0),"prejuízo",IF('1.DP 2012-2022 '!O209&lt;0,"IRPJ NEGATIVO",('1.DP 2012-2022 '!O209+'1.DP 2012-2022 '!AK209)/'1.DP 2012-2022 '!Z209)),"NA")</f>
        <v>0.23898071624776249</v>
      </c>
      <c r="Q209" s="27">
        <f t="shared" si="1"/>
        <v>11</v>
      </c>
      <c r="R209" s="27">
        <f t="shared" si="2"/>
        <v>179</v>
      </c>
      <c r="S209" s="28">
        <f>IFERROR((SUMIF('1.DP 2012-2022 '!E209:O209,"&gt;=0",'1.DP 2012-2022 '!E209:O209)+SUMIF('1.DP 2012-2022 '!E209:O209,"&gt;=0",'1.DP 2012-2022 '!AA209:AK209))/(SUMIF('1.DP 2012-2022 '!P209:Z209,"&gt;=0",'1.DP 2012-2022 '!P209:Z209)),"NA")</f>
        <v>0.29757704374459165</v>
      </c>
      <c r="T209" s="29">
        <f t="shared" si="3"/>
        <v>1.8286857436818481E-2</v>
      </c>
      <c r="U209" s="29">
        <f t="shared" si="4"/>
        <v>1.6760611782849503E-3</v>
      </c>
    </row>
    <row r="210" spans="1:21" ht="14.25" customHeight="1">
      <c r="A210" s="12" t="s">
        <v>479</v>
      </c>
      <c r="B210" s="12" t="s">
        <v>480</v>
      </c>
      <c r="C210" s="12" t="s">
        <v>58</v>
      </c>
      <c r="D210" s="13" t="s">
        <v>438</v>
      </c>
      <c r="E210" s="25">
        <f t="shared" si="0"/>
        <v>2.1137669455992222E-3</v>
      </c>
      <c r="F210" s="26" t="str">
        <f>IFERROR(IF(AND('1.DP 2012-2022 '!P210&lt;0),"prejuízo",IF('1.DP 2012-2022 '!E210&lt;0,"IRPJ NEGATIVO",('1.DP 2012-2022 '!E210+'1.DP 2012-2022 '!AA210)/'1.DP 2012-2022 '!P210)),"NA")</f>
        <v>prejuízo</v>
      </c>
      <c r="G210" s="26" t="str">
        <f>IFERROR(IF(AND('1.DP 2012-2022 '!Q210&lt;0),"prejuízo",IF('1.DP 2012-2022 '!F210&lt;0,"IRPJ NEGATIVO",('1.DP 2012-2022 '!F210+'1.DP 2012-2022 '!AB210)/'1.DP 2012-2022 '!Q210)),"NA")</f>
        <v>prejuízo</v>
      </c>
      <c r="H210" s="26" t="str">
        <f>IFERROR(IF(AND('1.DP 2012-2022 '!R210&lt;0),"prejuízo",IF('1.DP 2012-2022 '!G210&lt;0,"IRPJ NEGATIVO",('1.DP 2012-2022 '!G210+'1.DP 2012-2022 '!AC210)/'1.DP 2012-2022 '!R210)),"NA")</f>
        <v>prejuízo</v>
      </c>
      <c r="I210" s="26">
        <f>IFERROR(IF(AND('1.DP 2012-2022 '!S210&lt;0),"prejuízo",IF('1.DP 2012-2022 '!H210&lt;0,"IRPJ NEGATIVO",('1.DP 2012-2022 '!H210+'1.DP 2012-2022 '!AD210)/'1.DP 2012-2022 '!S210)),"NA")</f>
        <v>1.1344547277844717</v>
      </c>
      <c r="J210" s="26" t="str">
        <f>IFERROR(IF(AND('1.DP 2012-2022 '!T210&lt;0),"prejuízo",IF('1.DP 2012-2022 '!I210&lt;0,"IRPJ NEGATIVO",('1.DP 2012-2022 '!I210+'1.DP 2012-2022 '!AE210)/'1.DP 2012-2022 '!T210)),"NA")</f>
        <v>prejuízo</v>
      </c>
      <c r="K210" s="26" t="str">
        <f>IFERROR(IF(AND('1.DP 2012-2022 '!U210&lt;0),"prejuízo",IF('1.DP 2012-2022 '!J210&lt;0,"IRPJ NEGATIVO",('1.DP 2012-2022 '!J210+'1.DP 2012-2022 '!AF210)/'1.DP 2012-2022 '!U210)),"NA")</f>
        <v>prejuízo</v>
      </c>
      <c r="L210" s="26" t="str">
        <f>IFERROR(IF(AND('1.DP 2012-2022 '!V210&lt;0),"prejuízo",IF('1.DP 2012-2022 '!K210&lt;0,"IRPJ NEGATIVO",('1.DP 2012-2022 '!K210+'1.DP 2012-2022 '!AG210)/'1.DP 2012-2022 '!V210)),"NA")</f>
        <v>prejuízo</v>
      </c>
      <c r="M210" s="26">
        <f>IFERROR(IF(AND('1.DP 2012-2022 '!W210&lt;0),"prejuízo",IF('1.DP 2012-2022 '!L210&lt;0,"IRPJ NEGATIVO",('1.DP 2012-2022 '!L210+'1.DP 2012-2022 '!AH210)/'1.DP 2012-2022 '!W210)),"NA")</f>
        <v>0.21392454524737273</v>
      </c>
      <c r="N210" s="26">
        <f>IFERROR(IF(AND('1.DP 2012-2022 '!X210&lt;0),"prejuízo",IF('1.DP 2012-2022 '!M210&lt;0,"IRPJ NEGATIVO",('1.DP 2012-2022 '!M210+'1.DP 2012-2022 '!AI210)/'1.DP 2012-2022 '!X210)),"NA")</f>
        <v>0.16443973801488806</v>
      </c>
      <c r="O210" s="26" t="str">
        <f>IFERROR(IF(AND('1.DP 2012-2022 '!Y210&lt;0),"prejuízo",IF('1.DP 2012-2022 '!N210&lt;0,"IRPJ NEGATIVO",('1.DP 2012-2022 '!N210+'1.DP 2012-2022 '!AJ210)/'1.DP 2012-2022 '!Y210)),"NA")</f>
        <v>prejuízo</v>
      </c>
      <c r="P210" s="26" t="str">
        <f>IFERROR(IF(AND('1.DP 2012-2022 '!Z210&lt;0),"prejuízo",IF('1.DP 2012-2022 '!O210&lt;0,"IRPJ NEGATIVO",('1.DP 2012-2022 '!O210+'1.DP 2012-2022 '!AK210)/'1.DP 2012-2022 '!Z210)),"NA")</f>
        <v>prejuízo</v>
      </c>
      <c r="Q210" s="27">
        <f t="shared" si="1"/>
        <v>2</v>
      </c>
      <c r="R210" s="27">
        <f t="shared" si="2"/>
        <v>179</v>
      </c>
      <c r="S210" s="28">
        <f>IFERROR((SUMIF('1.DP 2012-2022 '!E210:O210,"&gt;=0",'1.DP 2012-2022 '!E210:O210)+SUMIF('1.DP 2012-2022 '!E210:O210,"&gt;=0",'1.DP 2012-2022 '!AA210:AK210))/(SUMIF('1.DP 2012-2022 '!P210:Z210,"&gt;=0",'1.DP 2012-2022 '!P210:Z210)),"NA")</f>
        <v>-1.8564052449534321E-2</v>
      </c>
      <c r="T210" s="29">
        <f t="shared" si="3"/>
        <v>-2.0741958044172425E-4</v>
      </c>
      <c r="U210" s="29">
        <f t="shared" si="4"/>
        <v>-1.9010806399932739E-5</v>
      </c>
    </row>
    <row r="211" spans="1:21" ht="14.25" customHeight="1">
      <c r="A211" s="12" t="s">
        <v>481</v>
      </c>
      <c r="B211" s="12" t="s">
        <v>482</v>
      </c>
      <c r="C211" s="12" t="s">
        <v>58</v>
      </c>
      <c r="D211" s="13" t="s">
        <v>438</v>
      </c>
      <c r="E211" s="25" t="str">
        <f t="shared" si="0"/>
        <v>NA)</v>
      </c>
      <c r="F211" s="26" t="str">
        <f>IFERROR(IF(AND('1.DP 2012-2022 '!P211&lt;0),"prejuízo",IF('1.DP 2012-2022 '!E211&lt;0,"IRPJ NEGATIVO",('1.DP 2012-2022 '!E211+'1.DP 2012-2022 '!AA211)/'1.DP 2012-2022 '!P211)),"NA")</f>
        <v>prejuízo</v>
      </c>
      <c r="G211" s="26" t="str">
        <f>IFERROR(IF(AND('1.DP 2012-2022 '!Q211&lt;0),"prejuízo",IF('1.DP 2012-2022 '!F211&lt;0,"IRPJ NEGATIVO",('1.DP 2012-2022 '!F211+'1.DP 2012-2022 '!AB211)/'1.DP 2012-2022 '!Q211)),"NA")</f>
        <v>prejuízo</v>
      </c>
      <c r="H211" s="26" t="str">
        <f>IFERROR(IF(AND('1.DP 2012-2022 '!R211&lt;0),"prejuízo",IF('1.DP 2012-2022 '!G211&lt;0,"IRPJ NEGATIVO",('1.DP 2012-2022 '!G211+'1.DP 2012-2022 '!AC211)/'1.DP 2012-2022 '!R211)),"NA")</f>
        <v>prejuízo</v>
      </c>
      <c r="I211" s="26" t="str">
        <f>IFERROR(IF(AND('1.DP 2012-2022 '!S211&lt;0),"prejuízo",IF('1.DP 2012-2022 '!H211&lt;0,"IRPJ NEGATIVO",('1.DP 2012-2022 '!H211+'1.DP 2012-2022 '!AD211)/'1.DP 2012-2022 '!S211)),"NA")</f>
        <v>prejuízo</v>
      </c>
      <c r="J211" s="26" t="str">
        <f>IFERROR(IF(AND('1.DP 2012-2022 '!T211&lt;0),"prejuízo",IF('1.DP 2012-2022 '!I211&lt;0,"IRPJ NEGATIVO",('1.DP 2012-2022 '!I211+'1.DP 2012-2022 '!AE211)/'1.DP 2012-2022 '!T211)),"NA")</f>
        <v>prejuízo</v>
      </c>
      <c r="K211" s="26" t="str">
        <f>IFERROR(IF(AND('1.DP 2012-2022 '!U211&lt;0),"prejuízo",IF('1.DP 2012-2022 '!J211&lt;0,"IRPJ NEGATIVO",('1.DP 2012-2022 '!J211+'1.DP 2012-2022 '!AF211)/'1.DP 2012-2022 '!U211)),"NA")</f>
        <v>prejuízo</v>
      </c>
      <c r="L211" s="26" t="str">
        <f>IFERROR(IF(AND('1.DP 2012-2022 '!V211&lt;0),"prejuízo",IF('1.DP 2012-2022 '!K211&lt;0,"IRPJ NEGATIVO",('1.DP 2012-2022 '!K211+'1.DP 2012-2022 '!AG211)/'1.DP 2012-2022 '!V211)),"NA")</f>
        <v>prejuízo</v>
      </c>
      <c r="M211" s="26" t="str">
        <f>IFERROR(IF(AND('1.DP 2012-2022 '!W211&lt;0),"prejuízo",IF('1.DP 2012-2022 '!L211&lt;0,"IRPJ NEGATIVO",('1.DP 2012-2022 '!L211+'1.DP 2012-2022 '!AH211)/'1.DP 2012-2022 '!W211)),"NA")</f>
        <v>prejuízo</v>
      </c>
      <c r="N211" s="26" t="str">
        <f>IFERROR(IF(AND('1.DP 2012-2022 '!X211&lt;0),"prejuízo",IF('1.DP 2012-2022 '!M211&lt;0,"IRPJ NEGATIVO",('1.DP 2012-2022 '!M211+'1.DP 2012-2022 '!AI211)/'1.DP 2012-2022 '!X211)),"NA")</f>
        <v>prejuízo</v>
      </c>
      <c r="O211" s="26" t="str">
        <f>IFERROR(IF(AND('1.DP 2012-2022 '!Y211&lt;0),"prejuízo",IF('1.DP 2012-2022 '!N211&lt;0,"IRPJ NEGATIVO",('1.DP 2012-2022 '!N211+'1.DP 2012-2022 '!AJ211)/'1.DP 2012-2022 '!Y211)),"NA")</f>
        <v>prejuízo</v>
      </c>
      <c r="P211" s="26" t="str">
        <f>IFERROR(IF(AND('1.DP 2012-2022 '!Z211&lt;0),"prejuízo",IF('1.DP 2012-2022 '!O211&lt;0,"IRPJ NEGATIVO",('1.DP 2012-2022 '!O211+'1.DP 2012-2022 '!AK211)/'1.DP 2012-2022 '!Z211)),"NA")</f>
        <v>prejuízo</v>
      </c>
      <c r="Q211" s="27">
        <f t="shared" si="1"/>
        <v>0</v>
      </c>
      <c r="R211" s="27">
        <f t="shared" si="2"/>
        <v>179</v>
      </c>
      <c r="S211" s="28" t="str">
        <f>IFERROR((SUMIF('1.DP 2012-2022 '!E211:O211,"&gt;=0",'1.DP 2012-2022 '!E211:O211)+SUMIF('1.DP 2012-2022 '!E211:O211,"&gt;=0",'1.DP 2012-2022 '!AA211:AK211))/(SUMIF('1.DP 2012-2022 '!P211:Z211,"&gt;=0",'1.DP 2012-2022 '!P211:Z211)),"NA")</f>
        <v>NA</v>
      </c>
      <c r="T211" s="29" t="str">
        <f t="shared" si="3"/>
        <v>na</v>
      </c>
      <c r="U211" s="29" t="str">
        <f t="shared" si="4"/>
        <v>na</v>
      </c>
    </row>
    <row r="212" spans="1:21" ht="14.25" customHeight="1">
      <c r="A212" s="12" t="s">
        <v>483</v>
      </c>
      <c r="B212" s="12" t="s">
        <v>484</v>
      </c>
      <c r="C212" s="12" t="s">
        <v>58</v>
      </c>
      <c r="D212" s="13" t="s">
        <v>438</v>
      </c>
      <c r="E212" s="25">
        <f t="shared" si="0"/>
        <v>0</v>
      </c>
      <c r="F212" s="26">
        <f>IFERROR(IF(AND('1.DP 2012-2022 '!P212&lt;0),"prejuízo",IF('1.DP 2012-2022 '!E212&lt;0,"IRPJ NEGATIVO",('1.DP 2012-2022 '!E212+'1.DP 2012-2022 '!AA212)/'1.DP 2012-2022 '!P212)),"NA")</f>
        <v>0</v>
      </c>
      <c r="G212" s="26" t="str">
        <f>IFERROR(IF(AND('1.DP 2012-2022 '!Q212&lt;0),"prejuízo",IF('1.DP 2012-2022 '!F212&lt;0,"IRPJ NEGATIVO",('1.DP 2012-2022 '!F212+'1.DP 2012-2022 '!AB212)/'1.DP 2012-2022 '!Q212)),"NA")</f>
        <v>NA</v>
      </c>
      <c r="H212" s="26">
        <f>IFERROR(IF(AND('1.DP 2012-2022 '!R212&lt;0),"prejuízo",IF('1.DP 2012-2022 '!G212&lt;0,"IRPJ NEGATIVO",('1.DP 2012-2022 '!G212+'1.DP 2012-2022 '!AC212)/'1.DP 2012-2022 '!R212)),"NA")</f>
        <v>0</v>
      </c>
      <c r="I212" s="26">
        <f>IFERROR(IF(AND('1.DP 2012-2022 '!S212&lt;0),"prejuízo",IF('1.DP 2012-2022 '!H212&lt;0,"IRPJ NEGATIVO",('1.DP 2012-2022 '!H212+'1.DP 2012-2022 '!AD212)/'1.DP 2012-2022 '!S212)),"NA")</f>
        <v>0</v>
      </c>
      <c r="J212" s="26">
        <f>IFERROR(IF(AND('1.DP 2012-2022 '!T212&lt;0),"prejuízo",IF('1.DP 2012-2022 '!I212&lt;0,"IRPJ NEGATIVO",('1.DP 2012-2022 '!I212+'1.DP 2012-2022 '!AE212)/'1.DP 2012-2022 '!T212)),"NA")</f>
        <v>0</v>
      </c>
      <c r="K212" s="26">
        <f>IFERROR(IF(AND('1.DP 2012-2022 '!U212&lt;0),"prejuízo",IF('1.DP 2012-2022 '!J212&lt;0,"IRPJ NEGATIVO",('1.DP 2012-2022 '!J212+'1.DP 2012-2022 '!AF212)/'1.DP 2012-2022 '!U212)),"NA")</f>
        <v>0</v>
      </c>
      <c r="L212" s="26" t="str">
        <f>IFERROR(IF(AND('1.DP 2012-2022 '!V212&lt;0),"prejuízo",IF('1.DP 2012-2022 '!K212&lt;0,"IRPJ NEGATIVO",('1.DP 2012-2022 '!K212+'1.DP 2012-2022 '!AG212)/'1.DP 2012-2022 '!V212)),"NA")</f>
        <v>prejuízo</v>
      </c>
      <c r="M212" s="26">
        <f>IFERROR(IF(AND('1.DP 2012-2022 '!W212&lt;0),"prejuízo",IF('1.DP 2012-2022 '!L212&lt;0,"IRPJ NEGATIVO",('1.DP 2012-2022 '!L212+'1.DP 2012-2022 '!AH212)/'1.DP 2012-2022 '!W212)),"NA")</f>
        <v>0</v>
      </c>
      <c r="N212" s="26" t="str">
        <f>IFERROR(IF(AND('1.DP 2012-2022 '!X212&lt;0),"prejuízo",IF('1.DP 2012-2022 '!M212&lt;0,"IRPJ NEGATIVO",('1.DP 2012-2022 '!M212+'1.DP 2012-2022 '!AI212)/'1.DP 2012-2022 '!X212)),"NA")</f>
        <v>prejuízo</v>
      </c>
      <c r="O212" s="26">
        <f>IFERROR(IF(AND('1.DP 2012-2022 '!Y212&lt;0),"prejuízo",IF('1.DP 2012-2022 '!N212&lt;0,"IRPJ NEGATIVO",('1.DP 2012-2022 '!N212+'1.DP 2012-2022 '!AJ212)/'1.DP 2012-2022 '!Y212)),"NA")</f>
        <v>0</v>
      </c>
      <c r="P212" s="26" t="str">
        <f>IFERROR(IF(AND('1.DP 2012-2022 '!Z212&lt;0),"prejuízo",IF('1.DP 2012-2022 '!O212&lt;0,"IRPJ NEGATIVO",('1.DP 2012-2022 '!O212+'1.DP 2012-2022 '!AK212)/'1.DP 2012-2022 '!Z212)),"NA")</f>
        <v>prejuízo</v>
      </c>
      <c r="Q212" s="27">
        <f t="shared" si="1"/>
        <v>7</v>
      </c>
      <c r="R212" s="27">
        <f t="shared" si="2"/>
        <v>179</v>
      </c>
      <c r="S212" s="28">
        <f>IFERROR((SUMIF('1.DP 2012-2022 '!E212:O212,"&gt;=0",'1.DP 2012-2022 '!E212:O212)+SUMIF('1.DP 2012-2022 '!E212:O212,"&gt;=0",'1.DP 2012-2022 '!AA212:AK212))/(SUMIF('1.DP 2012-2022 '!P212:Z212,"&gt;=0",'1.DP 2012-2022 '!P212:Z212)),"NA")</f>
        <v>0</v>
      </c>
      <c r="T212" s="29">
        <f t="shared" si="3"/>
        <v>0</v>
      </c>
      <c r="U212" s="29">
        <f t="shared" si="4"/>
        <v>0</v>
      </c>
    </row>
    <row r="213" spans="1:21" ht="14.25" customHeight="1">
      <c r="A213" s="12" t="s">
        <v>485</v>
      </c>
      <c r="B213" s="12" t="s">
        <v>486</v>
      </c>
      <c r="C213" s="12" t="s">
        <v>58</v>
      </c>
      <c r="D213" s="13" t="s">
        <v>438</v>
      </c>
      <c r="E213" s="25">
        <f t="shared" si="0"/>
        <v>3.9591236835218226E-3</v>
      </c>
      <c r="F213" s="26">
        <f>IFERROR(IF(AND('1.DP 2012-2022 '!P213&lt;0),"prejuízo",IF('1.DP 2012-2022 '!E213&lt;0,"IRPJ NEGATIVO",('1.DP 2012-2022 '!E213+'1.DP 2012-2022 '!AA213)/'1.DP 2012-2022 '!P213)),"NA")</f>
        <v>0.18361226387338733</v>
      </c>
      <c r="G213" s="26">
        <f>IFERROR(IF(AND('1.DP 2012-2022 '!Q213&lt;0),"prejuízo",IF('1.DP 2012-2022 '!F213&lt;0,"IRPJ NEGATIVO",('1.DP 2012-2022 '!F213+'1.DP 2012-2022 '!AB213)/'1.DP 2012-2022 '!Q213)),"NA")</f>
        <v>2.2341288096979512E-2</v>
      </c>
      <c r="H213" s="26" t="str">
        <f>IFERROR(IF(AND('1.DP 2012-2022 '!R213&lt;0),"prejuízo",IF('1.DP 2012-2022 '!G213&lt;0,"IRPJ NEGATIVO",('1.DP 2012-2022 '!G213+'1.DP 2012-2022 '!AC213)/'1.DP 2012-2022 '!R213)),"NA")</f>
        <v>prejuízo</v>
      </c>
      <c r="I213" s="26" t="str">
        <f>IFERROR(IF(AND('1.DP 2012-2022 '!S213&lt;0),"prejuízo",IF('1.DP 2012-2022 '!H213&lt;0,"IRPJ NEGATIVO",('1.DP 2012-2022 '!H213+'1.DP 2012-2022 '!AD213)/'1.DP 2012-2022 '!S213)),"NA")</f>
        <v>prejuízo</v>
      </c>
      <c r="J213" s="26">
        <f>IFERROR(IF(AND('1.DP 2012-2022 '!T213&lt;0),"prejuízo",IF('1.DP 2012-2022 '!I213&lt;0,"IRPJ NEGATIVO",('1.DP 2012-2022 '!I213+'1.DP 2012-2022 '!AE213)/'1.DP 2012-2022 '!T213)),"NA")</f>
        <v>-1.0389877463203492</v>
      </c>
      <c r="K213" s="26">
        <f>IFERROR(IF(AND('1.DP 2012-2022 '!U213&lt;0),"prejuízo",IF('1.DP 2012-2022 '!J213&lt;0,"IRPJ NEGATIVO",('1.DP 2012-2022 '!J213+'1.DP 2012-2022 '!AF213)/'1.DP 2012-2022 '!U213)),"NA")</f>
        <v>0.20042739259451062</v>
      </c>
      <c r="L213" s="26">
        <f>IFERROR(IF(AND('1.DP 2012-2022 '!V213&lt;0),"prejuízo",IF('1.DP 2012-2022 '!K213&lt;0,"IRPJ NEGATIVO",('1.DP 2012-2022 '!K213+'1.DP 2012-2022 '!AG213)/'1.DP 2012-2022 '!V213)),"NA")</f>
        <v>0.30230219478552883</v>
      </c>
      <c r="M213" s="26" t="str">
        <f>IFERROR(IF(AND('1.DP 2012-2022 '!W213&lt;0),"prejuízo",IF('1.DP 2012-2022 '!L213&lt;0,"IRPJ NEGATIVO",('1.DP 2012-2022 '!L213+'1.DP 2012-2022 '!AH213)/'1.DP 2012-2022 '!W213)),"NA")</f>
        <v>prejuízo</v>
      </c>
      <c r="N213" s="26" t="str">
        <f>IFERROR(IF(AND('1.DP 2012-2022 '!X213&lt;0),"prejuízo",IF('1.DP 2012-2022 '!M213&lt;0,"IRPJ NEGATIVO",('1.DP 2012-2022 '!M213+'1.DP 2012-2022 '!AI213)/'1.DP 2012-2022 '!X213)),"NA")</f>
        <v>prejuízo</v>
      </c>
      <c r="O213" s="26" t="str">
        <f>IFERROR(IF(AND('1.DP 2012-2022 '!Y213&lt;0),"prejuízo",IF('1.DP 2012-2022 '!N213&lt;0,"IRPJ NEGATIVO",('1.DP 2012-2022 '!N213+'1.DP 2012-2022 '!AJ213)/'1.DP 2012-2022 '!Y213)),"NA")</f>
        <v>prejuízo</v>
      </c>
      <c r="P213" s="26" t="str">
        <f>IFERROR(IF(AND('1.DP 2012-2022 '!Z213&lt;0),"prejuízo",IF('1.DP 2012-2022 '!O213&lt;0,"IRPJ NEGATIVO",('1.DP 2012-2022 '!O213+'1.DP 2012-2022 '!AK213)/'1.DP 2012-2022 '!Z213)),"NA")</f>
        <v>prejuízo</v>
      </c>
      <c r="Q213" s="27">
        <f t="shared" si="1"/>
        <v>4</v>
      </c>
      <c r="R213" s="27">
        <f t="shared" si="2"/>
        <v>179</v>
      </c>
      <c r="S213" s="28">
        <f>IFERROR((SUMIF('1.DP 2012-2022 '!E213:O213,"&gt;=0",'1.DP 2012-2022 '!E213:O213)+SUMIF('1.DP 2012-2022 '!E213:O213,"&gt;=0",'1.DP 2012-2022 '!AA213:AK213))/(SUMIF('1.DP 2012-2022 '!P213:Z213,"&gt;=0",'1.DP 2012-2022 '!P213:Z213)),"NA")</f>
        <v>-9.1006808666854636E-2</v>
      </c>
      <c r="T213" s="29">
        <f t="shared" si="3"/>
        <v>-2.0336717020526173E-3</v>
      </c>
      <c r="U213" s="29">
        <f t="shared" si="4"/>
        <v>-1.8639387335761317E-4</v>
      </c>
    </row>
    <row r="214" spans="1:21" ht="14.25" customHeight="1">
      <c r="A214" s="12" t="s">
        <v>487</v>
      </c>
      <c r="B214" s="12" t="s">
        <v>488</v>
      </c>
      <c r="C214" s="12" t="s">
        <v>58</v>
      </c>
      <c r="D214" s="13" t="s">
        <v>438</v>
      </c>
      <c r="E214" s="25">
        <f t="shared" si="0"/>
        <v>3.9050986831292421E-3</v>
      </c>
      <c r="F214" s="26">
        <f>IFERROR(IF(AND('1.DP 2012-2022 '!P214&lt;0),"prejuízo",IF('1.DP 2012-2022 '!E214&lt;0,"IRPJ NEGATIVO",('1.DP 2012-2022 '!E214+'1.DP 2012-2022 '!AA214)/'1.DP 2012-2022 '!P214)),"NA")</f>
        <v>0.18358357487114127</v>
      </c>
      <c r="G214" s="26">
        <f>IFERROR(IF(AND('1.DP 2012-2022 '!Q214&lt;0),"prejuízo",IF('1.DP 2012-2022 '!F214&lt;0,"IRPJ NEGATIVO",('1.DP 2012-2022 '!F214+'1.DP 2012-2022 '!AB214)/'1.DP 2012-2022 '!Q214)),"NA")</f>
        <v>2.2350952235235189E-2</v>
      </c>
      <c r="H214" s="26" t="str">
        <f>IFERROR(IF(AND('1.DP 2012-2022 '!R214&lt;0),"prejuízo",IF('1.DP 2012-2022 '!G214&lt;0,"IRPJ NEGATIVO",('1.DP 2012-2022 '!G214+'1.DP 2012-2022 '!AC214)/'1.DP 2012-2022 '!R214)),"NA")</f>
        <v>prejuízo</v>
      </c>
      <c r="I214" s="26" t="str">
        <f>IFERROR(IF(AND('1.DP 2012-2022 '!S214&lt;0),"prejuízo",IF('1.DP 2012-2022 '!H214&lt;0,"IRPJ NEGATIVO",('1.DP 2012-2022 '!H214+'1.DP 2012-2022 '!AD214)/'1.DP 2012-2022 '!S214)),"NA")</f>
        <v>prejuízo</v>
      </c>
      <c r="J214" s="26">
        <f>IFERROR(IF(AND('1.DP 2012-2022 '!T214&lt;0),"prejuízo",IF('1.DP 2012-2022 '!I214&lt;0,"IRPJ NEGATIVO",('1.DP 2012-2022 '!I214+'1.DP 2012-2022 '!AE214)/'1.DP 2012-2022 '!T214)),"NA")</f>
        <v>-0.95079818186236043</v>
      </c>
      <c r="K214" s="26">
        <f>IFERROR(IF(AND('1.DP 2012-2022 '!U214&lt;0),"prejuízo",IF('1.DP 2012-2022 '!J214&lt;0,"IRPJ NEGATIVO",('1.DP 2012-2022 '!J214+'1.DP 2012-2022 '!AF214)/'1.DP 2012-2022 '!U214)),"NA")</f>
        <v>0.19277332279400014</v>
      </c>
      <c r="L214" s="26">
        <f>IFERROR(IF(AND('1.DP 2012-2022 '!V214&lt;0),"prejuízo",IF('1.DP 2012-2022 '!K214&lt;0,"IRPJ NEGATIVO",('1.DP 2012-2022 '!K214+'1.DP 2012-2022 '!AG214)/'1.DP 2012-2022 '!V214)),"NA")</f>
        <v>0.3003048143797577</v>
      </c>
      <c r="M214" s="26" t="str">
        <f>IFERROR(IF(AND('1.DP 2012-2022 '!W214&lt;0),"prejuízo",IF('1.DP 2012-2022 '!L214&lt;0,"IRPJ NEGATIVO",('1.DP 2012-2022 '!L214+'1.DP 2012-2022 '!AH214)/'1.DP 2012-2022 '!W214)),"NA")</f>
        <v>prejuízo</v>
      </c>
      <c r="N214" s="26" t="str">
        <f>IFERROR(IF(AND('1.DP 2012-2022 '!X214&lt;0),"prejuízo",IF('1.DP 2012-2022 '!M214&lt;0,"IRPJ NEGATIVO",('1.DP 2012-2022 '!M214+'1.DP 2012-2022 '!AI214)/'1.DP 2012-2022 '!X214)),"NA")</f>
        <v>prejuízo</v>
      </c>
      <c r="O214" s="26" t="str">
        <f>IFERROR(IF(AND('1.DP 2012-2022 '!Y214&lt;0),"prejuízo",IF('1.DP 2012-2022 '!N214&lt;0,"IRPJ NEGATIVO",('1.DP 2012-2022 '!N214+'1.DP 2012-2022 '!AJ214)/'1.DP 2012-2022 '!Y214)),"NA")</f>
        <v>prejuízo</v>
      </c>
      <c r="P214" s="26" t="str">
        <f>IFERROR(IF(AND('1.DP 2012-2022 '!Z214&lt;0),"prejuízo",IF('1.DP 2012-2022 '!O214&lt;0,"IRPJ NEGATIVO",('1.DP 2012-2022 '!O214+'1.DP 2012-2022 '!AK214)/'1.DP 2012-2022 '!Z214)),"NA")</f>
        <v>prejuízo</v>
      </c>
      <c r="Q214" s="27">
        <f t="shared" si="1"/>
        <v>4</v>
      </c>
      <c r="R214" s="27">
        <f t="shared" si="2"/>
        <v>179</v>
      </c>
      <c r="S214" s="28">
        <f>IFERROR((SUMIF('1.DP 2012-2022 '!E214:O214,"&gt;=0",'1.DP 2012-2022 '!E214:O214)+SUMIF('1.DP 2012-2022 '!E214:O214,"&gt;=0",'1.DP 2012-2022 '!AA214:AK214))/(SUMIF('1.DP 2012-2022 '!P214:Z214,"&gt;=0",'1.DP 2012-2022 '!P214:Z214)),"NA")</f>
        <v>-8.8232767055448885E-2</v>
      </c>
      <c r="T214" s="29">
        <f t="shared" si="3"/>
        <v>-1.9716819453731594E-3</v>
      </c>
      <c r="U214" s="29">
        <f t="shared" si="4"/>
        <v>-1.8071227251500029E-4</v>
      </c>
    </row>
    <row r="215" spans="1:21" ht="14.25" customHeight="1">
      <c r="A215" s="12" t="s">
        <v>489</v>
      </c>
      <c r="B215" s="12" t="s">
        <v>490</v>
      </c>
      <c r="C215" s="12" t="s">
        <v>58</v>
      </c>
      <c r="D215" s="13" t="s">
        <v>438</v>
      </c>
      <c r="E215" s="25">
        <f t="shared" si="0"/>
        <v>1.1640894722940501E-2</v>
      </c>
      <c r="F215" s="26">
        <f>IFERROR(IF(AND('1.DP 2012-2022 '!P215&lt;0),"prejuízo",IF('1.DP 2012-2022 '!E215&lt;0,"IRPJ NEGATIVO",('1.DP 2012-2022 '!E215+'1.DP 2012-2022 '!AA215)/'1.DP 2012-2022 '!P215)),"NA")</f>
        <v>0.16473968185435783</v>
      </c>
      <c r="G215" s="26">
        <f>IFERROR(IF(AND('1.DP 2012-2022 '!Q215&lt;0),"prejuízo",IF('1.DP 2012-2022 '!F215&lt;0,"IRPJ NEGATIVO",('1.DP 2012-2022 '!F215+'1.DP 2012-2022 '!AB215)/'1.DP 2012-2022 '!Q215)),"NA")</f>
        <v>0.16165294287362575</v>
      </c>
      <c r="H215" s="26">
        <f>IFERROR(IF(AND('1.DP 2012-2022 '!R215&lt;0),"prejuízo",IF('1.DP 2012-2022 '!G215&lt;0,"IRPJ NEGATIVO",('1.DP 2012-2022 '!G215+'1.DP 2012-2022 '!AC215)/'1.DP 2012-2022 '!R215)),"NA")</f>
        <v>0.2893523162246972</v>
      </c>
      <c r="I215" s="26">
        <f>IFERROR(IF(AND('1.DP 2012-2022 '!S215&lt;0),"prejuízo",IF('1.DP 2012-2022 '!H215&lt;0,"IRPJ NEGATIVO",('1.DP 2012-2022 '!H215+'1.DP 2012-2022 '!AD215)/'1.DP 2012-2022 '!S215)),"NA")</f>
        <v>0.41854124064197806</v>
      </c>
      <c r="J215" s="26">
        <f>IFERROR(IF(AND('1.DP 2012-2022 '!T215&lt;0),"prejuízo",IF('1.DP 2012-2022 '!I215&lt;0,"IRPJ NEGATIVO",('1.DP 2012-2022 '!I215+'1.DP 2012-2022 '!AE215)/'1.DP 2012-2022 '!T215)),"NA")</f>
        <v>0.87528226466907677</v>
      </c>
      <c r="K215" s="26" t="str">
        <f>IFERROR(IF(AND('1.DP 2012-2022 '!U215&lt;0),"prejuízo",IF('1.DP 2012-2022 '!J215&lt;0,"IRPJ NEGATIVO",('1.DP 2012-2022 '!J215+'1.DP 2012-2022 '!AF215)/'1.DP 2012-2022 '!U215)),"NA")</f>
        <v>prejuízo</v>
      </c>
      <c r="L215" s="26" t="str">
        <f>IFERROR(IF(AND('1.DP 2012-2022 '!V215&lt;0),"prejuízo",IF('1.DP 2012-2022 '!K215&lt;0,"IRPJ NEGATIVO",('1.DP 2012-2022 '!K215+'1.DP 2012-2022 '!AG215)/'1.DP 2012-2022 '!V215)),"NA")</f>
        <v>prejuízo</v>
      </c>
      <c r="M215" s="26" t="str">
        <f>IFERROR(IF(AND('1.DP 2012-2022 '!W215&lt;0),"prejuízo",IF('1.DP 2012-2022 '!L215&lt;0,"IRPJ NEGATIVO",('1.DP 2012-2022 '!L215+'1.DP 2012-2022 '!AH215)/'1.DP 2012-2022 '!W215)),"NA")</f>
        <v>prejuízo</v>
      </c>
      <c r="N215" s="26">
        <f>IFERROR(IF(AND('1.DP 2012-2022 '!X215&lt;0),"prejuízo",IF('1.DP 2012-2022 '!M215&lt;0,"IRPJ NEGATIVO",('1.DP 2012-2022 '!M215+'1.DP 2012-2022 '!AI215)/'1.DP 2012-2022 '!X215)),"NA")</f>
        <v>0.53029501949359126</v>
      </c>
      <c r="O215" s="26">
        <f>IFERROR(IF(AND('1.DP 2012-2022 '!Y215&lt;0),"prejuízo",IF('1.DP 2012-2022 '!N215&lt;0,"IRPJ NEGATIVO",('1.DP 2012-2022 '!N215+'1.DP 2012-2022 '!AJ215)/'1.DP 2012-2022 '!Y215)),"NA")</f>
        <v>0.22146464640290686</v>
      </c>
      <c r="P215" s="26">
        <f>IFERROR(IF(AND('1.DP 2012-2022 '!Z215&lt;0),"prejuízo",IF('1.DP 2012-2022 '!O215&lt;0,"IRPJ NEGATIVO",('1.DP 2012-2022 '!O215+'1.DP 2012-2022 '!AK215)/'1.DP 2012-2022 '!Z215)),"NA")</f>
        <v>0.20196290635004824</v>
      </c>
      <c r="Q215" s="27">
        <f t="shared" si="1"/>
        <v>7</v>
      </c>
      <c r="R215" s="27">
        <f t="shared" si="2"/>
        <v>179</v>
      </c>
      <c r="S215" s="28">
        <f>IFERROR((SUMIF('1.DP 2012-2022 '!E215:O215,"&gt;=0",'1.DP 2012-2022 '!E215:O215)+SUMIF('1.DP 2012-2022 '!E215:O215,"&gt;=0",'1.DP 2012-2022 '!AA215:AK215))/(SUMIF('1.DP 2012-2022 '!P215:Z215,"&gt;=0",'1.DP 2012-2022 '!P215:Z215)),"NA")</f>
        <v>0.22654786990518094</v>
      </c>
      <c r="T215" s="29">
        <f t="shared" si="3"/>
        <v>8.8594139069065186E-3</v>
      </c>
      <c r="U215" s="29">
        <f t="shared" si="4"/>
        <v>8.1199953371032603E-4</v>
      </c>
    </row>
    <row r="216" spans="1:21" ht="14.25" customHeight="1">
      <c r="A216" s="12" t="s">
        <v>491</v>
      </c>
      <c r="B216" s="12" t="s">
        <v>492</v>
      </c>
      <c r="C216" s="12" t="s">
        <v>58</v>
      </c>
      <c r="D216" s="13" t="s">
        <v>438</v>
      </c>
      <c r="E216" s="25">
        <f t="shared" si="0"/>
        <v>1.4027774663167824E-2</v>
      </c>
      <c r="F216" s="26">
        <f>IFERROR(IF(AND('1.DP 2012-2022 '!P216&lt;0),"prejuízo",IF('1.DP 2012-2022 '!E216&lt;0,"IRPJ NEGATIVO",('1.DP 2012-2022 '!E216+'1.DP 2012-2022 '!AA216)/'1.DP 2012-2022 '!P216)),"NA")</f>
        <v>0.34975170444850423</v>
      </c>
      <c r="G216" s="26">
        <f>IFERROR(IF(AND('1.DP 2012-2022 '!Q216&lt;0),"prejuízo",IF('1.DP 2012-2022 '!F216&lt;0,"IRPJ NEGATIVO",('1.DP 2012-2022 '!F216+'1.DP 2012-2022 '!AB216)/'1.DP 2012-2022 '!Q216)),"NA")</f>
        <v>0.33982874310011024</v>
      </c>
      <c r="H216" s="26">
        <f>IFERROR(IF(AND('1.DP 2012-2022 '!R216&lt;0),"prejuízo",IF('1.DP 2012-2022 '!G216&lt;0,"IRPJ NEGATIVO",('1.DP 2012-2022 '!G216+'1.DP 2012-2022 '!AC216)/'1.DP 2012-2022 '!R216)),"NA")</f>
        <v>0.3841625399007606</v>
      </c>
      <c r="I216" s="26">
        <f>IFERROR(IF(AND('1.DP 2012-2022 '!S216&lt;0),"prejuízo",IF('1.DP 2012-2022 '!H216&lt;0,"IRPJ NEGATIVO",('1.DP 2012-2022 '!H216+'1.DP 2012-2022 '!AD216)/'1.DP 2012-2022 '!S216)),"NA")</f>
        <v>0.32832703323285867</v>
      </c>
      <c r="J216" s="26">
        <f>IFERROR(IF(AND('1.DP 2012-2022 '!T216&lt;0),"prejuízo",IF('1.DP 2012-2022 '!I216&lt;0,"IRPJ NEGATIVO",('1.DP 2012-2022 '!I216+'1.DP 2012-2022 '!AE216)/'1.DP 2012-2022 '!T216)),"NA")</f>
        <v>0.19105945145225026</v>
      </c>
      <c r="K216" s="26">
        <f>IFERROR(IF(AND('1.DP 2012-2022 '!U216&lt;0),"prejuízo",IF('1.DP 2012-2022 '!J216&lt;0,"IRPJ NEGATIVO",('1.DP 2012-2022 '!J216+'1.DP 2012-2022 '!AF216)/'1.DP 2012-2022 '!U216)),"NA")</f>
        <v>9.0829748771405747E-2</v>
      </c>
      <c r="L216" s="26">
        <f>IFERROR(IF(AND('1.DP 2012-2022 '!V216&lt;0),"prejuízo",IF('1.DP 2012-2022 '!K216&lt;0,"IRPJ NEGATIVO",('1.DP 2012-2022 '!K216+'1.DP 2012-2022 '!AG216)/'1.DP 2012-2022 '!V216)),"NA")</f>
        <v>0.40070037367088379</v>
      </c>
      <c r="M216" s="26">
        <f>IFERROR(IF(AND('1.DP 2012-2022 '!W216&lt;0),"prejuízo",IF('1.DP 2012-2022 '!L216&lt;0,"IRPJ NEGATIVO",('1.DP 2012-2022 '!L216+'1.DP 2012-2022 '!AH216)/'1.DP 2012-2022 '!W216)),"NA")</f>
        <v>9.3233812289362339E-2</v>
      </c>
      <c r="N216" s="26">
        <f>IFERROR(IF(AND('1.DP 2012-2022 '!X216&lt;0),"prejuízo",IF('1.DP 2012-2022 '!M216&lt;0,"IRPJ NEGATIVO",('1.DP 2012-2022 '!M216+'1.DP 2012-2022 '!AI216)/'1.DP 2012-2022 '!X216)),"NA")</f>
        <v>0.12306807850080599</v>
      </c>
      <c r="O216" s="26">
        <f>IFERROR(IF(AND('1.DP 2012-2022 '!Y216&lt;0),"prejuízo",IF('1.DP 2012-2022 '!N216&lt;0,"IRPJ NEGATIVO",('1.DP 2012-2022 '!N216+'1.DP 2012-2022 '!AJ216)/'1.DP 2012-2022 '!Y216)),"NA")</f>
        <v>-1.8259971996905384E-2</v>
      </c>
      <c r="P216" s="26">
        <f>IFERROR(IF(AND('1.DP 2012-2022 '!Z216&lt;0),"prejuízo",IF('1.DP 2012-2022 '!O216&lt;0,"IRPJ NEGATIVO",('1.DP 2012-2022 '!O216+'1.DP 2012-2022 '!AK216)/'1.DP 2012-2022 '!Z216)),"NA")</f>
        <v>-5.0657965096998728E-2</v>
      </c>
      <c r="Q216" s="27">
        <f t="shared" si="1"/>
        <v>11</v>
      </c>
      <c r="R216" s="27">
        <f t="shared" si="2"/>
        <v>179</v>
      </c>
      <c r="S216" s="28">
        <f>IFERROR((SUMIF('1.DP 2012-2022 '!E216:O216,"&gt;=0",'1.DP 2012-2022 '!E216:O216)+SUMIF('1.DP 2012-2022 '!E216:O216,"&gt;=0",'1.DP 2012-2022 '!AA216:AK216))/(SUMIF('1.DP 2012-2022 '!P216:Z216,"&gt;=0",'1.DP 2012-2022 '!P216:Z216)),"NA")</f>
        <v>0.2902452177814896</v>
      </c>
      <c r="T216" s="29">
        <f t="shared" si="3"/>
        <v>1.7836298299421148E-2</v>
      </c>
      <c r="U216" s="29">
        <f t="shared" si="4"/>
        <v>1.6347656915496086E-3</v>
      </c>
    </row>
    <row r="217" spans="1:21" ht="14.25" customHeight="1">
      <c r="A217" s="12" t="s">
        <v>493</v>
      </c>
      <c r="B217" s="12" t="s">
        <v>494</v>
      </c>
      <c r="C217" s="12" t="s">
        <v>58</v>
      </c>
      <c r="D217" s="13" t="s">
        <v>438</v>
      </c>
      <c r="E217" s="25">
        <f t="shared" si="0"/>
        <v>7.0285948405571291E-3</v>
      </c>
      <c r="F217" s="26">
        <f>IFERROR(IF(AND('1.DP 2012-2022 '!P217&lt;0),"prejuízo",IF('1.DP 2012-2022 '!E217&lt;0,"IRPJ NEGATIVO",('1.DP 2012-2022 '!E217+'1.DP 2012-2022 '!AA217)/'1.DP 2012-2022 '!P217)),"NA")</f>
        <v>0.36171275001247377</v>
      </c>
      <c r="G217" s="26" t="str">
        <f>IFERROR(IF(AND('1.DP 2012-2022 '!Q217&lt;0),"prejuízo",IF('1.DP 2012-2022 '!F217&lt;0,"IRPJ NEGATIVO",('1.DP 2012-2022 '!F217+'1.DP 2012-2022 '!AB217)/'1.DP 2012-2022 '!Q217)),"NA")</f>
        <v>NA</v>
      </c>
      <c r="H217" s="26">
        <f>IFERROR(IF(AND('1.DP 2012-2022 '!R217&lt;0),"prejuízo",IF('1.DP 2012-2022 '!G217&lt;0,"IRPJ NEGATIVO",('1.DP 2012-2022 '!G217+'1.DP 2012-2022 '!AC217)/'1.DP 2012-2022 '!R217)),"NA")</f>
        <v>0.30023732740941028</v>
      </c>
      <c r="I217" s="26">
        <f>IFERROR(IF(AND('1.DP 2012-2022 '!S217&lt;0),"prejuízo",IF('1.DP 2012-2022 '!H217&lt;0,"IRPJ NEGATIVO",('1.DP 2012-2022 '!H217+'1.DP 2012-2022 '!AD217)/'1.DP 2012-2022 '!S217)),"NA")</f>
        <v>0.14905166805622302</v>
      </c>
      <c r="J217" s="26">
        <f>IFERROR(IF(AND('1.DP 2012-2022 '!T217&lt;0),"prejuízo",IF('1.DP 2012-2022 '!I217&lt;0,"IRPJ NEGATIVO",('1.DP 2012-2022 '!I217+'1.DP 2012-2022 '!AE217)/'1.DP 2012-2022 '!T217)),"NA")</f>
        <v>0.32916355006359826</v>
      </c>
      <c r="K217" s="26">
        <f>IFERROR(IF(AND('1.DP 2012-2022 '!U217&lt;0),"prejuízo",IF('1.DP 2012-2022 '!J217&lt;0,"IRPJ NEGATIVO",('1.DP 2012-2022 '!J217+'1.DP 2012-2022 '!AF217)/'1.DP 2012-2022 '!U217)),"NA")</f>
        <v>0.2515025537384436</v>
      </c>
      <c r="L217" s="26" t="str">
        <f>IFERROR(IF(AND('1.DP 2012-2022 '!V217&lt;0),"prejuízo",IF('1.DP 2012-2022 '!K217&lt;0,"IRPJ NEGATIVO",('1.DP 2012-2022 '!K217+'1.DP 2012-2022 '!AG217)/'1.DP 2012-2022 '!V217)),"NA")</f>
        <v>prejuízo</v>
      </c>
      <c r="M217" s="26" t="str">
        <f>IFERROR(IF(AND('1.DP 2012-2022 '!W217&lt;0),"prejuízo",IF('1.DP 2012-2022 '!L217&lt;0,"IRPJ NEGATIVO",('1.DP 2012-2022 '!L217+'1.DP 2012-2022 '!AH217)/'1.DP 2012-2022 '!W217)),"NA")</f>
        <v>prejuízo</v>
      </c>
      <c r="N217" s="26">
        <f>IFERROR(IF(AND('1.DP 2012-2022 '!X217&lt;0),"prejuízo",IF('1.DP 2012-2022 '!M217&lt;0,"IRPJ NEGATIVO",('1.DP 2012-2022 '!M217+'1.DP 2012-2022 '!AI217)/'1.DP 2012-2022 '!X217)),"NA")</f>
        <v>-0.13354937282042281</v>
      </c>
      <c r="O217" s="26" t="str">
        <f>IFERROR(IF(AND('1.DP 2012-2022 '!Y217&lt;0),"prejuízo",IF('1.DP 2012-2022 '!N217&lt;0,"IRPJ NEGATIVO",('1.DP 2012-2022 '!N217+'1.DP 2012-2022 '!AJ217)/'1.DP 2012-2022 '!Y217)),"NA")</f>
        <v>prejuízo</v>
      </c>
      <c r="P217" s="26" t="str">
        <f>IFERROR(IF(AND('1.DP 2012-2022 '!Z217&lt;0),"prejuízo",IF('1.DP 2012-2022 '!O217&lt;0,"IRPJ NEGATIVO",('1.DP 2012-2022 '!O217+'1.DP 2012-2022 '!AK217)/'1.DP 2012-2022 '!Z217)),"NA")</f>
        <v>prejuízo</v>
      </c>
      <c r="Q217" s="27">
        <f t="shared" si="1"/>
        <v>6</v>
      </c>
      <c r="R217" s="27">
        <f t="shared" si="2"/>
        <v>179</v>
      </c>
      <c r="S217" s="28">
        <f>IFERROR((SUMIF('1.DP 2012-2022 '!E217:O217,"&gt;=0",'1.DP 2012-2022 '!E217:O217)+SUMIF('1.DP 2012-2022 '!E217:O217,"&gt;=0",'1.DP 2012-2022 '!AA217:AK217))/(SUMIF('1.DP 2012-2022 '!P217:Z217,"&gt;=0",'1.DP 2012-2022 '!P217:Z217)),"NA")</f>
        <v>0.37060772203889725</v>
      </c>
      <c r="T217" s="29">
        <f t="shared" si="3"/>
        <v>1.2422605208007729E-2</v>
      </c>
      <c r="U217" s="29">
        <f t="shared" si="4"/>
        <v>1.1385797912101298E-3</v>
      </c>
    </row>
    <row r="218" spans="1:21" ht="14.25" customHeight="1">
      <c r="A218" s="12" t="s">
        <v>495</v>
      </c>
      <c r="B218" s="12" t="s">
        <v>496</v>
      </c>
      <c r="C218" s="12" t="s">
        <v>58</v>
      </c>
      <c r="D218" s="13" t="s">
        <v>438</v>
      </c>
      <c r="E218" s="25">
        <f t="shared" si="0"/>
        <v>5.0834811673129889E-3</v>
      </c>
      <c r="F218" s="26">
        <f>IFERROR(IF(AND('1.DP 2012-2022 '!P218&lt;0),"prejuízo",IF('1.DP 2012-2022 '!E218&lt;0,"IRPJ NEGATIVO",('1.DP 2012-2022 '!E218+'1.DP 2012-2022 '!AA218)/'1.DP 2012-2022 '!P218)),"NA")</f>
        <v>0.14930582867795919</v>
      </c>
      <c r="G218" s="26" t="str">
        <f>IFERROR(IF(AND('1.DP 2012-2022 '!Q218&lt;0),"prejuízo",IF('1.DP 2012-2022 '!F218&lt;0,"IRPJ NEGATIVO",('1.DP 2012-2022 '!F218+'1.DP 2012-2022 '!AB218)/'1.DP 2012-2022 '!Q218)),"NA")</f>
        <v>NA</v>
      </c>
      <c r="H218" s="26">
        <f>IFERROR(IF(AND('1.DP 2012-2022 '!R218&lt;0),"prejuízo",IF('1.DP 2012-2022 '!G218&lt;0,"IRPJ NEGATIVO",('1.DP 2012-2022 '!G218+'1.DP 2012-2022 '!AC218)/'1.DP 2012-2022 '!R218)),"NA")</f>
        <v>0.1083055215196317</v>
      </c>
      <c r="I218" s="26" t="str">
        <f>IFERROR(IF(AND('1.DP 2012-2022 '!S218&lt;0),"prejuízo",IF('1.DP 2012-2022 '!H218&lt;0,"IRPJ NEGATIVO",('1.DP 2012-2022 '!H218+'1.DP 2012-2022 '!AD218)/'1.DP 2012-2022 '!S218)),"NA")</f>
        <v>prejuízo</v>
      </c>
      <c r="J218" s="26">
        <f>IFERROR(IF(AND('1.DP 2012-2022 '!T218&lt;0),"prejuízo",IF('1.DP 2012-2022 '!I218&lt;0,"IRPJ NEGATIVO",('1.DP 2012-2022 '!I218+'1.DP 2012-2022 '!AE218)/'1.DP 2012-2022 '!T218)),"NA")</f>
        <v>-3.8457335258761195E-2</v>
      </c>
      <c r="K218" s="26">
        <f>IFERROR(IF(AND('1.DP 2012-2022 '!U218&lt;0),"prejuízo",IF('1.DP 2012-2022 '!J218&lt;0,"IRPJ NEGATIVO",('1.DP 2012-2022 '!J218+'1.DP 2012-2022 '!AF218)/'1.DP 2012-2022 '!U218)),"NA")</f>
        <v>0.18512054340896997</v>
      </c>
      <c r="L218" s="26">
        <f>IFERROR(IF(AND('1.DP 2012-2022 '!V218&lt;0),"prejuízo",IF('1.DP 2012-2022 '!K218&lt;0,"IRPJ NEGATIVO",('1.DP 2012-2022 '!K218+'1.DP 2012-2022 '!AG218)/'1.DP 2012-2022 '!V218)),"NA")</f>
        <v>0.35401138244305458</v>
      </c>
      <c r="M218" s="26" t="str">
        <f>IFERROR(IF(AND('1.DP 2012-2022 '!W218&lt;0),"prejuízo",IF('1.DP 2012-2022 '!L218&lt;0,"IRPJ NEGATIVO",('1.DP 2012-2022 '!L218+'1.DP 2012-2022 '!AH218)/'1.DP 2012-2022 '!W218)),"NA")</f>
        <v>prejuízo</v>
      </c>
      <c r="N218" s="26">
        <f>IFERROR(IF(AND('1.DP 2012-2022 '!X218&lt;0),"prejuízo",IF('1.DP 2012-2022 '!M218&lt;0,"IRPJ NEGATIVO",('1.DP 2012-2022 '!M218+'1.DP 2012-2022 '!AI218)/'1.DP 2012-2022 '!X218)),"NA")</f>
        <v>0.92211631052770282</v>
      </c>
      <c r="O218" s="26">
        <f>IFERROR(IF(AND('1.DP 2012-2022 '!Y218&lt;0),"prejuízo",IF('1.DP 2012-2022 '!N218&lt;0,"IRPJ NEGATIVO",('1.DP 2012-2022 '!N218+'1.DP 2012-2022 '!AJ218)/'1.DP 2012-2022 '!Y218)),"NA")</f>
        <v>1.0169648373433511</v>
      </c>
      <c r="P218" s="26">
        <f>IFERROR(IF(AND('1.DP 2012-2022 '!Z218&lt;0),"prejuízo",IF('1.DP 2012-2022 '!O218&lt;0,"IRPJ NEGATIVO",('1.DP 2012-2022 '!O218+'1.DP 2012-2022 '!AK218)/'1.DP 2012-2022 '!Z218)),"NA")</f>
        <v>0</v>
      </c>
      <c r="Q218" s="27">
        <f t="shared" si="1"/>
        <v>6</v>
      </c>
      <c r="R218" s="27">
        <f t="shared" si="2"/>
        <v>179</v>
      </c>
      <c r="S218" s="28">
        <f>IFERROR((SUMIF('1.DP 2012-2022 '!E218:O218,"&gt;=0",'1.DP 2012-2022 '!E218:O218)+SUMIF('1.DP 2012-2022 '!E218:O218,"&gt;=0",'1.DP 2012-2022 '!AA218:AK218))/(SUMIF('1.DP 2012-2022 '!P218:Z218,"&gt;=0",'1.DP 2012-2022 '!P218:Z218)),"NA")</f>
        <v>0.2274321106739208</v>
      </c>
      <c r="T218" s="29">
        <f t="shared" si="3"/>
        <v>7.6234227041537704E-3</v>
      </c>
      <c r="U218" s="29">
        <f t="shared" si="4"/>
        <v>6.9871616182464152E-4</v>
      </c>
    </row>
    <row r="219" spans="1:21" ht="14.25" customHeight="1">
      <c r="A219" s="12" t="s">
        <v>497</v>
      </c>
      <c r="B219" s="12" t="s">
        <v>498</v>
      </c>
      <c r="C219" s="12" t="s">
        <v>58</v>
      </c>
      <c r="D219" s="13" t="s">
        <v>438</v>
      </c>
      <c r="E219" s="25">
        <f t="shared" si="0"/>
        <v>5.6755409235140688E-3</v>
      </c>
      <c r="F219" s="26">
        <f>IFERROR(IF(AND('1.DP 2012-2022 '!P219&lt;0),"prejuízo",IF('1.DP 2012-2022 '!E219&lt;0,"IRPJ NEGATIVO",('1.DP 2012-2022 '!E219+'1.DP 2012-2022 '!AA219)/'1.DP 2012-2022 '!P219)),"NA")</f>
        <v>0.13488893190111817</v>
      </c>
      <c r="G219" s="26">
        <f>IFERROR(IF(AND('1.DP 2012-2022 '!Q219&lt;0),"prejuízo",IF('1.DP 2012-2022 '!F219&lt;0,"IRPJ NEGATIVO",('1.DP 2012-2022 '!F219+'1.DP 2012-2022 '!AB219)/'1.DP 2012-2022 '!Q219)),"NA")</f>
        <v>0.18597095670799291</v>
      </c>
      <c r="H219" s="26">
        <f>IFERROR(IF(AND('1.DP 2012-2022 '!R219&lt;0),"prejuízo",IF('1.DP 2012-2022 '!G219&lt;0,"IRPJ NEGATIVO",('1.DP 2012-2022 '!G219+'1.DP 2012-2022 '!AC219)/'1.DP 2012-2022 '!R219)),"NA")</f>
        <v>7.6286399157033807E-2</v>
      </c>
      <c r="I219" s="26">
        <f>IFERROR(IF(AND('1.DP 2012-2022 '!S219&lt;0),"prejuízo",IF('1.DP 2012-2022 '!H219&lt;0,"IRPJ NEGATIVO",('1.DP 2012-2022 '!H219+'1.DP 2012-2022 '!AD219)/'1.DP 2012-2022 '!S219)),"NA")</f>
        <v>4.2097975807113601E-2</v>
      </c>
      <c r="J219" s="26">
        <f>IFERROR(IF(AND('1.DP 2012-2022 '!T219&lt;0),"prejuízo",IF('1.DP 2012-2022 '!I219&lt;0,"IRPJ NEGATIVO",('1.DP 2012-2022 '!I219+'1.DP 2012-2022 '!AE219)/'1.DP 2012-2022 '!T219)),"NA")</f>
        <v>0.29278723717454969</v>
      </c>
      <c r="K219" s="26">
        <f>IFERROR(IF(AND('1.DP 2012-2022 '!U219&lt;0),"prejuízo",IF('1.DP 2012-2022 '!J219&lt;0,"IRPJ NEGATIVO",('1.DP 2012-2022 '!J219+'1.DP 2012-2022 '!AF219)/'1.DP 2012-2022 '!U219)),"NA")</f>
        <v>0.28389032456121011</v>
      </c>
      <c r="L219" s="26" t="str">
        <f>IFERROR(IF(AND('1.DP 2012-2022 '!V219&lt;0),"prejuízo",IF('1.DP 2012-2022 '!K219&lt;0,"IRPJ NEGATIVO",('1.DP 2012-2022 '!K219+'1.DP 2012-2022 '!AG219)/'1.DP 2012-2022 '!V219)),"NA")</f>
        <v>NA</v>
      </c>
      <c r="M219" s="26" t="str">
        <f>IFERROR(IF(AND('1.DP 2012-2022 '!W219&lt;0),"prejuízo",IF('1.DP 2012-2022 '!L219&lt;0,"IRPJ NEGATIVO",('1.DP 2012-2022 '!L219+'1.DP 2012-2022 '!AH219)/'1.DP 2012-2022 '!W219)),"NA")</f>
        <v>NA</v>
      </c>
      <c r="N219" s="26" t="str">
        <f>IFERROR(IF(AND('1.DP 2012-2022 '!X219&lt;0),"prejuízo",IF('1.DP 2012-2022 '!M219&lt;0,"IRPJ NEGATIVO",('1.DP 2012-2022 '!M219+'1.DP 2012-2022 '!AI219)/'1.DP 2012-2022 '!X219)),"NA")</f>
        <v>NA</v>
      </c>
      <c r="O219" s="26" t="str">
        <f>IFERROR(IF(AND('1.DP 2012-2022 '!Y219&lt;0),"prejuízo",IF('1.DP 2012-2022 '!N219&lt;0,"IRPJ NEGATIVO",('1.DP 2012-2022 '!N219+'1.DP 2012-2022 '!AJ219)/'1.DP 2012-2022 '!Y219)),"NA")</f>
        <v>NA</v>
      </c>
      <c r="P219" s="26" t="str">
        <f>IFERROR(IF(AND('1.DP 2012-2022 '!Z219&lt;0),"prejuízo",IF('1.DP 2012-2022 '!O219&lt;0,"IRPJ NEGATIVO",('1.DP 2012-2022 '!O219+'1.DP 2012-2022 '!AK219)/'1.DP 2012-2022 '!Z219)),"NA")</f>
        <v>NA</v>
      </c>
      <c r="Q219" s="27">
        <f t="shared" si="1"/>
        <v>6</v>
      </c>
      <c r="R219" s="27">
        <f t="shared" si="2"/>
        <v>179</v>
      </c>
      <c r="S219" s="28">
        <f>IFERROR((SUMIF('1.DP 2012-2022 '!E219:O219,"&gt;=0",'1.DP 2012-2022 '!E219:O219)+SUMIF('1.DP 2012-2022 '!E219:O219,"&gt;=0",'1.DP 2012-2022 '!AA219:AK219))/(SUMIF('1.DP 2012-2022 '!P219:Z219,"&gt;=0",'1.DP 2012-2022 '!P219:Z219)),"NA")</f>
        <v>0.15929647837369573</v>
      </c>
      <c r="T219" s="29">
        <f t="shared" si="3"/>
        <v>5.3395467611294656E-3</v>
      </c>
      <c r="U219" s="29">
        <f t="shared" si="4"/>
        <v>4.8939010253055526E-4</v>
      </c>
    </row>
    <row r="220" spans="1:21" ht="14.25" customHeight="1">
      <c r="A220" s="12" t="s">
        <v>499</v>
      </c>
      <c r="B220" s="12" t="s">
        <v>500</v>
      </c>
      <c r="C220" s="12" t="s">
        <v>58</v>
      </c>
      <c r="D220" s="13" t="s">
        <v>501</v>
      </c>
      <c r="E220" s="25">
        <f t="shared" si="0"/>
        <v>0</v>
      </c>
      <c r="F220" s="26" t="str">
        <f>IFERROR(IF(AND('1.DP 2012-2022 '!P220&lt;0),"prejuízo",IF('1.DP 2012-2022 '!E220&lt;0,"IRPJ NEGATIVO",('1.DP 2012-2022 '!E220+'1.DP 2012-2022 '!AA220)/'1.DP 2012-2022 '!P220)),"NA")</f>
        <v>prejuízo</v>
      </c>
      <c r="G220" s="26" t="str">
        <f>IFERROR(IF(AND('1.DP 2012-2022 '!Q220&lt;0),"prejuízo",IF('1.DP 2012-2022 '!F220&lt;0,"IRPJ NEGATIVO",('1.DP 2012-2022 '!F220+'1.DP 2012-2022 '!AB220)/'1.DP 2012-2022 '!Q220)),"NA")</f>
        <v>prejuízo</v>
      </c>
      <c r="H220" s="26" t="str">
        <f>IFERROR(IF(AND('1.DP 2012-2022 '!R220&lt;0),"prejuízo",IF('1.DP 2012-2022 '!G220&lt;0,"IRPJ NEGATIVO",('1.DP 2012-2022 '!G220+'1.DP 2012-2022 '!AC220)/'1.DP 2012-2022 '!R220)),"NA")</f>
        <v>prejuízo</v>
      </c>
      <c r="I220" s="26" t="str">
        <f>IFERROR(IF(AND('1.DP 2012-2022 '!S220&lt;0),"prejuízo",IF('1.DP 2012-2022 '!H220&lt;0,"IRPJ NEGATIVO",('1.DP 2012-2022 '!H220+'1.DP 2012-2022 '!AD220)/'1.DP 2012-2022 '!S220)),"NA")</f>
        <v>prejuízo</v>
      </c>
      <c r="J220" s="26" t="str">
        <f>IFERROR(IF(AND('1.DP 2012-2022 '!T220&lt;0),"prejuízo",IF('1.DP 2012-2022 '!I220&lt;0,"IRPJ NEGATIVO",('1.DP 2012-2022 '!I220+'1.DP 2012-2022 '!AE220)/'1.DP 2012-2022 '!T220)),"NA")</f>
        <v>prejuízo</v>
      </c>
      <c r="K220" s="26" t="str">
        <f>IFERROR(IF(AND('1.DP 2012-2022 '!U220&lt;0),"prejuízo",IF('1.DP 2012-2022 '!J220&lt;0,"IRPJ NEGATIVO",('1.DP 2012-2022 '!J220+'1.DP 2012-2022 '!AF220)/'1.DP 2012-2022 '!U220)),"NA")</f>
        <v>prejuízo</v>
      </c>
      <c r="L220" s="26" t="str">
        <f>IFERROR(IF(AND('1.DP 2012-2022 '!V220&lt;0),"prejuízo",IF('1.DP 2012-2022 '!K220&lt;0,"IRPJ NEGATIVO",('1.DP 2012-2022 '!K220+'1.DP 2012-2022 '!AG220)/'1.DP 2012-2022 '!V220)),"NA")</f>
        <v>prejuízo</v>
      </c>
      <c r="M220" s="26" t="str">
        <f>IFERROR(IF(AND('1.DP 2012-2022 '!W220&lt;0),"prejuízo",IF('1.DP 2012-2022 '!L220&lt;0,"IRPJ NEGATIVO",('1.DP 2012-2022 '!L220+'1.DP 2012-2022 '!AH220)/'1.DP 2012-2022 '!W220)),"NA")</f>
        <v>prejuízo</v>
      </c>
      <c r="N220" s="26" t="str">
        <f>IFERROR(IF(AND('1.DP 2012-2022 '!X220&lt;0),"prejuízo",IF('1.DP 2012-2022 '!M220&lt;0,"IRPJ NEGATIVO",('1.DP 2012-2022 '!M220+'1.DP 2012-2022 '!AI220)/'1.DP 2012-2022 '!X220)),"NA")</f>
        <v>prejuízo</v>
      </c>
      <c r="O220" s="26">
        <f>IFERROR(IF(AND('1.DP 2012-2022 '!Y220&lt;0),"prejuízo",IF('1.DP 2012-2022 '!N220&lt;0,"IRPJ NEGATIVO",('1.DP 2012-2022 '!N220+'1.DP 2012-2022 '!AJ220)/'1.DP 2012-2022 '!Y220)),"NA")</f>
        <v>0</v>
      </c>
      <c r="P220" s="26">
        <f>IFERROR(IF(AND('1.DP 2012-2022 '!Z220&lt;0),"prejuízo",IF('1.DP 2012-2022 '!O220&lt;0,"IRPJ NEGATIVO",('1.DP 2012-2022 '!O220+'1.DP 2012-2022 '!AK220)/'1.DP 2012-2022 '!Z220)),"NA")</f>
        <v>0</v>
      </c>
      <c r="Q220" s="27">
        <f t="shared" si="1"/>
        <v>2</v>
      </c>
      <c r="R220" s="27">
        <f t="shared" si="2"/>
        <v>39</v>
      </c>
      <c r="S220" s="28">
        <f>IFERROR((SUMIF('1.DP 2012-2022 '!E220:O220,"&gt;=0",'1.DP 2012-2022 '!E220:O220)+SUMIF('1.DP 2012-2022 '!E220:O220,"&gt;=0",'1.DP 2012-2022 '!AA220:AK220))/(SUMIF('1.DP 2012-2022 '!P220:Z220,"&gt;=0",'1.DP 2012-2022 '!P220:Z220)),"NA")</f>
        <v>0</v>
      </c>
      <c r="T220" s="29">
        <f t="shared" si="3"/>
        <v>0</v>
      </c>
      <c r="U220" s="29">
        <f t="shared" si="4"/>
        <v>0</v>
      </c>
    </row>
    <row r="221" spans="1:21" ht="14.25" customHeight="1">
      <c r="A221" s="12" t="s">
        <v>502</v>
      </c>
      <c r="B221" s="12" t="s">
        <v>503</v>
      </c>
      <c r="C221" s="12" t="s">
        <v>58</v>
      </c>
      <c r="D221" s="13" t="s">
        <v>501</v>
      </c>
      <c r="E221" s="25">
        <f t="shared" si="0"/>
        <v>4.1427745136975638E-3</v>
      </c>
      <c r="F221" s="26">
        <f>IFERROR(IF(AND('1.DP 2012-2022 '!P221&lt;0),"prejuízo",IF('1.DP 2012-2022 '!E221&lt;0,"IRPJ NEGATIVO",('1.DP 2012-2022 '!E221+'1.DP 2012-2022 '!AA221)/'1.DP 2012-2022 '!P221)),"NA")</f>
        <v>6.7448134659136266E-2</v>
      </c>
      <c r="G221" s="26">
        <f>IFERROR(IF(AND('1.DP 2012-2022 '!Q221&lt;0),"prejuízo",IF('1.DP 2012-2022 '!F221&lt;0,"IRPJ NEGATIVO",('1.DP 2012-2022 '!F221+'1.DP 2012-2022 '!AB221)/'1.DP 2012-2022 '!Q221)),"NA")</f>
        <v>4.2435715030617327E-2</v>
      </c>
      <c r="H221" s="26">
        <f>IFERROR(IF(AND('1.DP 2012-2022 '!R221&lt;0),"prejuízo",IF('1.DP 2012-2022 '!G221&lt;0,"IRPJ NEGATIVO",('1.DP 2012-2022 '!G221+'1.DP 2012-2022 '!AC221)/'1.DP 2012-2022 '!R221)),"NA")</f>
        <v>5.1684356344451357E-2</v>
      </c>
      <c r="I221" s="26">
        <f>IFERROR(IF(AND('1.DP 2012-2022 '!S221&lt;0),"prejuízo",IF('1.DP 2012-2022 '!H221&lt;0,"IRPJ NEGATIVO",('1.DP 2012-2022 '!H221+'1.DP 2012-2022 '!AD221)/'1.DP 2012-2022 '!S221)),"NA")</f>
        <v>0</v>
      </c>
      <c r="J221" s="26">
        <f>IFERROR(IF(AND('1.DP 2012-2022 '!T221&lt;0),"prejuízo",IF('1.DP 2012-2022 '!I221&lt;0,"IRPJ NEGATIVO",('1.DP 2012-2022 '!I221+'1.DP 2012-2022 '!AE221)/'1.DP 2012-2022 '!T221)),"NA")</f>
        <v>0</v>
      </c>
      <c r="K221" s="26">
        <f>IFERROR(IF(AND('1.DP 2012-2022 '!U221&lt;0),"prejuízo",IF('1.DP 2012-2022 '!J221&lt;0,"IRPJ NEGATIVO",('1.DP 2012-2022 '!J221+'1.DP 2012-2022 '!AF221)/'1.DP 2012-2022 '!U221)),"NA")</f>
        <v>0</v>
      </c>
      <c r="L221" s="26" t="str">
        <f>IFERROR(IF(AND('1.DP 2012-2022 '!V221&lt;0),"prejuízo",IF('1.DP 2012-2022 '!K221&lt;0,"IRPJ NEGATIVO",('1.DP 2012-2022 '!K221+'1.DP 2012-2022 '!AG221)/'1.DP 2012-2022 '!V221)),"NA")</f>
        <v>prejuízo</v>
      </c>
      <c r="M221" s="26" t="str">
        <f>IFERROR(IF(AND('1.DP 2012-2022 '!W221&lt;0),"prejuízo",IF('1.DP 2012-2022 '!L221&lt;0,"IRPJ NEGATIVO",('1.DP 2012-2022 '!L221+'1.DP 2012-2022 '!AH221)/'1.DP 2012-2022 '!W221)),"NA")</f>
        <v>prejuízo</v>
      </c>
      <c r="N221" s="26" t="str">
        <f>IFERROR(IF(AND('1.DP 2012-2022 '!X221&lt;0),"prejuízo",IF('1.DP 2012-2022 '!M221&lt;0,"IRPJ NEGATIVO",('1.DP 2012-2022 '!M221+'1.DP 2012-2022 '!AI221)/'1.DP 2012-2022 '!X221)),"NA")</f>
        <v>prejuízo</v>
      </c>
      <c r="O221" s="26" t="str">
        <f>IFERROR(IF(AND('1.DP 2012-2022 '!Y221&lt;0),"prejuízo",IF('1.DP 2012-2022 '!N221&lt;0,"IRPJ NEGATIVO",('1.DP 2012-2022 '!N221+'1.DP 2012-2022 '!AJ221)/'1.DP 2012-2022 '!Y221)),"NA")</f>
        <v>prejuízo</v>
      </c>
      <c r="P221" s="26" t="str">
        <f>IFERROR(IF(AND('1.DP 2012-2022 '!Z221&lt;0),"prejuízo",IF('1.DP 2012-2022 '!O221&lt;0,"IRPJ NEGATIVO",('1.DP 2012-2022 '!O221+'1.DP 2012-2022 '!AK221)/'1.DP 2012-2022 '!Z221)),"NA")</f>
        <v>prejuízo</v>
      </c>
      <c r="Q221" s="27">
        <f t="shared" si="1"/>
        <v>6</v>
      </c>
      <c r="R221" s="27">
        <f t="shared" si="2"/>
        <v>39</v>
      </c>
      <c r="S221" s="28">
        <f>IFERROR((SUMIF('1.DP 2012-2022 '!E221:O221,"&gt;=0",'1.DP 2012-2022 '!E221:O221)+SUMIF('1.DP 2012-2022 '!E221:O221,"&gt;=0",'1.DP 2012-2022 '!AA221:AK221))/(SUMIF('1.DP 2012-2022 '!P221:Z221,"&gt;=0",'1.DP 2012-2022 '!P221:Z221)),"NA")</f>
        <v>3.5054419439860464E-2</v>
      </c>
      <c r="T221" s="29">
        <f t="shared" si="3"/>
        <v>5.3929876061323797E-3</v>
      </c>
      <c r="U221" s="29">
        <f t="shared" si="4"/>
        <v>1.076940689396635E-4</v>
      </c>
    </row>
    <row r="222" spans="1:21" ht="14.25" customHeight="1">
      <c r="A222" s="12" t="s">
        <v>504</v>
      </c>
      <c r="B222" s="12" t="s">
        <v>505</v>
      </c>
      <c r="C222" s="12" t="s">
        <v>58</v>
      </c>
      <c r="D222" s="13" t="s">
        <v>501</v>
      </c>
      <c r="E222" s="25">
        <f t="shared" si="0"/>
        <v>0</v>
      </c>
      <c r="F222" s="26" t="str">
        <f>IFERROR(IF(AND('1.DP 2012-2022 '!P222&lt;0),"prejuízo",IF('1.DP 2012-2022 '!E222&lt;0,"IRPJ NEGATIVO",('1.DP 2012-2022 '!E222+'1.DP 2012-2022 '!AA222)/'1.DP 2012-2022 '!P222)),"NA")</f>
        <v>prejuízo</v>
      </c>
      <c r="G222" s="26" t="str">
        <f>IFERROR(IF(AND('1.DP 2012-2022 '!Q222&lt;0),"prejuízo",IF('1.DP 2012-2022 '!F222&lt;0,"IRPJ NEGATIVO",('1.DP 2012-2022 '!F222+'1.DP 2012-2022 '!AB222)/'1.DP 2012-2022 '!Q222)),"NA")</f>
        <v>prejuízo</v>
      </c>
      <c r="H222" s="26" t="str">
        <f>IFERROR(IF(AND('1.DP 2012-2022 '!R222&lt;0),"prejuízo",IF('1.DP 2012-2022 '!G222&lt;0,"IRPJ NEGATIVO",('1.DP 2012-2022 '!G222+'1.DP 2012-2022 '!AC222)/'1.DP 2012-2022 '!R222)),"NA")</f>
        <v>prejuízo</v>
      </c>
      <c r="I222" s="26" t="str">
        <f>IFERROR(IF(AND('1.DP 2012-2022 '!S222&lt;0),"prejuízo",IF('1.DP 2012-2022 '!H222&lt;0,"IRPJ NEGATIVO",('1.DP 2012-2022 '!H222+'1.DP 2012-2022 '!AD222)/'1.DP 2012-2022 '!S222)),"NA")</f>
        <v>prejuízo</v>
      </c>
      <c r="J222" s="26" t="str">
        <f>IFERROR(IF(AND('1.DP 2012-2022 '!T222&lt;0),"prejuízo",IF('1.DP 2012-2022 '!I222&lt;0,"IRPJ NEGATIVO",('1.DP 2012-2022 '!I222+'1.DP 2012-2022 '!AE222)/'1.DP 2012-2022 '!T222)),"NA")</f>
        <v>prejuízo</v>
      </c>
      <c r="K222" s="26" t="str">
        <f>IFERROR(IF(AND('1.DP 2012-2022 '!U222&lt;0),"prejuízo",IF('1.DP 2012-2022 '!J222&lt;0,"IRPJ NEGATIVO",('1.DP 2012-2022 '!J222+'1.DP 2012-2022 '!AF222)/'1.DP 2012-2022 '!U222)),"NA")</f>
        <v>prejuízo</v>
      </c>
      <c r="L222" s="26">
        <f>IFERROR(IF(AND('1.DP 2012-2022 '!V222&lt;0),"prejuízo",IF('1.DP 2012-2022 '!K222&lt;0,"IRPJ NEGATIVO",('1.DP 2012-2022 '!K222+'1.DP 2012-2022 '!AG222)/'1.DP 2012-2022 '!V222)),"NA")</f>
        <v>0</v>
      </c>
      <c r="M222" s="26">
        <f>IFERROR(IF(AND('1.DP 2012-2022 '!W222&lt;0),"prejuízo",IF('1.DP 2012-2022 '!L222&lt;0,"IRPJ NEGATIVO",('1.DP 2012-2022 '!L222+'1.DP 2012-2022 '!AH222)/'1.DP 2012-2022 '!W222)),"NA")</f>
        <v>0</v>
      </c>
      <c r="N222" s="26" t="str">
        <f>IFERROR(IF(AND('1.DP 2012-2022 '!X222&lt;0),"prejuízo",IF('1.DP 2012-2022 '!M222&lt;0,"IRPJ NEGATIVO",('1.DP 2012-2022 '!M222+'1.DP 2012-2022 '!AI222)/'1.DP 2012-2022 '!X222)),"NA")</f>
        <v>prejuízo</v>
      </c>
      <c r="O222" s="26" t="str">
        <f>IFERROR(IF(AND('1.DP 2012-2022 '!Y222&lt;0),"prejuízo",IF('1.DP 2012-2022 '!N222&lt;0,"IRPJ NEGATIVO",('1.DP 2012-2022 '!N222+'1.DP 2012-2022 '!AJ222)/'1.DP 2012-2022 '!Y222)),"NA")</f>
        <v>prejuízo</v>
      </c>
      <c r="P222" s="26">
        <f>IFERROR(IF(AND('1.DP 2012-2022 '!Z222&lt;0),"prejuízo",IF('1.DP 2012-2022 '!O222&lt;0,"IRPJ NEGATIVO",('1.DP 2012-2022 '!O222+'1.DP 2012-2022 '!AK222)/'1.DP 2012-2022 '!Z222)),"NA")</f>
        <v>4.6489997482505457E-3</v>
      </c>
      <c r="Q222" s="27">
        <f t="shared" si="1"/>
        <v>3</v>
      </c>
      <c r="R222" s="27">
        <f t="shared" si="2"/>
        <v>39</v>
      </c>
      <c r="S222" s="28">
        <f>IFERROR((SUMIF('1.DP 2012-2022 '!E222:O222,"&gt;=0",'1.DP 2012-2022 '!E222:O222)+SUMIF('1.DP 2012-2022 '!E222:O222,"&gt;=0",'1.DP 2012-2022 '!AA222:AK222))/(SUMIF('1.DP 2012-2022 '!P222:Z222,"&gt;=0",'1.DP 2012-2022 '!P222:Z222)),"NA")</f>
        <v>4.5980903193816687E-3</v>
      </c>
      <c r="T222" s="29">
        <f t="shared" si="3"/>
        <v>3.5369925533705143E-4</v>
      </c>
      <c r="U222" s="29">
        <f t="shared" si="4"/>
        <v>7.0631187701715338E-6</v>
      </c>
    </row>
    <row r="223" spans="1:21" ht="14.25" customHeight="1">
      <c r="A223" s="12" t="s">
        <v>506</v>
      </c>
      <c r="B223" s="12" t="s">
        <v>507</v>
      </c>
      <c r="C223" s="12" t="s">
        <v>58</v>
      </c>
      <c r="D223" s="13" t="s">
        <v>501</v>
      </c>
      <c r="E223" s="25" t="str">
        <f t="shared" si="0"/>
        <v>NA)</v>
      </c>
      <c r="F223" s="26" t="str">
        <f>IFERROR(IF(AND('1.DP 2012-2022 '!P223&lt;0),"prejuízo",IF('1.DP 2012-2022 '!E223&lt;0,"IRPJ NEGATIVO",('1.DP 2012-2022 '!E223+'1.DP 2012-2022 '!AA223)/'1.DP 2012-2022 '!P223)),"NA")</f>
        <v>prejuízo</v>
      </c>
      <c r="G223" s="26" t="str">
        <f>IFERROR(IF(AND('1.DP 2012-2022 '!Q223&lt;0),"prejuízo",IF('1.DP 2012-2022 '!F223&lt;0,"IRPJ NEGATIVO",('1.DP 2012-2022 '!F223+'1.DP 2012-2022 '!AB223)/'1.DP 2012-2022 '!Q223)),"NA")</f>
        <v>prejuízo</v>
      </c>
      <c r="H223" s="26" t="str">
        <f>IFERROR(IF(AND('1.DP 2012-2022 '!R223&lt;0),"prejuízo",IF('1.DP 2012-2022 '!G223&lt;0,"IRPJ NEGATIVO",('1.DP 2012-2022 '!G223+'1.DP 2012-2022 '!AC223)/'1.DP 2012-2022 '!R223)),"NA")</f>
        <v>prejuízo</v>
      </c>
      <c r="I223" s="26" t="str">
        <f>IFERROR(IF(AND('1.DP 2012-2022 '!S223&lt;0),"prejuízo",IF('1.DP 2012-2022 '!H223&lt;0,"IRPJ NEGATIVO",('1.DP 2012-2022 '!H223+'1.DP 2012-2022 '!AD223)/'1.DP 2012-2022 '!S223)),"NA")</f>
        <v>prejuízo</v>
      </c>
      <c r="J223" s="26" t="str">
        <f>IFERROR(IF(AND('1.DP 2012-2022 '!T223&lt;0),"prejuízo",IF('1.DP 2012-2022 '!I223&lt;0,"IRPJ NEGATIVO",('1.DP 2012-2022 '!I223+'1.DP 2012-2022 '!AE223)/'1.DP 2012-2022 '!T223)),"NA")</f>
        <v>prejuízo</v>
      </c>
      <c r="K223" s="26" t="str">
        <f>IFERROR(IF(AND('1.DP 2012-2022 '!U223&lt;0),"prejuízo",IF('1.DP 2012-2022 '!J223&lt;0,"IRPJ NEGATIVO",('1.DP 2012-2022 '!J223+'1.DP 2012-2022 '!AF223)/'1.DP 2012-2022 '!U223)),"NA")</f>
        <v>prejuízo</v>
      </c>
      <c r="L223" s="26" t="str">
        <f>IFERROR(IF(AND('1.DP 2012-2022 '!V223&lt;0),"prejuízo",IF('1.DP 2012-2022 '!K223&lt;0,"IRPJ NEGATIVO",('1.DP 2012-2022 '!K223+'1.DP 2012-2022 '!AG223)/'1.DP 2012-2022 '!V223)),"NA")</f>
        <v>prejuízo</v>
      </c>
      <c r="M223" s="26" t="str">
        <f>IFERROR(IF(AND('1.DP 2012-2022 '!W223&lt;0),"prejuízo",IF('1.DP 2012-2022 '!L223&lt;0,"IRPJ NEGATIVO",('1.DP 2012-2022 '!L223+'1.DP 2012-2022 '!AH223)/'1.DP 2012-2022 '!W223)),"NA")</f>
        <v>prejuízo</v>
      </c>
      <c r="N223" s="26" t="str">
        <f>IFERROR(IF(AND('1.DP 2012-2022 '!X223&lt;0),"prejuízo",IF('1.DP 2012-2022 '!M223&lt;0,"IRPJ NEGATIVO",('1.DP 2012-2022 '!M223+'1.DP 2012-2022 '!AI223)/'1.DP 2012-2022 '!X223)),"NA")</f>
        <v>prejuízo</v>
      </c>
      <c r="O223" s="26" t="str">
        <f>IFERROR(IF(AND('1.DP 2012-2022 '!Y223&lt;0),"prejuízo",IF('1.DP 2012-2022 '!N223&lt;0,"IRPJ NEGATIVO",('1.DP 2012-2022 '!N223+'1.DP 2012-2022 '!AJ223)/'1.DP 2012-2022 '!Y223)),"NA")</f>
        <v>prejuízo</v>
      </c>
      <c r="P223" s="26" t="str">
        <f>IFERROR(IF(AND('1.DP 2012-2022 '!Z223&lt;0),"prejuízo",IF('1.DP 2012-2022 '!O223&lt;0,"IRPJ NEGATIVO",('1.DP 2012-2022 '!O223+'1.DP 2012-2022 '!AK223)/'1.DP 2012-2022 '!Z223)),"NA")</f>
        <v>prejuízo</v>
      </c>
      <c r="Q223" s="27">
        <f t="shared" si="1"/>
        <v>0</v>
      </c>
      <c r="R223" s="27">
        <f t="shared" si="2"/>
        <v>39</v>
      </c>
      <c r="S223" s="28" t="str">
        <f>IFERROR((SUMIF('1.DP 2012-2022 '!E223:O223,"&gt;=0",'1.DP 2012-2022 '!E223:O223)+SUMIF('1.DP 2012-2022 '!E223:O223,"&gt;=0",'1.DP 2012-2022 '!AA223:AK223))/(SUMIF('1.DP 2012-2022 '!P223:Z223,"&gt;=0",'1.DP 2012-2022 '!P223:Z223)),"NA")</f>
        <v>NA</v>
      </c>
      <c r="T223" s="29" t="str">
        <f t="shared" si="3"/>
        <v>na</v>
      </c>
      <c r="U223" s="29" t="str">
        <f t="shared" si="4"/>
        <v>na</v>
      </c>
    </row>
    <row r="224" spans="1:21" ht="14.25" customHeight="1">
      <c r="A224" s="12" t="s">
        <v>508</v>
      </c>
      <c r="B224" s="12" t="s">
        <v>509</v>
      </c>
      <c r="C224" s="12" t="s">
        <v>58</v>
      </c>
      <c r="D224" s="13" t="s">
        <v>501</v>
      </c>
      <c r="E224" s="25" t="str">
        <f t="shared" si="0"/>
        <v>NA)</v>
      </c>
      <c r="F224" s="26" t="str">
        <f>IFERROR(IF(AND('1.DP 2012-2022 '!P224&lt;0),"prejuízo",IF('1.DP 2012-2022 '!E224&lt;0,"IRPJ NEGATIVO",('1.DP 2012-2022 '!E224+'1.DP 2012-2022 '!AA224)/'1.DP 2012-2022 '!P224)),"NA")</f>
        <v>prejuízo</v>
      </c>
      <c r="G224" s="26" t="str">
        <f>IFERROR(IF(AND('1.DP 2012-2022 '!Q224&lt;0),"prejuízo",IF('1.DP 2012-2022 '!F224&lt;0,"IRPJ NEGATIVO",('1.DP 2012-2022 '!F224+'1.DP 2012-2022 '!AB224)/'1.DP 2012-2022 '!Q224)),"NA")</f>
        <v>prejuízo</v>
      </c>
      <c r="H224" s="26" t="str">
        <f>IFERROR(IF(AND('1.DP 2012-2022 '!R224&lt;0),"prejuízo",IF('1.DP 2012-2022 '!G224&lt;0,"IRPJ NEGATIVO",('1.DP 2012-2022 '!G224+'1.DP 2012-2022 '!AC224)/'1.DP 2012-2022 '!R224)),"NA")</f>
        <v>prejuízo</v>
      </c>
      <c r="I224" s="26" t="str">
        <f>IFERROR(IF(AND('1.DP 2012-2022 '!S224&lt;0),"prejuízo",IF('1.DP 2012-2022 '!H224&lt;0,"IRPJ NEGATIVO",('1.DP 2012-2022 '!H224+'1.DP 2012-2022 '!AD224)/'1.DP 2012-2022 '!S224)),"NA")</f>
        <v>prejuízo</v>
      </c>
      <c r="J224" s="26" t="str">
        <f>IFERROR(IF(AND('1.DP 2012-2022 '!T224&lt;0),"prejuízo",IF('1.DP 2012-2022 '!I224&lt;0,"IRPJ NEGATIVO",('1.DP 2012-2022 '!I224+'1.DP 2012-2022 '!AE224)/'1.DP 2012-2022 '!T224)),"NA")</f>
        <v>prejuízo</v>
      </c>
      <c r="K224" s="26" t="str">
        <f>IFERROR(IF(AND('1.DP 2012-2022 '!U224&lt;0),"prejuízo",IF('1.DP 2012-2022 '!J224&lt;0,"IRPJ NEGATIVO",('1.DP 2012-2022 '!J224+'1.DP 2012-2022 '!AF224)/'1.DP 2012-2022 '!U224)),"NA")</f>
        <v>prejuízo</v>
      </c>
      <c r="L224" s="26" t="str">
        <f>IFERROR(IF(AND('1.DP 2012-2022 '!V224&lt;0),"prejuízo",IF('1.DP 2012-2022 '!K224&lt;0,"IRPJ NEGATIVO",('1.DP 2012-2022 '!K224+'1.DP 2012-2022 '!AG224)/'1.DP 2012-2022 '!V224)),"NA")</f>
        <v>prejuízo</v>
      </c>
      <c r="M224" s="26" t="str">
        <f>IFERROR(IF(AND('1.DP 2012-2022 '!W224&lt;0),"prejuízo",IF('1.DP 2012-2022 '!L224&lt;0,"IRPJ NEGATIVO",('1.DP 2012-2022 '!L224+'1.DP 2012-2022 '!AH224)/'1.DP 2012-2022 '!W224)),"NA")</f>
        <v>prejuízo</v>
      </c>
      <c r="N224" s="26" t="str">
        <f>IFERROR(IF(AND('1.DP 2012-2022 '!X224&lt;0),"prejuízo",IF('1.DP 2012-2022 '!M224&lt;0,"IRPJ NEGATIVO",('1.DP 2012-2022 '!M224+'1.DP 2012-2022 '!AI224)/'1.DP 2012-2022 '!X224)),"NA")</f>
        <v>prejuízo</v>
      </c>
      <c r="O224" s="26" t="str">
        <f>IFERROR(IF(AND('1.DP 2012-2022 '!Y224&lt;0),"prejuízo",IF('1.DP 2012-2022 '!N224&lt;0,"IRPJ NEGATIVO",('1.DP 2012-2022 '!N224+'1.DP 2012-2022 '!AJ224)/'1.DP 2012-2022 '!Y224)),"NA")</f>
        <v>prejuízo</v>
      </c>
      <c r="P224" s="26" t="str">
        <f>IFERROR(IF(AND('1.DP 2012-2022 '!Z224&lt;0),"prejuízo",IF('1.DP 2012-2022 '!O224&lt;0,"IRPJ NEGATIVO",('1.DP 2012-2022 '!O224+'1.DP 2012-2022 '!AK224)/'1.DP 2012-2022 '!Z224)),"NA")</f>
        <v>prejuízo</v>
      </c>
      <c r="Q224" s="27">
        <f t="shared" si="1"/>
        <v>0</v>
      </c>
      <c r="R224" s="27">
        <f t="shared" si="2"/>
        <v>39</v>
      </c>
      <c r="S224" s="28" t="str">
        <f>IFERROR((SUMIF('1.DP 2012-2022 '!E224:O224,"&gt;=0",'1.DP 2012-2022 '!E224:O224)+SUMIF('1.DP 2012-2022 '!E224:O224,"&gt;=0",'1.DP 2012-2022 '!AA224:AK224))/(SUMIF('1.DP 2012-2022 '!P224:Z224,"&gt;=0",'1.DP 2012-2022 '!P224:Z224)),"NA")</f>
        <v>NA</v>
      </c>
      <c r="T224" s="29" t="str">
        <f t="shared" si="3"/>
        <v>na</v>
      </c>
      <c r="U224" s="29" t="str">
        <f t="shared" si="4"/>
        <v>na</v>
      </c>
    </row>
    <row r="225" spans="1:21" ht="14.25" customHeight="1">
      <c r="A225" s="12" t="s">
        <v>510</v>
      </c>
      <c r="B225" s="12" t="s">
        <v>511</v>
      </c>
      <c r="C225" s="12" t="s">
        <v>58</v>
      </c>
      <c r="D225" s="13" t="s">
        <v>501</v>
      </c>
      <c r="E225" s="25" t="str">
        <f t="shared" si="0"/>
        <v>NA)</v>
      </c>
      <c r="F225" s="26" t="str">
        <f>IFERROR(IF(AND('1.DP 2012-2022 '!P225&lt;0),"prejuízo",IF('1.DP 2012-2022 '!E225&lt;0,"IRPJ NEGATIVO",('1.DP 2012-2022 '!E225+'1.DP 2012-2022 '!AA225)/'1.DP 2012-2022 '!P225)),"NA")</f>
        <v>prejuízo</v>
      </c>
      <c r="G225" s="26" t="str">
        <f>IFERROR(IF(AND('1.DP 2012-2022 '!Q225&lt;0),"prejuízo",IF('1.DP 2012-2022 '!F225&lt;0,"IRPJ NEGATIVO",('1.DP 2012-2022 '!F225+'1.DP 2012-2022 '!AB225)/'1.DP 2012-2022 '!Q225)),"NA")</f>
        <v>prejuízo</v>
      </c>
      <c r="H225" s="26" t="str">
        <f>IFERROR(IF(AND('1.DP 2012-2022 '!R225&lt;0),"prejuízo",IF('1.DP 2012-2022 '!G225&lt;0,"IRPJ NEGATIVO",('1.DP 2012-2022 '!G225+'1.DP 2012-2022 '!AC225)/'1.DP 2012-2022 '!R225)),"NA")</f>
        <v>prejuízo</v>
      </c>
      <c r="I225" s="26" t="str">
        <f>IFERROR(IF(AND('1.DP 2012-2022 '!S225&lt;0),"prejuízo",IF('1.DP 2012-2022 '!H225&lt;0,"IRPJ NEGATIVO",('1.DP 2012-2022 '!H225+'1.DP 2012-2022 '!AD225)/'1.DP 2012-2022 '!S225)),"NA")</f>
        <v>prejuízo</v>
      </c>
      <c r="J225" s="26" t="str">
        <f>IFERROR(IF(AND('1.DP 2012-2022 '!T225&lt;0),"prejuízo",IF('1.DP 2012-2022 '!I225&lt;0,"IRPJ NEGATIVO",('1.DP 2012-2022 '!I225+'1.DP 2012-2022 '!AE225)/'1.DP 2012-2022 '!T225)),"NA")</f>
        <v>prejuízo</v>
      </c>
      <c r="K225" s="26" t="str">
        <f>IFERROR(IF(AND('1.DP 2012-2022 '!U225&lt;0),"prejuízo",IF('1.DP 2012-2022 '!J225&lt;0,"IRPJ NEGATIVO",('1.DP 2012-2022 '!J225+'1.DP 2012-2022 '!AF225)/'1.DP 2012-2022 '!U225)),"NA")</f>
        <v>prejuízo</v>
      </c>
      <c r="L225" s="26" t="str">
        <f>IFERROR(IF(AND('1.DP 2012-2022 '!V225&lt;0),"prejuízo",IF('1.DP 2012-2022 '!K225&lt;0,"IRPJ NEGATIVO",('1.DP 2012-2022 '!K225+'1.DP 2012-2022 '!AG225)/'1.DP 2012-2022 '!V225)),"NA")</f>
        <v>prejuízo</v>
      </c>
      <c r="M225" s="26" t="str">
        <f>IFERROR(IF(AND('1.DP 2012-2022 '!W225&lt;0),"prejuízo",IF('1.DP 2012-2022 '!L225&lt;0,"IRPJ NEGATIVO",('1.DP 2012-2022 '!L225+'1.DP 2012-2022 '!AH225)/'1.DP 2012-2022 '!W225)),"NA")</f>
        <v>prejuízo</v>
      </c>
      <c r="N225" s="26" t="str">
        <f>IFERROR(IF(AND('1.DP 2012-2022 '!X225&lt;0),"prejuízo",IF('1.DP 2012-2022 '!M225&lt;0,"IRPJ NEGATIVO",('1.DP 2012-2022 '!M225+'1.DP 2012-2022 '!AI225)/'1.DP 2012-2022 '!X225)),"NA")</f>
        <v>prejuízo</v>
      </c>
      <c r="O225" s="26" t="str">
        <f>IFERROR(IF(AND('1.DP 2012-2022 '!Y225&lt;0),"prejuízo",IF('1.DP 2012-2022 '!N225&lt;0,"IRPJ NEGATIVO",('1.DP 2012-2022 '!N225+'1.DP 2012-2022 '!AJ225)/'1.DP 2012-2022 '!Y225)),"NA")</f>
        <v>prejuízo</v>
      </c>
      <c r="P225" s="26" t="str">
        <f>IFERROR(IF(AND('1.DP 2012-2022 '!Z225&lt;0),"prejuízo",IF('1.DP 2012-2022 '!O225&lt;0,"IRPJ NEGATIVO",('1.DP 2012-2022 '!O225+'1.DP 2012-2022 '!AK225)/'1.DP 2012-2022 '!Z225)),"NA")</f>
        <v>prejuízo</v>
      </c>
      <c r="Q225" s="27">
        <f t="shared" si="1"/>
        <v>0</v>
      </c>
      <c r="R225" s="27">
        <f t="shared" si="2"/>
        <v>39</v>
      </c>
      <c r="S225" s="28" t="str">
        <f>IFERROR((SUMIF('1.DP 2012-2022 '!E225:O225,"&gt;=0",'1.DP 2012-2022 '!E225:O225)+SUMIF('1.DP 2012-2022 '!E225:O225,"&gt;=0",'1.DP 2012-2022 '!AA225:AK225))/(SUMIF('1.DP 2012-2022 '!P225:Z225,"&gt;=0",'1.DP 2012-2022 '!P225:Z225)),"NA")</f>
        <v>NA</v>
      </c>
      <c r="T225" s="29" t="str">
        <f t="shared" si="3"/>
        <v>na</v>
      </c>
      <c r="U225" s="29" t="str">
        <f t="shared" si="4"/>
        <v>na</v>
      </c>
    </row>
    <row r="226" spans="1:21" ht="14.25" customHeight="1">
      <c r="A226" s="12" t="s">
        <v>512</v>
      </c>
      <c r="B226" s="12" t="s">
        <v>513</v>
      </c>
      <c r="C226" s="12" t="s">
        <v>58</v>
      </c>
      <c r="D226" s="13" t="s">
        <v>501</v>
      </c>
      <c r="E226" s="25">
        <f t="shared" si="0"/>
        <v>4.6766700534195106E-2</v>
      </c>
      <c r="F226" s="26" t="str">
        <f>IFERROR(IF(AND('1.DP 2012-2022 '!P226&lt;0),"prejuízo",IF('1.DP 2012-2022 '!E226&lt;0,"IRPJ NEGATIVO",('1.DP 2012-2022 '!E226+'1.DP 2012-2022 '!AA226)/'1.DP 2012-2022 '!P226)),"NA")</f>
        <v>prejuízo</v>
      </c>
      <c r="G226" s="26" t="str">
        <f>IFERROR(IF(AND('1.DP 2012-2022 '!Q226&lt;0),"prejuízo",IF('1.DP 2012-2022 '!F226&lt;0,"IRPJ NEGATIVO",('1.DP 2012-2022 '!F226+'1.DP 2012-2022 '!AB226)/'1.DP 2012-2022 '!Q226)),"NA")</f>
        <v>prejuízo</v>
      </c>
      <c r="H226" s="26" t="str">
        <f>IFERROR(IF(AND('1.DP 2012-2022 '!R226&lt;0),"prejuízo",IF('1.DP 2012-2022 '!G226&lt;0,"IRPJ NEGATIVO",('1.DP 2012-2022 '!G226+'1.DP 2012-2022 '!AC226)/'1.DP 2012-2022 '!R226)),"NA")</f>
        <v>prejuízo</v>
      </c>
      <c r="I226" s="26" t="str">
        <f>IFERROR(IF(AND('1.DP 2012-2022 '!S226&lt;0),"prejuízo",IF('1.DP 2012-2022 '!H226&lt;0,"IRPJ NEGATIVO",('1.DP 2012-2022 '!H226+'1.DP 2012-2022 '!AD226)/'1.DP 2012-2022 '!S226)),"NA")</f>
        <v>prejuízo</v>
      </c>
      <c r="J226" s="26" t="str">
        <f>IFERROR(IF(AND('1.DP 2012-2022 '!T226&lt;0),"prejuízo",IF('1.DP 2012-2022 '!I226&lt;0,"IRPJ NEGATIVO",('1.DP 2012-2022 '!I226+'1.DP 2012-2022 '!AE226)/'1.DP 2012-2022 '!T226)),"NA")</f>
        <v>prejuízo</v>
      </c>
      <c r="K226" s="26">
        <f>IFERROR(IF(AND('1.DP 2012-2022 '!U226&lt;0),"prejuízo",IF('1.DP 2012-2022 '!J226&lt;0,"IRPJ NEGATIVO",('1.DP 2012-2022 '!J226+'1.DP 2012-2022 '!AF226)/'1.DP 2012-2022 '!U226)),"NA")</f>
        <v>0.27218933205340945</v>
      </c>
      <c r="L226" s="26">
        <f>IFERROR(IF(AND('1.DP 2012-2022 '!V226&lt;0),"prejuízo",IF('1.DP 2012-2022 '!K226&lt;0,"IRPJ NEGATIVO",('1.DP 2012-2022 '!K226+'1.DP 2012-2022 '!AG226)/'1.DP 2012-2022 '!V226)),"NA")</f>
        <v>0.32461355295945088</v>
      </c>
      <c r="M226" s="26">
        <f>IFERROR(IF(AND('1.DP 2012-2022 '!W226&lt;0),"prejuízo",IF('1.DP 2012-2022 '!L226&lt;0,"IRPJ NEGATIVO",('1.DP 2012-2022 '!L226+'1.DP 2012-2022 '!AH226)/'1.DP 2012-2022 '!W226)),"NA")</f>
        <v>0.32403433495035594</v>
      </c>
      <c r="N226" s="26">
        <f>IFERROR(IF(AND('1.DP 2012-2022 '!X226&lt;0),"prejuízo",IF('1.DP 2012-2022 '!M226&lt;0,"IRPJ NEGATIVO",('1.DP 2012-2022 '!M226+'1.DP 2012-2022 '!AI226)/'1.DP 2012-2022 '!X226)),"NA")</f>
        <v>0.30683403157273348</v>
      </c>
      <c r="O226" s="26">
        <f>IFERROR(IF(AND('1.DP 2012-2022 '!Y226&lt;0),"prejuízo",IF('1.DP 2012-2022 '!N226&lt;0,"IRPJ NEGATIVO",('1.DP 2012-2022 '!N226+'1.DP 2012-2022 '!AJ226)/'1.DP 2012-2022 '!Y226)),"NA")</f>
        <v>0.29224651582539107</v>
      </c>
      <c r="P226" s="26">
        <f>IFERROR(IF(AND('1.DP 2012-2022 '!Z226&lt;0),"prejuízo",IF('1.DP 2012-2022 '!O226&lt;0,"IRPJ NEGATIVO",('1.DP 2012-2022 '!O226+'1.DP 2012-2022 '!AK226)/'1.DP 2012-2022 '!Z226)),"NA")</f>
        <v>0.35401974725653618</v>
      </c>
      <c r="Q226" s="27">
        <f t="shared" si="1"/>
        <v>6</v>
      </c>
      <c r="R226" s="27">
        <f t="shared" si="2"/>
        <v>39</v>
      </c>
      <c r="S226" s="28">
        <f>IFERROR((SUMIF('1.DP 2012-2022 '!E226:O226,"&gt;=0",'1.DP 2012-2022 '!E226:O226)+SUMIF('1.DP 2012-2022 '!E226:O226,"&gt;=0",'1.DP 2012-2022 '!AA226:AK226))/(SUMIF('1.DP 2012-2022 '!P226:Z226,"&gt;=0",'1.DP 2012-2022 '!P226:Z226)),"NA")</f>
        <v>0.32749391708770015</v>
      </c>
      <c r="T226" s="29">
        <f t="shared" si="3"/>
        <v>5.0383679551953872E-2</v>
      </c>
      <c r="U226" s="29">
        <f t="shared" si="4"/>
        <v>1.0061257053385565E-3</v>
      </c>
    </row>
    <row r="227" spans="1:21" ht="14.25" customHeight="1">
      <c r="A227" s="12" t="s">
        <v>514</v>
      </c>
      <c r="B227" s="12" t="s">
        <v>515</v>
      </c>
      <c r="C227" s="12" t="s">
        <v>58</v>
      </c>
      <c r="D227" s="13" t="s">
        <v>501</v>
      </c>
      <c r="E227" s="25">
        <f t="shared" si="0"/>
        <v>8.6769661221135164E-2</v>
      </c>
      <c r="F227" s="26">
        <f>IFERROR(IF(AND('1.DP 2012-2022 '!P227&lt;0),"prejuízo",IF('1.DP 2012-2022 '!E227&lt;0,"IRPJ NEGATIVO",('1.DP 2012-2022 '!E227+'1.DP 2012-2022 '!AA227)/'1.DP 2012-2022 '!P227)),"NA")</f>
        <v>0.49021728442510071</v>
      </c>
      <c r="G227" s="26" t="str">
        <f>IFERROR(IF(AND('1.DP 2012-2022 '!Q227&lt;0),"prejuízo",IF('1.DP 2012-2022 '!F227&lt;0,"IRPJ NEGATIVO",('1.DP 2012-2022 '!F227+'1.DP 2012-2022 '!AB227)/'1.DP 2012-2022 '!Q227)),"NA")</f>
        <v>NA</v>
      </c>
      <c r="H227" s="26">
        <f>IFERROR(IF(AND('1.DP 2012-2022 '!R227&lt;0),"prejuízo",IF('1.DP 2012-2022 '!G227&lt;0,"IRPJ NEGATIVO",('1.DP 2012-2022 '!G227+'1.DP 2012-2022 '!AC227)/'1.DP 2012-2022 '!R227)),"NA")</f>
        <v>0.37733430983037247</v>
      </c>
      <c r="I227" s="26">
        <f>IFERROR(IF(AND('1.DP 2012-2022 '!S227&lt;0),"prejuízo",IF('1.DP 2012-2022 '!H227&lt;0,"IRPJ NEGATIVO",('1.DP 2012-2022 '!H227+'1.DP 2012-2022 '!AD227)/'1.DP 2012-2022 '!S227)),"NA")</f>
        <v>0.35361691489315866</v>
      </c>
      <c r="J227" s="26">
        <f>IFERROR(IF(AND('1.DP 2012-2022 '!T227&lt;0),"prejuízo",IF('1.DP 2012-2022 '!I227&lt;0,"IRPJ NEGATIVO",('1.DP 2012-2022 '!I227+'1.DP 2012-2022 '!AE227)/'1.DP 2012-2022 '!T227)),"NA")</f>
        <v>0.11612308212423264</v>
      </c>
      <c r="K227" s="26">
        <f>IFERROR(IF(AND('1.DP 2012-2022 '!U227&lt;0),"prejuízo",IF('1.DP 2012-2022 '!J227&lt;0,"IRPJ NEGATIVO",('1.DP 2012-2022 '!J227+'1.DP 2012-2022 '!AF227)/'1.DP 2012-2022 '!U227)),"NA")</f>
        <v>0.33498322602740577</v>
      </c>
      <c r="L227" s="26">
        <f>IFERROR(IF(AND('1.DP 2012-2022 '!V227&lt;0),"prejuízo",IF('1.DP 2012-2022 '!K227&lt;0,"IRPJ NEGATIVO",('1.DP 2012-2022 '!K227+'1.DP 2012-2022 '!AG227)/'1.DP 2012-2022 '!V227)),"NA")</f>
        <v>0.33931724517525985</v>
      </c>
      <c r="M227" s="26">
        <f>IFERROR(IF(AND('1.DP 2012-2022 '!W227&lt;0),"prejuízo",IF('1.DP 2012-2022 '!L227&lt;0,"IRPJ NEGATIVO",('1.DP 2012-2022 '!L227+'1.DP 2012-2022 '!AH227)/'1.DP 2012-2022 '!W227)),"NA")</f>
        <v>0.33518509892630394</v>
      </c>
      <c r="N227" s="26">
        <f>IFERROR(IF(AND('1.DP 2012-2022 '!X227&lt;0),"prejuízo",IF('1.DP 2012-2022 '!M227&lt;0,"IRPJ NEGATIVO",('1.DP 2012-2022 '!M227+'1.DP 2012-2022 '!AI227)/'1.DP 2012-2022 '!X227)),"NA")</f>
        <v>0.34260668398407945</v>
      </c>
      <c r="O227" s="26">
        <f>IFERROR(IF(AND('1.DP 2012-2022 '!Y227&lt;0),"prejuízo",IF('1.DP 2012-2022 '!N227&lt;0,"IRPJ NEGATIVO",('1.DP 2012-2022 '!N227+'1.DP 2012-2022 '!AJ227)/'1.DP 2012-2022 '!Y227)),"NA")</f>
        <v>0.35623126347593054</v>
      </c>
      <c r="P227" s="26">
        <f>IFERROR(IF(AND('1.DP 2012-2022 '!Z227&lt;0),"prejuízo",IF('1.DP 2012-2022 '!O227&lt;0,"IRPJ NEGATIVO",('1.DP 2012-2022 '!O227+'1.DP 2012-2022 '!AK227)/'1.DP 2012-2022 '!Z227)),"NA")</f>
        <v>0.3410839602184243</v>
      </c>
      <c r="Q227" s="27">
        <f t="shared" si="1"/>
        <v>10</v>
      </c>
      <c r="R227" s="27">
        <f t="shared" si="2"/>
        <v>39</v>
      </c>
      <c r="S227" s="28">
        <f>IFERROR((SUMIF('1.DP 2012-2022 '!E227:O227,"&gt;=0",'1.DP 2012-2022 '!E227:O227)+SUMIF('1.DP 2012-2022 '!E227:O227,"&gt;=0",'1.DP 2012-2022 '!AA227:AK227))/(SUMIF('1.DP 2012-2022 '!P227:Z227,"&gt;=0",'1.DP 2012-2022 '!P227:Z227)),"NA")</f>
        <v>0.34106815121519951</v>
      </c>
      <c r="T227" s="29">
        <f t="shared" si="3"/>
        <v>8.7453372106461411E-2</v>
      </c>
      <c r="U227" s="29">
        <f t="shared" si="4"/>
        <v>1.746380702586787E-3</v>
      </c>
    </row>
    <row r="228" spans="1:21" ht="14.25" customHeight="1">
      <c r="A228" s="12" t="s">
        <v>516</v>
      </c>
      <c r="B228" s="12" t="s">
        <v>517</v>
      </c>
      <c r="C228" s="12" t="s">
        <v>58</v>
      </c>
      <c r="D228" s="13" t="s">
        <v>501</v>
      </c>
      <c r="E228" s="25">
        <f t="shared" si="0"/>
        <v>8.3779678202920999E-3</v>
      </c>
      <c r="F228" s="26">
        <f>IFERROR(IF(AND('1.DP 2012-2022 '!P228&lt;0),"prejuízo",IF('1.DP 2012-2022 '!E228&lt;0,"IRPJ NEGATIVO",('1.DP 2012-2022 '!E228+'1.DP 2012-2022 '!AA228)/'1.DP 2012-2022 '!P228)),"NA")</f>
        <v>1.4821898030325692E-2</v>
      </c>
      <c r="G228" s="26" t="str">
        <f>IFERROR(IF(AND('1.DP 2012-2022 '!Q228&lt;0),"prejuízo",IF('1.DP 2012-2022 '!F228&lt;0,"IRPJ NEGATIVO",('1.DP 2012-2022 '!F228+'1.DP 2012-2022 '!AB228)/'1.DP 2012-2022 '!Q228)),"NA")</f>
        <v>prejuízo</v>
      </c>
      <c r="H228" s="26" t="str">
        <f>IFERROR(IF(AND('1.DP 2012-2022 '!R228&lt;0),"prejuízo",IF('1.DP 2012-2022 '!G228&lt;0,"IRPJ NEGATIVO",('1.DP 2012-2022 '!G228+'1.DP 2012-2022 '!AC228)/'1.DP 2012-2022 '!R228)),"NA")</f>
        <v>prejuízo</v>
      </c>
      <c r="I228" s="26">
        <f>IFERROR(IF(AND('1.DP 2012-2022 '!S228&lt;0),"prejuízo",IF('1.DP 2012-2022 '!H228&lt;0,"IRPJ NEGATIVO",('1.DP 2012-2022 '!H228+'1.DP 2012-2022 '!AD228)/'1.DP 2012-2022 '!S228)),"NA")</f>
        <v>1.3015182840631563E-2</v>
      </c>
      <c r="J228" s="26">
        <f>IFERROR(IF(AND('1.DP 2012-2022 '!T228&lt;0),"prejuízo",IF('1.DP 2012-2022 '!I228&lt;0,"IRPJ NEGATIVO",('1.DP 2012-2022 '!I228+'1.DP 2012-2022 '!AE228)/'1.DP 2012-2022 '!T228)),"NA")</f>
        <v>-3.2051236419076835E-3</v>
      </c>
      <c r="K228" s="26">
        <f>IFERROR(IF(AND('1.DP 2012-2022 '!U228&lt;0),"prejuízo",IF('1.DP 2012-2022 '!J228&lt;0,"IRPJ NEGATIVO",('1.DP 2012-2022 '!J228+'1.DP 2012-2022 '!AF228)/'1.DP 2012-2022 '!U228)),"NA")</f>
        <v>4.0492967654220766E-2</v>
      </c>
      <c r="L228" s="26">
        <f>IFERROR(IF(AND('1.DP 2012-2022 '!V228&lt;0),"prejuízo",IF('1.DP 2012-2022 '!K228&lt;0,"IRPJ NEGATIVO",('1.DP 2012-2022 '!K228+'1.DP 2012-2022 '!AG228)/'1.DP 2012-2022 '!V228)),"NA")</f>
        <v>0.10147601535412691</v>
      </c>
      <c r="M228" s="26">
        <f>IFERROR(IF(AND('1.DP 2012-2022 '!W228&lt;0),"prejuízo",IF('1.DP 2012-2022 '!L228&lt;0,"IRPJ NEGATIVO",('1.DP 2012-2022 '!L228+'1.DP 2012-2022 '!AH228)/'1.DP 2012-2022 '!W228)),"NA")</f>
        <v>-9.2672423382014646E-2</v>
      </c>
      <c r="N228" s="26">
        <f>IFERROR(IF(AND('1.DP 2012-2022 '!X228&lt;0),"prejuízo",IF('1.DP 2012-2022 '!M228&lt;0,"IRPJ NEGATIVO",('1.DP 2012-2022 '!M228+'1.DP 2012-2022 '!AI228)/'1.DP 2012-2022 '!X228)),"NA")</f>
        <v>-7.6595736291699176E-2</v>
      </c>
      <c r="O228" s="26">
        <f>IFERROR(IF(AND('1.DP 2012-2022 '!Y228&lt;0),"prejuízo",IF('1.DP 2012-2022 '!N228&lt;0,"IRPJ NEGATIVO",('1.DP 2012-2022 '!N228+'1.DP 2012-2022 '!AJ228)/'1.DP 2012-2022 '!Y228)),"NA")</f>
        <v>0.29310343720644272</v>
      </c>
      <c r="P228" s="26">
        <f>IFERROR(IF(AND('1.DP 2012-2022 '!Z228&lt;0),"prejuízo",IF('1.DP 2012-2022 '!O228&lt;0,"IRPJ NEGATIVO",('1.DP 2012-2022 '!O228+'1.DP 2012-2022 '!AK228)/'1.DP 2012-2022 '!Z228)),"NA")</f>
        <v>0.23052959596048447</v>
      </c>
      <c r="Q228" s="27">
        <f t="shared" si="1"/>
        <v>9</v>
      </c>
      <c r="R228" s="27">
        <f t="shared" si="2"/>
        <v>39</v>
      </c>
      <c r="S228" s="28">
        <f>IFERROR((SUMIF('1.DP 2012-2022 '!E228:O228,"&gt;=0",'1.DP 2012-2022 '!E228:O228)+SUMIF('1.DP 2012-2022 '!E228:O228,"&gt;=0",'1.DP 2012-2022 '!AA228:AK228))/(SUMIF('1.DP 2012-2022 '!P228:Z228,"&gt;=0",'1.DP 2012-2022 '!P228:Z228)),"NA")</f>
        <v>4.2588268102198346E-2</v>
      </c>
      <c r="T228" s="29">
        <f t="shared" si="3"/>
        <v>9.8280618697380792E-3</v>
      </c>
      <c r="U228" s="29">
        <f t="shared" si="4"/>
        <v>1.9625930001013062E-4</v>
      </c>
    </row>
    <row r="229" spans="1:21" ht="14.25" customHeight="1">
      <c r="A229" s="12" t="s">
        <v>518</v>
      </c>
      <c r="B229" s="12" t="s">
        <v>519</v>
      </c>
      <c r="C229" s="12" t="s">
        <v>58</v>
      </c>
      <c r="D229" s="13" t="s">
        <v>501</v>
      </c>
      <c r="E229" s="25" t="str">
        <f t="shared" si="0"/>
        <v>NA)</v>
      </c>
      <c r="F229" s="26" t="str">
        <f>IFERROR(IF(AND('1.DP 2012-2022 '!P229&lt;0),"prejuízo",IF('1.DP 2012-2022 '!E229&lt;0,"IRPJ NEGATIVO",('1.DP 2012-2022 '!E229+'1.DP 2012-2022 '!AA229)/'1.DP 2012-2022 '!P229)),"NA")</f>
        <v>prejuízo</v>
      </c>
      <c r="G229" s="26" t="str">
        <f>IFERROR(IF(AND('1.DP 2012-2022 '!Q229&lt;0),"prejuízo",IF('1.DP 2012-2022 '!F229&lt;0,"IRPJ NEGATIVO",('1.DP 2012-2022 '!F229+'1.DP 2012-2022 '!AB229)/'1.DP 2012-2022 '!Q229)),"NA")</f>
        <v>prejuízo</v>
      </c>
      <c r="H229" s="26" t="str">
        <f>IFERROR(IF(AND('1.DP 2012-2022 '!R229&lt;0),"prejuízo",IF('1.DP 2012-2022 '!G229&lt;0,"IRPJ NEGATIVO",('1.DP 2012-2022 '!G229+'1.DP 2012-2022 '!AC229)/'1.DP 2012-2022 '!R229)),"NA")</f>
        <v>prejuízo</v>
      </c>
      <c r="I229" s="26" t="str">
        <f>IFERROR(IF(AND('1.DP 2012-2022 '!S229&lt;0),"prejuízo",IF('1.DP 2012-2022 '!H229&lt;0,"IRPJ NEGATIVO",('1.DP 2012-2022 '!H229+'1.DP 2012-2022 '!AD229)/'1.DP 2012-2022 '!S229)),"NA")</f>
        <v>prejuízo</v>
      </c>
      <c r="J229" s="26" t="str">
        <f>IFERROR(IF(AND('1.DP 2012-2022 '!T229&lt;0),"prejuízo",IF('1.DP 2012-2022 '!I229&lt;0,"IRPJ NEGATIVO",('1.DP 2012-2022 '!I229+'1.DP 2012-2022 '!AE229)/'1.DP 2012-2022 '!T229)),"NA")</f>
        <v>prejuízo</v>
      </c>
      <c r="K229" s="26" t="str">
        <f>IFERROR(IF(AND('1.DP 2012-2022 '!U229&lt;0),"prejuízo",IF('1.DP 2012-2022 '!J229&lt;0,"IRPJ NEGATIVO",('1.DP 2012-2022 '!J229+'1.DP 2012-2022 '!AF229)/'1.DP 2012-2022 '!U229)),"NA")</f>
        <v>prejuízo</v>
      </c>
      <c r="L229" s="26" t="str">
        <f>IFERROR(IF(AND('1.DP 2012-2022 '!V229&lt;0),"prejuízo",IF('1.DP 2012-2022 '!K229&lt;0,"IRPJ NEGATIVO",('1.DP 2012-2022 '!K229+'1.DP 2012-2022 '!AG229)/'1.DP 2012-2022 '!V229)),"NA")</f>
        <v>prejuízo</v>
      </c>
      <c r="M229" s="26" t="str">
        <f>IFERROR(IF(AND('1.DP 2012-2022 '!W229&lt;0),"prejuízo",IF('1.DP 2012-2022 '!L229&lt;0,"IRPJ NEGATIVO",('1.DP 2012-2022 '!L229+'1.DP 2012-2022 '!AH229)/'1.DP 2012-2022 '!W229)),"NA")</f>
        <v>prejuízo</v>
      </c>
      <c r="N229" s="26" t="str">
        <f>IFERROR(IF(AND('1.DP 2012-2022 '!X229&lt;0),"prejuízo",IF('1.DP 2012-2022 '!M229&lt;0,"IRPJ NEGATIVO",('1.DP 2012-2022 '!M229+'1.DP 2012-2022 '!AI229)/'1.DP 2012-2022 '!X229)),"NA")</f>
        <v>prejuízo</v>
      </c>
      <c r="O229" s="26" t="str">
        <f>IFERROR(IF(AND('1.DP 2012-2022 '!Y229&lt;0),"prejuízo",IF('1.DP 2012-2022 '!N229&lt;0,"IRPJ NEGATIVO",('1.DP 2012-2022 '!N229+'1.DP 2012-2022 '!AJ229)/'1.DP 2012-2022 '!Y229)),"NA")</f>
        <v>prejuízo</v>
      </c>
      <c r="P229" s="26" t="str">
        <f>IFERROR(IF(AND('1.DP 2012-2022 '!Z229&lt;0),"prejuízo",IF('1.DP 2012-2022 '!O229&lt;0,"IRPJ NEGATIVO",('1.DP 2012-2022 '!O229+'1.DP 2012-2022 '!AK229)/'1.DP 2012-2022 '!Z229)),"NA")</f>
        <v>prejuízo</v>
      </c>
      <c r="Q229" s="27">
        <f t="shared" si="1"/>
        <v>0</v>
      </c>
      <c r="R229" s="27">
        <f t="shared" si="2"/>
        <v>39</v>
      </c>
      <c r="S229" s="28" t="str">
        <f>IFERROR((SUMIF('1.DP 2012-2022 '!E229:O229,"&gt;=0",'1.DP 2012-2022 '!E229:O229)+SUMIF('1.DP 2012-2022 '!E229:O229,"&gt;=0",'1.DP 2012-2022 '!AA229:AK229))/(SUMIF('1.DP 2012-2022 '!P229:Z229,"&gt;=0",'1.DP 2012-2022 '!P229:Z229)),"NA")</f>
        <v>NA</v>
      </c>
      <c r="T229" s="29" t="str">
        <f t="shared" si="3"/>
        <v>na</v>
      </c>
      <c r="U229" s="29" t="str">
        <f t="shared" si="4"/>
        <v>na</v>
      </c>
    </row>
    <row r="230" spans="1:21" ht="14.25" customHeight="1">
      <c r="A230" s="12" t="s">
        <v>520</v>
      </c>
      <c r="B230" s="12" t="s">
        <v>521</v>
      </c>
      <c r="C230" s="12" t="s">
        <v>58</v>
      </c>
      <c r="D230" s="13" t="s">
        <v>501</v>
      </c>
      <c r="E230" s="25" t="str">
        <f t="shared" si="0"/>
        <v>NA)</v>
      </c>
      <c r="F230" s="26" t="str">
        <f>IFERROR(IF(AND('1.DP 2012-2022 '!P230&lt;0),"prejuízo",IF('1.DP 2012-2022 '!E230&lt;0,"IRPJ NEGATIVO",('1.DP 2012-2022 '!E230+'1.DP 2012-2022 '!AA230)/'1.DP 2012-2022 '!P230)),"NA")</f>
        <v>prejuízo</v>
      </c>
      <c r="G230" s="26" t="str">
        <f>IFERROR(IF(AND('1.DP 2012-2022 '!Q230&lt;0),"prejuízo",IF('1.DP 2012-2022 '!F230&lt;0,"IRPJ NEGATIVO",('1.DP 2012-2022 '!F230+'1.DP 2012-2022 '!AB230)/'1.DP 2012-2022 '!Q230)),"NA")</f>
        <v>prejuízo</v>
      </c>
      <c r="H230" s="26" t="str">
        <f>IFERROR(IF(AND('1.DP 2012-2022 '!R230&lt;0),"prejuízo",IF('1.DP 2012-2022 '!G230&lt;0,"IRPJ NEGATIVO",('1.DP 2012-2022 '!G230+'1.DP 2012-2022 '!AC230)/'1.DP 2012-2022 '!R230)),"NA")</f>
        <v>prejuízo</v>
      </c>
      <c r="I230" s="26" t="str">
        <f>IFERROR(IF(AND('1.DP 2012-2022 '!S230&lt;0),"prejuízo",IF('1.DP 2012-2022 '!H230&lt;0,"IRPJ NEGATIVO",('1.DP 2012-2022 '!H230+'1.DP 2012-2022 '!AD230)/'1.DP 2012-2022 '!S230)),"NA")</f>
        <v>prejuízo</v>
      </c>
      <c r="J230" s="26" t="str">
        <f>IFERROR(IF(AND('1.DP 2012-2022 '!T230&lt;0),"prejuízo",IF('1.DP 2012-2022 '!I230&lt;0,"IRPJ NEGATIVO",('1.DP 2012-2022 '!I230+'1.DP 2012-2022 '!AE230)/'1.DP 2012-2022 '!T230)),"NA")</f>
        <v>prejuízo</v>
      </c>
      <c r="K230" s="26" t="str">
        <f>IFERROR(IF(AND('1.DP 2012-2022 '!U230&lt;0),"prejuízo",IF('1.DP 2012-2022 '!J230&lt;0,"IRPJ NEGATIVO",('1.DP 2012-2022 '!J230+'1.DP 2012-2022 '!AF230)/'1.DP 2012-2022 '!U230)),"NA")</f>
        <v>prejuízo</v>
      </c>
      <c r="L230" s="26" t="str">
        <f>IFERROR(IF(AND('1.DP 2012-2022 '!V230&lt;0),"prejuízo",IF('1.DP 2012-2022 '!K230&lt;0,"IRPJ NEGATIVO",('1.DP 2012-2022 '!K230+'1.DP 2012-2022 '!AG230)/'1.DP 2012-2022 '!V230)),"NA")</f>
        <v>prejuízo</v>
      </c>
      <c r="M230" s="26" t="str">
        <f>IFERROR(IF(AND('1.DP 2012-2022 '!W230&lt;0),"prejuízo",IF('1.DP 2012-2022 '!L230&lt;0,"IRPJ NEGATIVO",('1.DP 2012-2022 '!L230+'1.DP 2012-2022 '!AH230)/'1.DP 2012-2022 '!W230)),"NA")</f>
        <v>prejuízo</v>
      </c>
      <c r="N230" s="26" t="str">
        <f>IFERROR(IF(AND('1.DP 2012-2022 '!X230&lt;0),"prejuízo",IF('1.DP 2012-2022 '!M230&lt;0,"IRPJ NEGATIVO",('1.DP 2012-2022 '!M230+'1.DP 2012-2022 '!AI230)/'1.DP 2012-2022 '!X230)),"NA")</f>
        <v>prejuízo</v>
      </c>
      <c r="O230" s="26" t="str">
        <f>IFERROR(IF(AND('1.DP 2012-2022 '!Y230&lt;0),"prejuízo",IF('1.DP 2012-2022 '!N230&lt;0,"IRPJ NEGATIVO",('1.DP 2012-2022 '!N230+'1.DP 2012-2022 '!AJ230)/'1.DP 2012-2022 '!Y230)),"NA")</f>
        <v>prejuízo</v>
      </c>
      <c r="P230" s="26" t="str">
        <f>IFERROR(IF(AND('1.DP 2012-2022 '!Z230&lt;0),"prejuízo",IF('1.DP 2012-2022 '!O230&lt;0,"IRPJ NEGATIVO",('1.DP 2012-2022 '!O230+'1.DP 2012-2022 '!AK230)/'1.DP 2012-2022 '!Z230)),"NA")</f>
        <v>prejuízo</v>
      </c>
      <c r="Q230" s="27">
        <f t="shared" si="1"/>
        <v>0</v>
      </c>
      <c r="R230" s="27">
        <f t="shared" si="2"/>
        <v>39</v>
      </c>
      <c r="S230" s="28" t="str">
        <f>IFERROR((SUMIF('1.DP 2012-2022 '!E230:O230,"&gt;=0",'1.DP 2012-2022 '!E230:O230)+SUMIF('1.DP 2012-2022 '!E230:O230,"&gt;=0",'1.DP 2012-2022 '!AA230:AK230))/(SUMIF('1.DP 2012-2022 '!P230:Z230,"&gt;=0",'1.DP 2012-2022 '!P230:Z230)),"NA")</f>
        <v>NA</v>
      </c>
      <c r="T230" s="29" t="str">
        <f t="shared" si="3"/>
        <v>na</v>
      </c>
      <c r="U230" s="29" t="str">
        <f t="shared" si="4"/>
        <v>na</v>
      </c>
    </row>
    <row r="231" spans="1:21" ht="14.25" customHeight="1">
      <c r="A231" s="12" t="s">
        <v>522</v>
      </c>
      <c r="B231" s="12" t="s">
        <v>523</v>
      </c>
      <c r="C231" s="12" t="s">
        <v>58</v>
      </c>
      <c r="D231" s="13" t="s">
        <v>501</v>
      </c>
      <c r="E231" s="25">
        <f t="shared" si="0"/>
        <v>2.0691763540184628E-2</v>
      </c>
      <c r="F231" s="26">
        <f>IFERROR(IF(AND('1.DP 2012-2022 '!P231&lt;0),"prejuízo",IF('1.DP 2012-2022 '!E231&lt;0,"IRPJ NEGATIVO",('1.DP 2012-2022 '!E231+'1.DP 2012-2022 '!AA231)/'1.DP 2012-2022 '!P231)),"NA")</f>
        <v>0</v>
      </c>
      <c r="G231" s="26" t="str">
        <f>IFERROR(IF(AND('1.DP 2012-2022 '!Q231&lt;0),"prejuízo",IF('1.DP 2012-2022 '!F231&lt;0,"IRPJ NEGATIVO",('1.DP 2012-2022 '!F231+'1.DP 2012-2022 '!AB231)/'1.DP 2012-2022 '!Q231)),"NA")</f>
        <v>prejuízo</v>
      </c>
      <c r="H231" s="26" t="str">
        <f>IFERROR(IF(AND('1.DP 2012-2022 '!R231&lt;0),"prejuízo",IF('1.DP 2012-2022 '!G231&lt;0,"IRPJ NEGATIVO",('1.DP 2012-2022 '!G231+'1.DP 2012-2022 '!AC231)/'1.DP 2012-2022 '!R231)),"NA")</f>
        <v>prejuízo</v>
      </c>
      <c r="I231" s="26" t="str">
        <f>IFERROR(IF(AND('1.DP 2012-2022 '!S231&lt;0),"prejuízo",IF('1.DP 2012-2022 '!H231&lt;0,"IRPJ NEGATIVO",('1.DP 2012-2022 '!H231+'1.DP 2012-2022 '!AD231)/'1.DP 2012-2022 '!S231)),"NA")</f>
        <v>prejuízo</v>
      </c>
      <c r="J231" s="26" t="str">
        <f>IFERROR(IF(AND('1.DP 2012-2022 '!T231&lt;0),"prejuízo",IF('1.DP 2012-2022 '!I231&lt;0,"IRPJ NEGATIVO",('1.DP 2012-2022 '!I231+'1.DP 2012-2022 '!AE231)/'1.DP 2012-2022 '!T231)),"NA")</f>
        <v>prejuízo</v>
      </c>
      <c r="K231" s="26">
        <f>IFERROR(IF(AND('1.DP 2012-2022 '!U231&lt;0),"prejuízo",IF('1.DP 2012-2022 '!J231&lt;0,"IRPJ NEGATIVO",('1.DP 2012-2022 '!J231+'1.DP 2012-2022 '!AF231)/'1.DP 2012-2022 '!U231)),"NA")</f>
        <v>0.64444434237013593</v>
      </c>
      <c r="L231" s="26">
        <f>IFERROR(IF(AND('1.DP 2012-2022 '!V231&lt;0),"prejuízo",IF('1.DP 2012-2022 '!K231&lt;0,"IRPJ NEGATIVO",('1.DP 2012-2022 '!K231+'1.DP 2012-2022 '!AG231)/'1.DP 2012-2022 '!V231)),"NA")</f>
        <v>0.16253443569706447</v>
      </c>
      <c r="M231" s="26" t="str">
        <f>IFERROR(IF(AND('1.DP 2012-2022 '!W231&lt;0),"prejuízo",IF('1.DP 2012-2022 '!L231&lt;0,"IRPJ NEGATIVO",('1.DP 2012-2022 '!L231+'1.DP 2012-2022 '!AH231)/'1.DP 2012-2022 '!W231)),"NA")</f>
        <v>prejuízo</v>
      </c>
      <c r="N231" s="26" t="str">
        <f>IFERROR(IF(AND('1.DP 2012-2022 '!X231&lt;0),"prejuízo",IF('1.DP 2012-2022 '!M231&lt;0,"IRPJ NEGATIVO",('1.DP 2012-2022 '!M231+'1.DP 2012-2022 '!AI231)/'1.DP 2012-2022 '!X231)),"NA")</f>
        <v>prejuízo</v>
      </c>
      <c r="O231" s="26" t="str">
        <f>IFERROR(IF(AND('1.DP 2012-2022 '!Y231&lt;0),"prejuízo",IF('1.DP 2012-2022 '!N231&lt;0,"IRPJ NEGATIVO",('1.DP 2012-2022 '!N231+'1.DP 2012-2022 '!AJ231)/'1.DP 2012-2022 '!Y231)),"NA")</f>
        <v>prejuízo</v>
      </c>
      <c r="P231" s="26">
        <f>IFERROR(IF(AND('1.DP 2012-2022 '!Z231&lt;0),"prejuízo",IF('1.DP 2012-2022 '!O231&lt;0,"IRPJ NEGATIVO",('1.DP 2012-2022 '!O231+'1.DP 2012-2022 '!AK231)/'1.DP 2012-2022 '!Z231)),"NA")</f>
        <v>0.1250000044482949</v>
      </c>
      <c r="Q231" s="27">
        <f t="shared" si="1"/>
        <v>3</v>
      </c>
      <c r="R231" s="27">
        <f t="shared" si="2"/>
        <v>39</v>
      </c>
      <c r="S231" s="28">
        <f>IFERROR((SUMIF('1.DP 2012-2022 '!E231:O231,"&gt;=0",'1.DP 2012-2022 '!E231:O231)+SUMIF('1.DP 2012-2022 '!E231:O231,"&gt;=0",'1.DP 2012-2022 '!AA231:AK231))/(SUMIF('1.DP 2012-2022 '!P231:Z231,"&gt;=0",'1.DP 2012-2022 '!P231:Z231)),"NA")</f>
        <v>0.30246997083618288</v>
      </c>
      <c r="T231" s="29">
        <f t="shared" si="3"/>
        <v>2.3266920833552529E-2</v>
      </c>
      <c r="U231" s="29">
        <f t="shared" si="4"/>
        <v>4.6462361111548829E-4</v>
      </c>
    </row>
    <row r="232" spans="1:21" ht="14.25" customHeight="1">
      <c r="A232" s="12" t="s">
        <v>524</v>
      </c>
      <c r="B232" s="12" t="s">
        <v>525</v>
      </c>
      <c r="C232" s="12" t="s">
        <v>58</v>
      </c>
      <c r="D232" s="13" t="s">
        <v>501</v>
      </c>
      <c r="E232" s="25" t="str">
        <f t="shared" si="0"/>
        <v>NA)</v>
      </c>
      <c r="F232" s="26" t="str">
        <f>IFERROR(IF(AND('1.DP 2012-2022 '!P232&lt;0),"prejuízo",IF('1.DP 2012-2022 '!E232&lt;0,"IRPJ NEGATIVO",('1.DP 2012-2022 '!E232+'1.DP 2012-2022 '!AA232)/'1.DP 2012-2022 '!P232)),"NA")</f>
        <v>prejuízo</v>
      </c>
      <c r="G232" s="26" t="str">
        <f>IFERROR(IF(AND('1.DP 2012-2022 '!Q232&lt;0),"prejuízo",IF('1.DP 2012-2022 '!F232&lt;0,"IRPJ NEGATIVO",('1.DP 2012-2022 '!F232+'1.DP 2012-2022 '!AB232)/'1.DP 2012-2022 '!Q232)),"NA")</f>
        <v>prejuízo</v>
      </c>
      <c r="H232" s="26" t="str">
        <f>IFERROR(IF(AND('1.DP 2012-2022 '!R232&lt;0),"prejuízo",IF('1.DP 2012-2022 '!G232&lt;0,"IRPJ NEGATIVO",('1.DP 2012-2022 '!G232+'1.DP 2012-2022 '!AC232)/'1.DP 2012-2022 '!R232)),"NA")</f>
        <v>prejuízo</v>
      </c>
      <c r="I232" s="26" t="str">
        <f>IFERROR(IF(AND('1.DP 2012-2022 '!S232&lt;0),"prejuízo",IF('1.DP 2012-2022 '!H232&lt;0,"IRPJ NEGATIVO",('1.DP 2012-2022 '!H232+'1.DP 2012-2022 '!AD232)/'1.DP 2012-2022 '!S232)),"NA")</f>
        <v>prejuízo</v>
      </c>
      <c r="J232" s="26" t="str">
        <f>IFERROR(IF(AND('1.DP 2012-2022 '!T232&lt;0),"prejuízo",IF('1.DP 2012-2022 '!I232&lt;0,"IRPJ NEGATIVO",('1.DP 2012-2022 '!I232+'1.DP 2012-2022 '!AE232)/'1.DP 2012-2022 '!T232)),"NA")</f>
        <v>prejuízo</v>
      </c>
      <c r="K232" s="26" t="str">
        <f>IFERROR(IF(AND('1.DP 2012-2022 '!U232&lt;0),"prejuízo",IF('1.DP 2012-2022 '!J232&lt;0,"IRPJ NEGATIVO",('1.DP 2012-2022 '!J232+'1.DP 2012-2022 '!AF232)/'1.DP 2012-2022 '!U232)),"NA")</f>
        <v>prejuízo</v>
      </c>
      <c r="L232" s="26" t="str">
        <f>IFERROR(IF(AND('1.DP 2012-2022 '!V232&lt;0),"prejuízo",IF('1.DP 2012-2022 '!K232&lt;0,"IRPJ NEGATIVO",('1.DP 2012-2022 '!K232+'1.DP 2012-2022 '!AG232)/'1.DP 2012-2022 '!V232)),"NA")</f>
        <v>prejuízo</v>
      </c>
      <c r="M232" s="26" t="str">
        <f>IFERROR(IF(AND('1.DP 2012-2022 '!W232&lt;0),"prejuízo",IF('1.DP 2012-2022 '!L232&lt;0,"IRPJ NEGATIVO",('1.DP 2012-2022 '!L232+'1.DP 2012-2022 '!AH232)/'1.DP 2012-2022 '!W232)),"NA")</f>
        <v>prejuízo</v>
      </c>
      <c r="N232" s="26" t="str">
        <f>IFERROR(IF(AND('1.DP 2012-2022 '!X232&lt;0),"prejuízo",IF('1.DP 2012-2022 '!M232&lt;0,"IRPJ NEGATIVO",('1.DP 2012-2022 '!M232+'1.DP 2012-2022 '!AI232)/'1.DP 2012-2022 '!X232)),"NA")</f>
        <v>prejuízo</v>
      </c>
      <c r="O232" s="26" t="str">
        <f>IFERROR(IF(AND('1.DP 2012-2022 '!Y232&lt;0),"prejuízo",IF('1.DP 2012-2022 '!N232&lt;0,"IRPJ NEGATIVO",('1.DP 2012-2022 '!N232+'1.DP 2012-2022 '!AJ232)/'1.DP 2012-2022 '!Y232)),"NA")</f>
        <v>prejuízo</v>
      </c>
      <c r="P232" s="26" t="str">
        <f>IFERROR(IF(AND('1.DP 2012-2022 '!Z232&lt;0),"prejuízo",IF('1.DP 2012-2022 '!O232&lt;0,"IRPJ NEGATIVO",('1.DP 2012-2022 '!O232+'1.DP 2012-2022 '!AK232)/'1.DP 2012-2022 '!Z232)),"NA")</f>
        <v>prejuízo</v>
      </c>
      <c r="Q232" s="27">
        <f t="shared" si="1"/>
        <v>0</v>
      </c>
      <c r="R232" s="27">
        <f t="shared" si="2"/>
        <v>39</v>
      </c>
      <c r="S232" s="28" t="str">
        <f>IFERROR((SUMIF('1.DP 2012-2022 '!E232:O232,"&gt;=0",'1.DP 2012-2022 '!E232:O232)+SUMIF('1.DP 2012-2022 '!E232:O232,"&gt;=0",'1.DP 2012-2022 '!AA232:AK232))/(SUMIF('1.DP 2012-2022 '!P232:Z232,"&gt;=0",'1.DP 2012-2022 '!P232:Z232)),"NA")</f>
        <v>NA</v>
      </c>
      <c r="T232" s="29" t="str">
        <f t="shared" si="3"/>
        <v>na</v>
      </c>
      <c r="U232" s="29" t="str">
        <f t="shared" si="4"/>
        <v>na</v>
      </c>
    </row>
    <row r="233" spans="1:21" ht="14.25" customHeight="1">
      <c r="A233" s="12" t="s">
        <v>526</v>
      </c>
      <c r="B233" s="12" t="s">
        <v>527</v>
      </c>
      <c r="C233" s="12" t="s">
        <v>58</v>
      </c>
      <c r="D233" s="13" t="s">
        <v>528</v>
      </c>
      <c r="E233" s="25" t="str">
        <f t="shared" si="0"/>
        <v>NA)</v>
      </c>
      <c r="F233" s="26" t="str">
        <f>IFERROR(IF(AND('1.DP 2012-2022 '!P233&lt;0),"prejuízo",IF('1.DP 2012-2022 '!E233&lt;0,"IRPJ NEGATIVO",('1.DP 2012-2022 '!E233+'1.DP 2012-2022 '!AA233)/'1.DP 2012-2022 '!P233)),"NA")</f>
        <v>prejuízo</v>
      </c>
      <c r="G233" s="26" t="str">
        <f>IFERROR(IF(AND('1.DP 2012-2022 '!Q233&lt;0),"prejuízo",IF('1.DP 2012-2022 '!F233&lt;0,"IRPJ NEGATIVO",('1.DP 2012-2022 '!F233+'1.DP 2012-2022 '!AB233)/'1.DP 2012-2022 '!Q233)),"NA")</f>
        <v>prejuízo</v>
      </c>
      <c r="H233" s="26" t="str">
        <f>IFERROR(IF(AND('1.DP 2012-2022 '!R233&lt;0),"prejuízo",IF('1.DP 2012-2022 '!G233&lt;0,"IRPJ NEGATIVO",('1.DP 2012-2022 '!G233+'1.DP 2012-2022 '!AC233)/'1.DP 2012-2022 '!R233)),"NA")</f>
        <v>prejuízo</v>
      </c>
      <c r="I233" s="26" t="str">
        <f>IFERROR(IF(AND('1.DP 2012-2022 '!S233&lt;0),"prejuízo",IF('1.DP 2012-2022 '!H233&lt;0,"IRPJ NEGATIVO",('1.DP 2012-2022 '!H233+'1.DP 2012-2022 '!AD233)/'1.DP 2012-2022 '!S233)),"NA")</f>
        <v>prejuízo</v>
      </c>
      <c r="J233" s="26" t="str">
        <f>IFERROR(IF(AND('1.DP 2012-2022 '!T233&lt;0),"prejuízo",IF('1.DP 2012-2022 '!I233&lt;0,"IRPJ NEGATIVO",('1.DP 2012-2022 '!I233+'1.DP 2012-2022 '!AE233)/'1.DP 2012-2022 '!T233)),"NA")</f>
        <v>prejuízo</v>
      </c>
      <c r="K233" s="26" t="str">
        <f>IFERROR(IF(AND('1.DP 2012-2022 '!U233&lt;0),"prejuízo",IF('1.DP 2012-2022 '!J233&lt;0,"IRPJ NEGATIVO",('1.DP 2012-2022 '!J233+'1.DP 2012-2022 '!AF233)/'1.DP 2012-2022 '!U233)),"NA")</f>
        <v>prejuízo</v>
      </c>
      <c r="L233" s="26" t="str">
        <f>IFERROR(IF(AND('1.DP 2012-2022 '!V233&lt;0),"prejuízo",IF('1.DP 2012-2022 '!K233&lt;0,"IRPJ NEGATIVO",('1.DP 2012-2022 '!K233+'1.DP 2012-2022 '!AG233)/'1.DP 2012-2022 '!V233)),"NA")</f>
        <v>NA</v>
      </c>
      <c r="M233" s="26" t="str">
        <f>IFERROR(IF(AND('1.DP 2012-2022 '!W233&lt;0),"prejuízo",IF('1.DP 2012-2022 '!L233&lt;0,"IRPJ NEGATIVO",('1.DP 2012-2022 '!L233+'1.DP 2012-2022 '!AH233)/'1.DP 2012-2022 '!W233)),"NA")</f>
        <v>NA</v>
      </c>
      <c r="N233" s="26" t="str">
        <f>IFERROR(IF(AND('1.DP 2012-2022 '!X233&lt;0),"prejuízo",IF('1.DP 2012-2022 '!M233&lt;0,"IRPJ NEGATIVO",('1.DP 2012-2022 '!M233+'1.DP 2012-2022 '!AI233)/'1.DP 2012-2022 '!X233)),"NA")</f>
        <v>NA</v>
      </c>
      <c r="O233" s="26" t="str">
        <f>IFERROR(IF(AND('1.DP 2012-2022 '!Y233&lt;0),"prejuízo",IF('1.DP 2012-2022 '!N233&lt;0,"IRPJ NEGATIVO",('1.DP 2012-2022 '!N233+'1.DP 2012-2022 '!AJ233)/'1.DP 2012-2022 '!Y233)),"NA")</f>
        <v>NA</v>
      </c>
      <c r="P233" s="26" t="str">
        <f>IFERROR(IF(AND('1.DP 2012-2022 '!Z233&lt;0),"prejuízo",IF('1.DP 2012-2022 '!O233&lt;0,"IRPJ NEGATIVO",('1.DP 2012-2022 '!O233+'1.DP 2012-2022 '!AK233)/'1.DP 2012-2022 '!Z233)),"NA")</f>
        <v>NA</v>
      </c>
      <c r="Q233" s="27">
        <f t="shared" si="1"/>
        <v>0</v>
      </c>
      <c r="R233" s="27">
        <f t="shared" si="2"/>
        <v>58</v>
      </c>
      <c r="S233" s="28" t="str">
        <f>IFERROR((SUMIF('1.DP 2012-2022 '!E233:O233,"&gt;=0",'1.DP 2012-2022 '!E233:O233)+SUMIF('1.DP 2012-2022 '!E233:O233,"&gt;=0",'1.DP 2012-2022 '!AA233:AK233))/(SUMIF('1.DP 2012-2022 '!P233:Z233,"&gt;=0",'1.DP 2012-2022 '!P233:Z233)),"NA")</f>
        <v>NA</v>
      </c>
      <c r="T233" s="29" t="str">
        <f t="shared" si="3"/>
        <v>na</v>
      </c>
      <c r="U233" s="29" t="str">
        <f t="shared" si="4"/>
        <v>na</v>
      </c>
    </row>
    <row r="234" spans="1:21" ht="14.25" customHeight="1">
      <c r="A234" s="12" t="s">
        <v>529</v>
      </c>
      <c r="B234" s="12" t="s">
        <v>530</v>
      </c>
      <c r="C234" s="12" t="s">
        <v>58</v>
      </c>
      <c r="D234" s="13" t="s">
        <v>528</v>
      </c>
      <c r="E234" s="25">
        <f t="shared" si="0"/>
        <v>1.8254990418352584E-2</v>
      </c>
      <c r="F234" s="26">
        <f>IFERROR(IF(AND('1.DP 2012-2022 '!P234&lt;0),"prejuízo",IF('1.DP 2012-2022 '!E234&lt;0,"IRPJ NEGATIVO",('1.DP 2012-2022 '!E234+'1.DP 2012-2022 '!AA234)/'1.DP 2012-2022 '!P234)),"NA")</f>
        <v>-4.3813236108583828E-2</v>
      </c>
      <c r="G234" s="26">
        <f>IFERROR(IF(AND('1.DP 2012-2022 '!Q234&lt;0),"prejuízo",IF('1.DP 2012-2022 '!F234&lt;0,"IRPJ NEGATIVO",('1.DP 2012-2022 '!F234+'1.DP 2012-2022 '!AB234)/'1.DP 2012-2022 '!Q234)),"NA")</f>
        <v>-7.639851573491073E-2</v>
      </c>
      <c r="H234" s="26">
        <f>IFERROR(IF(AND('1.DP 2012-2022 '!R234&lt;0),"prejuízo",IF('1.DP 2012-2022 '!G234&lt;0,"IRPJ NEGATIVO",('1.DP 2012-2022 '!G234+'1.DP 2012-2022 '!AC234)/'1.DP 2012-2022 '!R234)),"NA")</f>
        <v>0.22101545858487218</v>
      </c>
      <c r="I234" s="26">
        <f>IFERROR(IF(AND('1.DP 2012-2022 '!S234&lt;0),"prejuízo",IF('1.DP 2012-2022 '!H234&lt;0,"IRPJ NEGATIVO",('1.DP 2012-2022 '!H234+'1.DP 2012-2022 '!AD234)/'1.DP 2012-2022 '!S234)),"NA")</f>
        <v>0.22768031747121689</v>
      </c>
      <c r="J234" s="26">
        <f>IFERROR(IF(AND('1.DP 2012-2022 '!T234&lt;0),"prejuízo",IF('1.DP 2012-2022 '!I234&lt;0,"IRPJ NEGATIVO",('1.DP 2012-2022 '!I234+'1.DP 2012-2022 '!AE234)/'1.DP 2012-2022 '!T234)),"NA")</f>
        <v>0.21361004331865749</v>
      </c>
      <c r="K234" s="26">
        <f>IFERROR(IF(AND('1.DP 2012-2022 '!U234&lt;0),"prejuízo",IF('1.DP 2012-2022 '!J234&lt;0,"IRPJ NEGATIVO",('1.DP 2012-2022 '!J234+'1.DP 2012-2022 '!AF234)/'1.DP 2012-2022 '!U234)),"NA")</f>
        <v>0.2325537087441388</v>
      </c>
      <c r="L234" s="26">
        <f>IFERROR(IF(AND('1.DP 2012-2022 '!V234&lt;0),"prejuízo",IF('1.DP 2012-2022 '!K234&lt;0,"IRPJ NEGATIVO",('1.DP 2012-2022 '!K234+'1.DP 2012-2022 '!AG234)/'1.DP 2012-2022 '!V234)),"NA")</f>
        <v>4.053213531529961E-2</v>
      </c>
      <c r="M234" s="26">
        <f>IFERROR(IF(AND('1.DP 2012-2022 '!W234&lt;0),"prejuízo",IF('1.DP 2012-2022 '!L234&lt;0,"IRPJ NEGATIVO",('1.DP 2012-2022 '!L234+'1.DP 2012-2022 '!AH234)/'1.DP 2012-2022 '!W234)),"NA")</f>
        <v>-7.4270986688342422E-2</v>
      </c>
      <c r="N234" s="26">
        <f>IFERROR(IF(AND('1.DP 2012-2022 '!X234&lt;0),"prejuízo",IF('1.DP 2012-2022 '!M234&lt;0,"IRPJ NEGATIVO",('1.DP 2012-2022 '!M234+'1.DP 2012-2022 '!AI234)/'1.DP 2012-2022 '!X234)),"NA")</f>
        <v>-2.7074165753927005E-2</v>
      </c>
      <c r="O234" s="26">
        <f>IFERROR(IF(AND('1.DP 2012-2022 '!Y234&lt;0),"prejuízo",IF('1.DP 2012-2022 '!N234&lt;0,"IRPJ NEGATIVO",('1.DP 2012-2022 '!N234+'1.DP 2012-2022 '!AJ234)/'1.DP 2012-2022 '!Y234)),"NA")</f>
        <v>0.24870109927380615</v>
      </c>
      <c r="P234" s="26">
        <f>IFERROR(IF(AND('1.DP 2012-2022 '!Z234&lt;0),"prejuízo",IF('1.DP 2012-2022 '!O234&lt;0,"IRPJ NEGATIVO",('1.DP 2012-2022 '!O234+'1.DP 2012-2022 '!AK234)/'1.DP 2012-2022 '!Z234)),"NA")</f>
        <v>0.11442829657771929</v>
      </c>
      <c r="Q234" s="27">
        <f t="shared" si="1"/>
        <v>11</v>
      </c>
      <c r="R234" s="27">
        <f t="shared" si="2"/>
        <v>58</v>
      </c>
      <c r="S234" s="28">
        <f>IFERROR((SUMIF('1.DP 2012-2022 '!E234:O234,"&gt;=0",'1.DP 2012-2022 '!E234:O234)+SUMIF('1.DP 2012-2022 '!E234:O234,"&gt;=0",'1.DP 2012-2022 '!AA234:AK234))/(SUMIF('1.DP 2012-2022 '!P234:Z234,"&gt;=0",'1.DP 2012-2022 '!P234:Z234)),"NA")</f>
        <v>8.6984714806208341E-2</v>
      </c>
      <c r="T234" s="29">
        <f t="shared" si="3"/>
        <v>1.6497101083936063E-2</v>
      </c>
      <c r="U234" s="29">
        <f t="shared" si="4"/>
        <v>4.8992926926179814E-4</v>
      </c>
    </row>
    <row r="235" spans="1:21" ht="14.25" customHeight="1">
      <c r="A235" s="12" t="s">
        <v>531</v>
      </c>
      <c r="B235" s="12" t="s">
        <v>532</v>
      </c>
      <c r="C235" s="12" t="s">
        <v>58</v>
      </c>
      <c r="D235" s="13" t="s">
        <v>528</v>
      </c>
      <c r="E235" s="25">
        <f t="shared" si="0"/>
        <v>2.2147325059182908E-2</v>
      </c>
      <c r="F235" s="26">
        <f>IFERROR(IF(AND('1.DP 2012-2022 '!P235&lt;0),"prejuízo",IF('1.DP 2012-2022 '!E235&lt;0,"IRPJ NEGATIVO",('1.DP 2012-2022 '!E235+'1.DP 2012-2022 '!AA235)/'1.DP 2012-2022 '!P235)),"NA")</f>
        <v>0.29689763818661152</v>
      </c>
      <c r="G235" s="26">
        <f>IFERROR(IF(AND('1.DP 2012-2022 '!Q235&lt;0),"prejuízo",IF('1.DP 2012-2022 '!F235&lt;0,"IRPJ NEGATIVO",('1.DP 2012-2022 '!F235+'1.DP 2012-2022 '!AB235)/'1.DP 2012-2022 '!Q235)),"NA")</f>
        <v>0.31694952840654467</v>
      </c>
      <c r="H235" s="26">
        <f>IFERROR(IF(AND('1.DP 2012-2022 '!R235&lt;0),"prejuízo",IF('1.DP 2012-2022 '!G235&lt;0,"IRPJ NEGATIVO",('1.DP 2012-2022 '!G235+'1.DP 2012-2022 '!AC235)/'1.DP 2012-2022 '!R235)),"NA")</f>
        <v>0.13297753277473542</v>
      </c>
      <c r="I235" s="26">
        <f>IFERROR(IF(AND('1.DP 2012-2022 '!S235&lt;0),"prejuízo",IF('1.DP 2012-2022 '!H235&lt;0,"IRPJ NEGATIVO",('1.DP 2012-2022 '!H235+'1.DP 2012-2022 '!AD235)/'1.DP 2012-2022 '!S235)),"NA")</f>
        <v>0.10746536982263348</v>
      </c>
      <c r="J235" s="26">
        <f>IFERROR(IF(AND('1.DP 2012-2022 '!T235&lt;0),"prejuízo",IF('1.DP 2012-2022 '!I235&lt;0,"IRPJ NEGATIVO",('1.DP 2012-2022 '!I235+'1.DP 2012-2022 '!AE235)/'1.DP 2012-2022 '!T235)),"NA")</f>
        <v>0.20683518992901156</v>
      </c>
      <c r="K235" s="26">
        <f>IFERROR(IF(AND('1.DP 2012-2022 '!U235&lt;0),"prejuízo",IF('1.DP 2012-2022 '!J235&lt;0,"IRPJ NEGATIVO",('1.DP 2012-2022 '!J235+'1.DP 2012-2022 '!AF235)/'1.DP 2012-2022 '!U235)),"NA")</f>
        <v>0.17772807906650034</v>
      </c>
      <c r="L235" s="26">
        <f>IFERROR(IF(AND('1.DP 2012-2022 '!V235&lt;0),"prejuízo",IF('1.DP 2012-2022 '!K235&lt;0,"IRPJ NEGATIVO",('1.DP 2012-2022 '!K235+'1.DP 2012-2022 '!AG235)/'1.DP 2012-2022 '!V235)),"NA")</f>
        <v>8.9106669478547437E-2</v>
      </c>
      <c r="M235" s="26">
        <f>IFERROR(IF(AND('1.DP 2012-2022 '!W235&lt;0),"prejuízo",IF('1.DP 2012-2022 '!L235&lt;0,"IRPJ NEGATIVO",('1.DP 2012-2022 '!L235+'1.DP 2012-2022 '!AH235)/'1.DP 2012-2022 '!W235)),"NA")</f>
        <v>-0.23646810199279419</v>
      </c>
      <c r="N235" s="26">
        <f>IFERROR(IF(AND('1.DP 2012-2022 '!X235&lt;0),"prejuízo",IF('1.DP 2012-2022 '!M235&lt;0,"IRPJ NEGATIVO",('1.DP 2012-2022 '!M235+'1.DP 2012-2022 '!AI235)/'1.DP 2012-2022 '!X235)),"NA")</f>
        <v>0.10056710160767517</v>
      </c>
      <c r="O235" s="26">
        <f>IFERROR(IF(AND('1.DP 2012-2022 '!Y235&lt;0),"prejuízo",IF('1.DP 2012-2022 '!N235&lt;0,"IRPJ NEGATIVO",('1.DP 2012-2022 '!N235+'1.DP 2012-2022 '!AJ235)/'1.DP 2012-2022 '!Y235)),"NA")</f>
        <v>-2.4290958704366632E-2</v>
      </c>
      <c r="P235" s="26">
        <f>IFERROR(IF(AND('1.DP 2012-2022 '!Z235&lt;0),"prejuízo",IF('1.DP 2012-2022 '!O235&lt;0,"IRPJ NEGATIVO",('1.DP 2012-2022 '!O235+'1.DP 2012-2022 '!AK235)/'1.DP 2012-2022 '!Z235)),"NA")</f>
        <v>0.3267808453677607</v>
      </c>
      <c r="Q235" s="27">
        <f t="shared" si="1"/>
        <v>11</v>
      </c>
      <c r="R235" s="27">
        <f t="shared" si="2"/>
        <v>58</v>
      </c>
      <c r="S235" s="28">
        <f>IFERROR((SUMIF('1.DP 2012-2022 '!E235:O235,"&gt;=0",'1.DP 2012-2022 '!E235:O235)+SUMIF('1.DP 2012-2022 '!E235:O235,"&gt;=0",'1.DP 2012-2022 '!AA235:AK235))/(SUMIF('1.DP 2012-2022 '!P235:Z235,"&gt;=0",'1.DP 2012-2022 '!P235:Z235)),"NA")</f>
        <v>0.22160605382192305</v>
      </c>
      <c r="T235" s="29">
        <f t="shared" si="3"/>
        <v>4.2028734345537132E-2</v>
      </c>
      <c r="U235" s="29">
        <f t="shared" si="4"/>
        <v>1.2481651776964431E-3</v>
      </c>
    </row>
    <row r="236" spans="1:21" ht="14.25" customHeight="1">
      <c r="A236" s="12" t="s">
        <v>533</v>
      </c>
      <c r="B236" s="12" t="s">
        <v>534</v>
      </c>
      <c r="C236" s="12" t="s">
        <v>58</v>
      </c>
      <c r="D236" s="13" t="s">
        <v>528</v>
      </c>
      <c r="E236" s="25">
        <f t="shared" si="0"/>
        <v>2.5519782626990711E-3</v>
      </c>
      <c r="F236" s="26" t="str">
        <f>IFERROR(IF(AND('1.DP 2012-2022 '!P236&lt;0),"prejuízo",IF('1.DP 2012-2022 '!E236&lt;0,"IRPJ NEGATIVO",('1.DP 2012-2022 '!E236+'1.DP 2012-2022 '!AA236)/'1.DP 2012-2022 '!P236)),"NA")</f>
        <v>prejuízo</v>
      </c>
      <c r="G236" s="26" t="str">
        <f>IFERROR(IF(AND('1.DP 2012-2022 '!Q236&lt;0),"prejuízo",IF('1.DP 2012-2022 '!F236&lt;0,"IRPJ NEGATIVO",('1.DP 2012-2022 '!F236+'1.DP 2012-2022 '!AB236)/'1.DP 2012-2022 '!Q236)),"NA")</f>
        <v>prejuízo</v>
      </c>
      <c r="H236" s="26">
        <f>IFERROR(IF(AND('1.DP 2012-2022 '!R236&lt;0),"prejuízo",IF('1.DP 2012-2022 '!G236&lt;0,"IRPJ NEGATIVO",('1.DP 2012-2022 '!G236+'1.DP 2012-2022 '!AC236)/'1.DP 2012-2022 '!R236)),"NA")</f>
        <v>0.14801473923654612</v>
      </c>
      <c r="I236" s="26" t="str">
        <f>IFERROR(IF(AND('1.DP 2012-2022 '!S236&lt;0),"prejuízo",IF('1.DP 2012-2022 '!H236&lt;0,"IRPJ NEGATIVO",('1.DP 2012-2022 '!H236+'1.DP 2012-2022 '!AD236)/'1.DP 2012-2022 '!S236)),"NA")</f>
        <v>prejuízo</v>
      </c>
      <c r="J236" s="26" t="str">
        <f>IFERROR(IF(AND('1.DP 2012-2022 '!T236&lt;0),"prejuízo",IF('1.DP 2012-2022 '!I236&lt;0,"IRPJ NEGATIVO",('1.DP 2012-2022 '!I236+'1.DP 2012-2022 '!AE236)/'1.DP 2012-2022 '!T236)),"NA")</f>
        <v>prejuízo</v>
      </c>
      <c r="K236" s="26" t="str">
        <f>IFERROR(IF(AND('1.DP 2012-2022 '!U236&lt;0),"prejuízo",IF('1.DP 2012-2022 '!J236&lt;0,"IRPJ NEGATIVO",('1.DP 2012-2022 '!J236+'1.DP 2012-2022 '!AF236)/'1.DP 2012-2022 '!U236)),"NA")</f>
        <v>prejuízo</v>
      </c>
      <c r="L236" s="26" t="str">
        <f>IFERROR(IF(AND('1.DP 2012-2022 '!V236&lt;0),"prejuízo",IF('1.DP 2012-2022 '!K236&lt;0,"IRPJ NEGATIVO",('1.DP 2012-2022 '!K236+'1.DP 2012-2022 '!AG236)/'1.DP 2012-2022 '!V236)),"NA")</f>
        <v>prejuízo</v>
      </c>
      <c r="M236" s="26">
        <f>IFERROR(IF(AND('1.DP 2012-2022 '!W236&lt;0),"prejuízo",IF('1.DP 2012-2022 '!L236&lt;0,"IRPJ NEGATIVO",('1.DP 2012-2022 '!L236+'1.DP 2012-2022 '!AH236)/'1.DP 2012-2022 '!W236)),"NA")</f>
        <v>2.3335841293383655</v>
      </c>
      <c r="N236" s="26" t="str">
        <f>IFERROR(IF(AND('1.DP 2012-2022 '!X236&lt;0),"prejuízo",IF('1.DP 2012-2022 '!M236&lt;0,"IRPJ NEGATIVO",('1.DP 2012-2022 '!M236+'1.DP 2012-2022 '!AI236)/'1.DP 2012-2022 '!X236)),"NA")</f>
        <v>prejuízo</v>
      </c>
      <c r="O236" s="26" t="str">
        <f>IFERROR(IF(AND('1.DP 2012-2022 '!Y236&lt;0),"prejuízo",IF('1.DP 2012-2022 '!N236&lt;0,"IRPJ NEGATIVO",('1.DP 2012-2022 '!N236+'1.DP 2012-2022 '!AJ236)/'1.DP 2012-2022 '!Y236)),"NA")</f>
        <v>prejuízo</v>
      </c>
      <c r="P236" s="26" t="str">
        <f>IFERROR(IF(AND('1.DP 2012-2022 '!Z236&lt;0),"prejuízo",IF('1.DP 2012-2022 '!O236&lt;0,"IRPJ NEGATIVO",('1.DP 2012-2022 '!O236+'1.DP 2012-2022 '!AK236)/'1.DP 2012-2022 '!Z236)),"NA")</f>
        <v>prejuízo</v>
      </c>
      <c r="Q236" s="27">
        <f t="shared" si="1"/>
        <v>1</v>
      </c>
      <c r="R236" s="27">
        <f t="shared" si="2"/>
        <v>58</v>
      </c>
      <c r="S236" s="28">
        <f>IFERROR((SUMIF('1.DP 2012-2022 '!E236:O236,"&gt;=0",'1.DP 2012-2022 '!E236:O236)+SUMIF('1.DP 2012-2022 '!E236:O236,"&gt;=0",'1.DP 2012-2022 '!AA236:AK236))/(SUMIF('1.DP 2012-2022 '!P236:Z236,"&gt;=0",'1.DP 2012-2022 '!P236:Z236)),"NA")</f>
        <v>-0.484254571339371</v>
      </c>
      <c r="T236" s="29" t="str">
        <f t="shared" si="3"/>
        <v>na</v>
      </c>
      <c r="U236" s="29" t="str">
        <f t="shared" si="4"/>
        <v>na</v>
      </c>
    </row>
    <row r="237" spans="1:21" ht="14.25" customHeight="1">
      <c r="A237" s="12" t="s">
        <v>535</v>
      </c>
      <c r="B237" s="12" t="s">
        <v>536</v>
      </c>
      <c r="C237" s="12" t="s">
        <v>58</v>
      </c>
      <c r="D237" s="13" t="s">
        <v>528</v>
      </c>
      <c r="E237" s="25">
        <f t="shared" si="0"/>
        <v>1.0366590525814803E-2</v>
      </c>
      <c r="F237" s="26" t="str">
        <f>IFERROR(IF(AND('1.DP 2012-2022 '!P237&lt;0),"prejuízo",IF('1.DP 2012-2022 '!E237&lt;0,"IRPJ NEGATIVO",('1.DP 2012-2022 '!E237+'1.DP 2012-2022 '!AA237)/'1.DP 2012-2022 '!P237)),"NA")</f>
        <v>prejuízo</v>
      </c>
      <c r="G237" s="26" t="str">
        <f>IFERROR(IF(AND('1.DP 2012-2022 '!Q237&lt;0),"prejuízo",IF('1.DP 2012-2022 '!F237&lt;0,"IRPJ NEGATIVO",('1.DP 2012-2022 '!F237+'1.DP 2012-2022 '!AB237)/'1.DP 2012-2022 '!Q237)),"NA")</f>
        <v>prejuízo</v>
      </c>
      <c r="H237" s="26" t="str">
        <f>IFERROR(IF(AND('1.DP 2012-2022 '!R237&lt;0),"prejuízo",IF('1.DP 2012-2022 '!G237&lt;0,"IRPJ NEGATIVO",('1.DP 2012-2022 '!G237+'1.DP 2012-2022 '!AC237)/'1.DP 2012-2022 '!R237)),"NA")</f>
        <v>prejuízo</v>
      </c>
      <c r="I237" s="26">
        <f>IFERROR(IF(AND('1.DP 2012-2022 '!S237&lt;0),"prejuízo",IF('1.DP 2012-2022 '!H237&lt;0,"IRPJ NEGATIVO",('1.DP 2012-2022 '!H237+'1.DP 2012-2022 '!AD237)/'1.DP 2012-2022 '!S237)),"NA")</f>
        <v>0.24485628993976585</v>
      </c>
      <c r="J237" s="26" t="str">
        <f>IFERROR(IF(AND('1.DP 2012-2022 '!T237&lt;0),"prejuízo",IF('1.DP 2012-2022 '!I237&lt;0,"IRPJ NEGATIVO",('1.DP 2012-2022 '!I237+'1.DP 2012-2022 '!AE237)/'1.DP 2012-2022 '!T237)),"NA")</f>
        <v>prejuízo</v>
      </c>
      <c r="K237" s="26">
        <f>IFERROR(IF(AND('1.DP 2012-2022 '!U237&lt;0),"prejuízo",IF('1.DP 2012-2022 '!J237&lt;0,"IRPJ NEGATIVO",('1.DP 2012-2022 '!J237+'1.DP 2012-2022 '!AF237)/'1.DP 2012-2022 '!U237)),"NA")</f>
        <v>0.35640596055749268</v>
      </c>
      <c r="L237" s="26" t="str">
        <f>IFERROR(IF(AND('1.DP 2012-2022 '!V237&lt;0),"prejuízo",IF('1.DP 2012-2022 '!K237&lt;0,"IRPJ NEGATIVO",('1.DP 2012-2022 '!K237+'1.DP 2012-2022 '!AG237)/'1.DP 2012-2022 '!V237)),"NA")</f>
        <v>NA</v>
      </c>
      <c r="M237" s="26" t="str">
        <f>IFERROR(IF(AND('1.DP 2012-2022 '!W237&lt;0),"prejuízo",IF('1.DP 2012-2022 '!L237&lt;0,"IRPJ NEGATIVO",('1.DP 2012-2022 '!L237+'1.DP 2012-2022 '!AH237)/'1.DP 2012-2022 '!W237)),"NA")</f>
        <v>NA</v>
      </c>
      <c r="N237" s="26" t="str">
        <f>IFERROR(IF(AND('1.DP 2012-2022 '!X237&lt;0),"prejuízo",IF('1.DP 2012-2022 '!M237&lt;0,"IRPJ NEGATIVO",('1.DP 2012-2022 '!M237+'1.DP 2012-2022 '!AI237)/'1.DP 2012-2022 '!X237)),"NA")</f>
        <v>NA</v>
      </c>
      <c r="O237" s="26" t="str">
        <f>IFERROR(IF(AND('1.DP 2012-2022 '!Y237&lt;0),"prejuízo",IF('1.DP 2012-2022 '!N237&lt;0,"IRPJ NEGATIVO",('1.DP 2012-2022 '!N237+'1.DP 2012-2022 '!AJ237)/'1.DP 2012-2022 '!Y237)),"NA")</f>
        <v>NA</v>
      </c>
      <c r="P237" s="26" t="str">
        <f>IFERROR(IF(AND('1.DP 2012-2022 '!Z237&lt;0),"prejuízo",IF('1.DP 2012-2022 '!O237&lt;0,"IRPJ NEGATIVO",('1.DP 2012-2022 '!O237+'1.DP 2012-2022 '!AK237)/'1.DP 2012-2022 '!Z237)),"NA")</f>
        <v>NA</v>
      </c>
      <c r="Q237" s="27">
        <f t="shared" si="1"/>
        <v>2</v>
      </c>
      <c r="R237" s="27">
        <f t="shared" si="2"/>
        <v>58</v>
      </c>
      <c r="S237" s="28">
        <f>IFERROR((SUMIF('1.DP 2012-2022 '!E237:O237,"&gt;=0",'1.DP 2012-2022 '!E237:O237)+SUMIF('1.DP 2012-2022 '!E237:O237,"&gt;=0",'1.DP 2012-2022 '!AA237:AK237))/(SUMIF('1.DP 2012-2022 '!P237:Z237,"&gt;=0",'1.DP 2012-2022 '!P237:Z237)),"NA")</f>
        <v>-1.4705507143156495</v>
      </c>
      <c r="T237" s="29" t="str">
        <f t="shared" si="3"/>
        <v>na</v>
      </c>
      <c r="U237" s="29" t="str">
        <f t="shared" si="4"/>
        <v>na</v>
      </c>
    </row>
    <row r="238" spans="1:21" ht="14.25" customHeight="1">
      <c r="A238" s="12" t="s">
        <v>537</v>
      </c>
      <c r="B238" s="12" t="s">
        <v>538</v>
      </c>
      <c r="C238" s="12" t="s">
        <v>58</v>
      </c>
      <c r="D238" s="13" t="s">
        <v>528</v>
      </c>
      <c r="E238" s="25" t="str">
        <f t="shared" si="0"/>
        <v>NA)</v>
      </c>
      <c r="F238" s="26" t="str">
        <f>IFERROR(IF(AND('1.DP 2012-2022 '!P238&lt;0),"prejuízo",IF('1.DP 2012-2022 '!E238&lt;0,"IRPJ NEGATIVO",('1.DP 2012-2022 '!E238+'1.DP 2012-2022 '!AA238)/'1.DP 2012-2022 '!P238)),"NA")</f>
        <v>prejuízo</v>
      </c>
      <c r="G238" s="26">
        <f>IFERROR(IF(AND('1.DP 2012-2022 '!Q238&lt;0),"prejuízo",IF('1.DP 2012-2022 '!F238&lt;0,"IRPJ NEGATIVO",('1.DP 2012-2022 '!F238+'1.DP 2012-2022 '!AB238)/'1.DP 2012-2022 '!Q238)),"NA")</f>
        <v>0.71284932652682842</v>
      </c>
      <c r="H238" s="26" t="str">
        <f>IFERROR(IF(AND('1.DP 2012-2022 '!R238&lt;0),"prejuízo",IF('1.DP 2012-2022 '!G238&lt;0,"IRPJ NEGATIVO",('1.DP 2012-2022 '!G238+'1.DP 2012-2022 '!AC238)/'1.DP 2012-2022 '!R238)),"NA")</f>
        <v>prejuízo</v>
      </c>
      <c r="I238" s="26" t="str">
        <f>IFERROR(IF(AND('1.DP 2012-2022 '!S238&lt;0),"prejuízo",IF('1.DP 2012-2022 '!H238&lt;0,"IRPJ NEGATIVO",('1.DP 2012-2022 '!H238+'1.DP 2012-2022 '!AD238)/'1.DP 2012-2022 '!S238)),"NA")</f>
        <v>prejuízo</v>
      </c>
      <c r="J238" s="26" t="str">
        <f>IFERROR(IF(AND('1.DP 2012-2022 '!T238&lt;0),"prejuízo",IF('1.DP 2012-2022 '!I238&lt;0,"IRPJ NEGATIVO",('1.DP 2012-2022 '!I238+'1.DP 2012-2022 '!AE238)/'1.DP 2012-2022 '!T238)),"NA")</f>
        <v>prejuízo</v>
      </c>
      <c r="K238" s="26" t="str">
        <f>IFERROR(IF(AND('1.DP 2012-2022 '!U238&lt;0),"prejuízo",IF('1.DP 2012-2022 '!J238&lt;0,"IRPJ NEGATIVO",('1.DP 2012-2022 '!J238+'1.DP 2012-2022 '!AF238)/'1.DP 2012-2022 '!U238)),"NA")</f>
        <v>prejuízo</v>
      </c>
      <c r="L238" s="26" t="str">
        <f>IFERROR(IF(AND('1.DP 2012-2022 '!V238&lt;0),"prejuízo",IF('1.DP 2012-2022 '!K238&lt;0,"IRPJ NEGATIVO",('1.DP 2012-2022 '!K238+'1.DP 2012-2022 '!AG238)/'1.DP 2012-2022 '!V238)),"NA")</f>
        <v>prejuízo</v>
      </c>
      <c r="M238" s="26" t="str">
        <f>IFERROR(IF(AND('1.DP 2012-2022 '!W238&lt;0),"prejuízo",IF('1.DP 2012-2022 '!L238&lt;0,"IRPJ NEGATIVO",('1.DP 2012-2022 '!L238+'1.DP 2012-2022 '!AH238)/'1.DP 2012-2022 '!W238)),"NA")</f>
        <v>prejuízo</v>
      </c>
      <c r="N238" s="26" t="str">
        <f>IFERROR(IF(AND('1.DP 2012-2022 '!X238&lt;0),"prejuízo",IF('1.DP 2012-2022 '!M238&lt;0,"IRPJ NEGATIVO",('1.DP 2012-2022 '!M238+'1.DP 2012-2022 '!AI238)/'1.DP 2012-2022 '!X238)),"NA")</f>
        <v>prejuízo</v>
      </c>
      <c r="O238" s="26" t="str">
        <f>IFERROR(IF(AND('1.DP 2012-2022 '!Y238&lt;0),"prejuízo",IF('1.DP 2012-2022 '!N238&lt;0,"IRPJ NEGATIVO",('1.DP 2012-2022 '!N238+'1.DP 2012-2022 '!AJ238)/'1.DP 2012-2022 '!Y238)),"NA")</f>
        <v>prejuízo</v>
      </c>
      <c r="P238" s="26" t="str">
        <f>IFERROR(IF(AND('1.DP 2012-2022 '!Z238&lt;0),"prejuízo",IF('1.DP 2012-2022 '!O238&lt;0,"IRPJ NEGATIVO",('1.DP 2012-2022 '!O238+'1.DP 2012-2022 '!AK238)/'1.DP 2012-2022 '!Z238)),"NA")</f>
        <v>prejuízo</v>
      </c>
      <c r="Q238" s="27">
        <f t="shared" si="1"/>
        <v>0</v>
      </c>
      <c r="R238" s="27">
        <f t="shared" si="2"/>
        <v>58</v>
      </c>
      <c r="S238" s="28">
        <f>IFERROR((SUMIF('1.DP 2012-2022 '!E238:O238,"&gt;=0",'1.DP 2012-2022 '!E238:O238)+SUMIF('1.DP 2012-2022 '!E238:O238,"&gt;=0",'1.DP 2012-2022 '!AA238:AK238))/(SUMIF('1.DP 2012-2022 '!P238:Z238,"&gt;=0",'1.DP 2012-2022 '!P238:Z238)),"NA")</f>
        <v>1.2465110370294405</v>
      </c>
      <c r="T238" s="29" t="str">
        <f t="shared" si="3"/>
        <v>na</v>
      </c>
      <c r="U238" s="29" t="str">
        <f t="shared" si="4"/>
        <v>na</v>
      </c>
    </row>
    <row r="239" spans="1:21" ht="14.25" customHeight="1">
      <c r="A239" s="12" t="s">
        <v>539</v>
      </c>
      <c r="B239" s="12" t="s">
        <v>540</v>
      </c>
      <c r="C239" s="12" t="s">
        <v>58</v>
      </c>
      <c r="D239" s="13" t="s">
        <v>528</v>
      </c>
      <c r="E239" s="25" t="str">
        <f t="shared" si="0"/>
        <v>NA)</v>
      </c>
      <c r="F239" s="26" t="str">
        <f>IFERROR(IF(AND('1.DP 2012-2022 '!P239&lt;0),"prejuízo",IF('1.DP 2012-2022 '!E239&lt;0,"IRPJ NEGATIVO",('1.DP 2012-2022 '!E239+'1.DP 2012-2022 '!AA239)/'1.DP 2012-2022 '!P239)),"NA")</f>
        <v>NA</v>
      </c>
      <c r="G239" s="26" t="str">
        <f>IFERROR(IF(AND('1.DP 2012-2022 '!Q239&lt;0),"prejuízo",IF('1.DP 2012-2022 '!F239&lt;0,"IRPJ NEGATIVO",('1.DP 2012-2022 '!F239+'1.DP 2012-2022 '!AB239)/'1.DP 2012-2022 '!Q239)),"NA")</f>
        <v>prejuízo</v>
      </c>
      <c r="H239" s="26" t="str">
        <f>IFERROR(IF(AND('1.DP 2012-2022 '!R239&lt;0),"prejuízo",IF('1.DP 2012-2022 '!G239&lt;0,"IRPJ NEGATIVO",('1.DP 2012-2022 '!G239+'1.DP 2012-2022 '!AC239)/'1.DP 2012-2022 '!R239)),"NA")</f>
        <v>prejuízo</v>
      </c>
      <c r="I239" s="26" t="str">
        <f>IFERROR(IF(AND('1.DP 2012-2022 '!S239&lt;0),"prejuízo",IF('1.DP 2012-2022 '!H239&lt;0,"IRPJ NEGATIVO",('1.DP 2012-2022 '!H239+'1.DP 2012-2022 '!AD239)/'1.DP 2012-2022 '!S239)),"NA")</f>
        <v>prejuízo</v>
      </c>
      <c r="J239" s="26" t="str">
        <f>IFERROR(IF(AND('1.DP 2012-2022 '!T239&lt;0),"prejuízo",IF('1.DP 2012-2022 '!I239&lt;0,"IRPJ NEGATIVO",('1.DP 2012-2022 '!I239+'1.DP 2012-2022 '!AE239)/'1.DP 2012-2022 '!T239)),"NA")</f>
        <v>prejuízo</v>
      </c>
      <c r="K239" s="26" t="str">
        <f>IFERROR(IF(AND('1.DP 2012-2022 '!U239&lt;0),"prejuízo",IF('1.DP 2012-2022 '!J239&lt;0,"IRPJ NEGATIVO",('1.DP 2012-2022 '!J239+'1.DP 2012-2022 '!AF239)/'1.DP 2012-2022 '!U239)),"NA")</f>
        <v>prejuízo</v>
      </c>
      <c r="L239" s="26" t="str">
        <f>IFERROR(IF(AND('1.DP 2012-2022 '!V239&lt;0),"prejuízo",IF('1.DP 2012-2022 '!K239&lt;0,"IRPJ NEGATIVO",('1.DP 2012-2022 '!K239+'1.DP 2012-2022 '!AG239)/'1.DP 2012-2022 '!V239)),"NA")</f>
        <v>prejuízo</v>
      </c>
      <c r="M239" s="26" t="str">
        <f>IFERROR(IF(AND('1.DP 2012-2022 '!W239&lt;0),"prejuízo",IF('1.DP 2012-2022 '!L239&lt;0,"IRPJ NEGATIVO",('1.DP 2012-2022 '!L239+'1.DP 2012-2022 '!AH239)/'1.DP 2012-2022 '!W239)),"NA")</f>
        <v>prejuízo</v>
      </c>
      <c r="N239" s="26" t="str">
        <f>IFERROR(IF(AND('1.DP 2012-2022 '!X239&lt;0),"prejuízo",IF('1.DP 2012-2022 '!M239&lt;0,"IRPJ NEGATIVO",('1.DP 2012-2022 '!M239+'1.DP 2012-2022 '!AI239)/'1.DP 2012-2022 '!X239)),"NA")</f>
        <v>prejuízo</v>
      </c>
      <c r="O239" s="26" t="str">
        <f>IFERROR(IF(AND('1.DP 2012-2022 '!Y239&lt;0),"prejuízo",IF('1.DP 2012-2022 '!N239&lt;0,"IRPJ NEGATIVO",('1.DP 2012-2022 '!N239+'1.DP 2012-2022 '!AJ239)/'1.DP 2012-2022 '!Y239)),"NA")</f>
        <v>prejuízo</v>
      </c>
      <c r="P239" s="26" t="str">
        <f>IFERROR(IF(AND('1.DP 2012-2022 '!Z239&lt;0),"prejuízo",IF('1.DP 2012-2022 '!O239&lt;0,"IRPJ NEGATIVO",('1.DP 2012-2022 '!O239+'1.DP 2012-2022 '!AK239)/'1.DP 2012-2022 '!Z239)),"NA")</f>
        <v>prejuízo</v>
      </c>
      <c r="Q239" s="27">
        <f t="shared" si="1"/>
        <v>0</v>
      </c>
      <c r="R239" s="27">
        <f t="shared" si="2"/>
        <v>58</v>
      </c>
      <c r="S239" s="28" t="str">
        <f>IFERROR((SUMIF('1.DP 2012-2022 '!E239:O239,"&gt;=0",'1.DP 2012-2022 '!E239:O239)+SUMIF('1.DP 2012-2022 '!E239:O239,"&gt;=0",'1.DP 2012-2022 '!AA239:AK239))/(SUMIF('1.DP 2012-2022 '!P239:Z239,"&gt;=0",'1.DP 2012-2022 '!P239:Z239)),"NA")</f>
        <v>NA</v>
      </c>
      <c r="T239" s="29" t="str">
        <f t="shared" si="3"/>
        <v>na</v>
      </c>
      <c r="U239" s="29" t="str">
        <f t="shared" si="4"/>
        <v>na</v>
      </c>
    </row>
    <row r="240" spans="1:21" ht="14.25" customHeight="1">
      <c r="A240" s="12" t="s">
        <v>541</v>
      </c>
      <c r="B240" s="12" t="s">
        <v>542</v>
      </c>
      <c r="C240" s="12" t="s">
        <v>58</v>
      </c>
      <c r="D240" s="13" t="s">
        <v>528</v>
      </c>
      <c r="E240" s="25">
        <f t="shared" si="0"/>
        <v>2.6569035882771746E-2</v>
      </c>
      <c r="F240" s="26">
        <f>IFERROR(IF(AND('1.DP 2012-2022 '!P240&lt;0),"prejuízo",IF('1.DP 2012-2022 '!E240&lt;0,"IRPJ NEGATIVO",('1.DP 2012-2022 '!E240+'1.DP 2012-2022 '!AA240)/'1.DP 2012-2022 '!P240)),"NA")</f>
        <v>0.31270409238738345</v>
      </c>
      <c r="G240" s="26" t="str">
        <f>IFERROR(IF(AND('1.DP 2012-2022 '!Q240&lt;0),"prejuízo",IF('1.DP 2012-2022 '!F240&lt;0,"IRPJ NEGATIVO",('1.DP 2012-2022 '!F240+'1.DP 2012-2022 '!AB240)/'1.DP 2012-2022 '!Q240)),"NA")</f>
        <v>NA</v>
      </c>
      <c r="H240" s="26">
        <f>IFERROR(IF(AND('1.DP 2012-2022 '!R240&lt;0),"prejuízo",IF('1.DP 2012-2022 '!G240&lt;0,"IRPJ NEGATIVO",('1.DP 2012-2022 '!G240+'1.DP 2012-2022 '!AC240)/'1.DP 2012-2022 '!R240)),"NA")</f>
        <v>-167.81081080254688</v>
      </c>
      <c r="I240" s="26">
        <f>IFERROR(IF(AND('1.DP 2012-2022 '!S240&lt;0),"prejuízo",IF('1.DP 2012-2022 '!H240&lt;0,"IRPJ NEGATIVO",('1.DP 2012-2022 '!H240+'1.DP 2012-2022 '!AD240)/'1.DP 2012-2022 '!S240)),"NA")</f>
        <v>0.3471487235893515</v>
      </c>
      <c r="J240" s="26">
        <f>IFERROR(IF(AND('1.DP 2012-2022 '!T240&lt;0),"prejuízo",IF('1.DP 2012-2022 '!I240&lt;0,"IRPJ NEGATIVO",('1.DP 2012-2022 '!I240+'1.DP 2012-2022 '!AE240)/'1.DP 2012-2022 '!T240)),"NA")</f>
        <v>0.39012244151492848</v>
      </c>
      <c r="K240" s="26">
        <f>IFERROR(IF(AND('1.DP 2012-2022 '!U240&lt;0),"prejuízo",IF('1.DP 2012-2022 '!J240&lt;0,"IRPJ NEGATIVO",('1.DP 2012-2022 '!J240+'1.DP 2012-2022 '!AF240)/'1.DP 2012-2022 '!U240)),"NA")</f>
        <v>0.93893747976105524</v>
      </c>
      <c r="L240" s="26" t="str">
        <f>IFERROR(IF(AND('1.DP 2012-2022 '!V240&lt;0),"prejuízo",IF('1.DP 2012-2022 '!K240&lt;0,"IRPJ NEGATIVO",('1.DP 2012-2022 '!K240+'1.DP 2012-2022 '!AG240)/'1.DP 2012-2022 '!V240)),"NA")</f>
        <v>prejuízo</v>
      </c>
      <c r="M240" s="26" t="str">
        <f>IFERROR(IF(AND('1.DP 2012-2022 '!W240&lt;0),"prejuízo",IF('1.DP 2012-2022 '!L240&lt;0,"IRPJ NEGATIVO",('1.DP 2012-2022 '!L240+'1.DP 2012-2022 '!AH240)/'1.DP 2012-2022 '!W240)),"NA")</f>
        <v>prejuízo</v>
      </c>
      <c r="N240" s="26" t="str">
        <f>IFERROR(IF(AND('1.DP 2012-2022 '!X240&lt;0),"prejuízo",IF('1.DP 2012-2022 '!M240&lt;0,"IRPJ NEGATIVO",('1.DP 2012-2022 '!M240+'1.DP 2012-2022 '!AI240)/'1.DP 2012-2022 '!X240)),"NA")</f>
        <v>prejuízo</v>
      </c>
      <c r="O240" s="26">
        <f>IFERROR(IF(AND('1.DP 2012-2022 '!Y240&lt;0),"prejuízo",IF('1.DP 2012-2022 '!N240&lt;0,"IRPJ NEGATIVO",('1.DP 2012-2022 '!N240+'1.DP 2012-2022 '!AJ240)/'1.DP 2012-2022 '!Y240)),"NA")</f>
        <v>0.18282800746894545</v>
      </c>
      <c r="P240" s="26">
        <f>IFERROR(IF(AND('1.DP 2012-2022 '!Z240&lt;0),"prejuízo",IF('1.DP 2012-2022 '!O240&lt;0,"IRPJ NEGATIVO",('1.DP 2012-2022 '!O240+'1.DP 2012-2022 '!AK240)/'1.DP 2012-2022 '!Z240)),"NA")</f>
        <v>0.24480213664387312</v>
      </c>
      <c r="Q240" s="27">
        <f t="shared" si="1"/>
        <v>5</v>
      </c>
      <c r="R240" s="27">
        <f t="shared" si="2"/>
        <v>58</v>
      </c>
      <c r="S240" s="28">
        <f>IFERROR((SUMIF('1.DP 2012-2022 '!E240:O240,"&gt;=0",'1.DP 2012-2022 '!E240:O240)+SUMIF('1.DP 2012-2022 '!E240:O240,"&gt;=0",'1.DP 2012-2022 '!AA240:AK240))/(SUMIF('1.DP 2012-2022 '!P240:Z240,"&gt;=0",'1.DP 2012-2022 '!P240:Z240)),"NA")</f>
        <v>0.37274650388162894</v>
      </c>
      <c r="T240" s="29">
        <f t="shared" si="3"/>
        <v>3.2133319300140427E-2</v>
      </c>
      <c r="U240" s="29">
        <f t="shared" si="4"/>
        <v>9.5429212463294657E-4</v>
      </c>
    </row>
    <row r="241" spans="1:21" ht="14.25" customHeight="1">
      <c r="A241" s="12" t="s">
        <v>543</v>
      </c>
      <c r="B241" s="12" t="s">
        <v>544</v>
      </c>
      <c r="C241" s="12" t="s">
        <v>58</v>
      </c>
      <c r="D241" s="13" t="s">
        <v>528</v>
      </c>
      <c r="E241" s="25">
        <f t="shared" si="0"/>
        <v>1.1432569655110445E-2</v>
      </c>
      <c r="F241" s="26">
        <f>IFERROR(IF(AND('1.DP 2012-2022 '!P241&lt;0),"prejuízo",IF('1.DP 2012-2022 '!E241&lt;0,"IRPJ NEGATIVO",('1.DP 2012-2022 '!E241+'1.DP 2012-2022 '!AA241)/'1.DP 2012-2022 '!P241)),"NA")</f>
        <v>0.12925335950672426</v>
      </c>
      <c r="G241" s="26">
        <f>IFERROR(IF(AND('1.DP 2012-2022 '!Q241&lt;0),"prejuízo",IF('1.DP 2012-2022 '!F241&lt;0,"IRPJ NEGATIVO",('1.DP 2012-2022 '!F241+'1.DP 2012-2022 '!AB241)/'1.DP 2012-2022 '!Q241)),"NA")</f>
        <v>0.24278198934061002</v>
      </c>
      <c r="H241" s="26" t="str">
        <f>IFERROR(IF(AND('1.DP 2012-2022 '!R241&lt;0),"prejuízo",IF('1.DP 2012-2022 '!G241&lt;0,"IRPJ NEGATIVO",('1.DP 2012-2022 '!G241+'1.DP 2012-2022 '!AC241)/'1.DP 2012-2022 '!R241)),"NA")</f>
        <v>prejuízo</v>
      </c>
      <c r="I241" s="26">
        <f>IFERROR(IF(AND('1.DP 2012-2022 '!S241&lt;0),"prejuízo",IF('1.DP 2012-2022 '!H241&lt;0,"IRPJ NEGATIVO",('1.DP 2012-2022 '!H241+'1.DP 2012-2022 '!AD241)/'1.DP 2012-2022 '!S241)),"NA")</f>
        <v>0.11353322752529064</v>
      </c>
      <c r="J241" s="26">
        <f>IFERROR(IF(AND('1.DP 2012-2022 '!T241&lt;0),"prejuízo",IF('1.DP 2012-2022 '!I241&lt;0,"IRPJ NEGATIVO",('1.DP 2012-2022 '!I241+'1.DP 2012-2022 '!AE241)/'1.DP 2012-2022 '!T241)),"NA")</f>
        <v>0.17752046362378088</v>
      </c>
      <c r="K241" s="26" t="str">
        <f>IFERROR(IF(AND('1.DP 2012-2022 '!U241&lt;0),"prejuízo",IF('1.DP 2012-2022 '!J241&lt;0,"IRPJ NEGATIVO",('1.DP 2012-2022 '!J241+'1.DP 2012-2022 '!AF241)/'1.DP 2012-2022 '!U241)),"NA")</f>
        <v>NA</v>
      </c>
      <c r="L241" s="26" t="str">
        <f>IFERROR(IF(AND('1.DP 2012-2022 '!V241&lt;0),"prejuízo",IF('1.DP 2012-2022 '!K241&lt;0,"IRPJ NEGATIVO",('1.DP 2012-2022 '!K241+'1.DP 2012-2022 '!AG241)/'1.DP 2012-2022 '!V241)),"NA")</f>
        <v>NA</v>
      </c>
      <c r="M241" s="26" t="str">
        <f>IFERROR(IF(AND('1.DP 2012-2022 '!W241&lt;0),"prejuízo",IF('1.DP 2012-2022 '!L241&lt;0,"IRPJ NEGATIVO",('1.DP 2012-2022 '!L241+'1.DP 2012-2022 '!AH241)/'1.DP 2012-2022 '!W241)),"NA")</f>
        <v>NA</v>
      </c>
      <c r="N241" s="26" t="str">
        <f>IFERROR(IF(AND('1.DP 2012-2022 '!X241&lt;0),"prejuízo",IF('1.DP 2012-2022 '!M241&lt;0,"IRPJ NEGATIVO",('1.DP 2012-2022 '!M241+'1.DP 2012-2022 '!AI241)/'1.DP 2012-2022 '!X241)),"NA")</f>
        <v>NA</v>
      </c>
      <c r="O241" s="26" t="str">
        <f>IFERROR(IF(AND('1.DP 2012-2022 '!Y241&lt;0),"prejuízo",IF('1.DP 2012-2022 '!N241&lt;0,"IRPJ NEGATIVO",('1.DP 2012-2022 '!N241+'1.DP 2012-2022 '!AJ241)/'1.DP 2012-2022 '!Y241)),"NA")</f>
        <v>NA</v>
      </c>
      <c r="P241" s="26" t="str">
        <f>IFERROR(IF(AND('1.DP 2012-2022 '!Z241&lt;0),"prejuízo",IF('1.DP 2012-2022 '!O241&lt;0,"IRPJ NEGATIVO",('1.DP 2012-2022 '!O241+'1.DP 2012-2022 '!AK241)/'1.DP 2012-2022 '!Z241)),"NA")</f>
        <v>NA</v>
      </c>
      <c r="Q241" s="27">
        <f t="shared" si="1"/>
        <v>4</v>
      </c>
      <c r="R241" s="27">
        <f t="shared" si="2"/>
        <v>58</v>
      </c>
      <c r="S241" s="28">
        <f>IFERROR((SUMIF('1.DP 2012-2022 '!E241:O241,"&gt;=0",'1.DP 2012-2022 '!E241:O241)+SUMIF('1.DP 2012-2022 '!E241:O241,"&gt;=0",'1.DP 2012-2022 '!AA241:AK241))/(SUMIF('1.DP 2012-2022 '!P241:Z241,"&gt;=0",'1.DP 2012-2022 '!P241:Z241)),"NA")</f>
        <v>0.12380331835649722</v>
      </c>
      <c r="T241" s="29">
        <f t="shared" si="3"/>
        <v>8.5381598866549804E-3</v>
      </c>
      <c r="U241" s="29">
        <f t="shared" si="4"/>
        <v>2.535654241812539E-4</v>
      </c>
    </row>
    <row r="242" spans="1:21" ht="14.25" customHeight="1">
      <c r="A242" s="12" t="s">
        <v>545</v>
      </c>
      <c r="B242" s="12" t="s">
        <v>546</v>
      </c>
      <c r="C242" s="12" t="s">
        <v>58</v>
      </c>
      <c r="D242" s="13" t="s">
        <v>528</v>
      </c>
      <c r="E242" s="25">
        <f t="shared" si="0"/>
        <v>6.1751355808558417E-3</v>
      </c>
      <c r="F242" s="26">
        <f>IFERROR(IF(AND('1.DP 2012-2022 '!P242&lt;0),"prejuízo",IF('1.DP 2012-2022 '!E242&lt;0,"IRPJ NEGATIVO",('1.DP 2012-2022 '!E242+'1.DP 2012-2022 '!AA242)/'1.DP 2012-2022 '!P242)),"NA")</f>
        <v>6.4106919509886381E-2</v>
      </c>
      <c r="G242" s="26">
        <f>IFERROR(IF(AND('1.DP 2012-2022 '!Q242&lt;0),"prejuízo",IF('1.DP 2012-2022 '!F242&lt;0,"IRPJ NEGATIVO",('1.DP 2012-2022 '!F242+'1.DP 2012-2022 '!AB242)/'1.DP 2012-2022 '!Q242)),"NA")</f>
        <v>0.11078158467285854</v>
      </c>
      <c r="H242" s="26">
        <f>IFERROR(IF(AND('1.DP 2012-2022 '!R242&lt;0),"prejuízo",IF('1.DP 2012-2022 '!G242&lt;0,"IRPJ NEGATIVO",('1.DP 2012-2022 '!G242+'1.DP 2012-2022 '!AC242)/'1.DP 2012-2022 '!R242)),"NA")</f>
        <v>6.4383986120304049E-2</v>
      </c>
      <c r="I242" s="26">
        <f>IFERROR(IF(AND('1.DP 2012-2022 '!S242&lt;0),"prejuízo",IF('1.DP 2012-2022 '!H242&lt;0,"IRPJ NEGATIVO",('1.DP 2012-2022 '!H242+'1.DP 2012-2022 '!AD242)/'1.DP 2012-2022 '!S242)),"NA")</f>
        <v>-0.55701087981311115</v>
      </c>
      <c r="J242" s="26">
        <f>IFERROR(IF(AND('1.DP 2012-2022 '!T242&lt;0),"prejuízo",IF('1.DP 2012-2022 '!I242&lt;0,"IRPJ NEGATIVO",('1.DP 2012-2022 '!I242+'1.DP 2012-2022 '!AE242)/'1.DP 2012-2022 '!T242)),"NA")</f>
        <v>0.1512240188725173</v>
      </c>
      <c r="K242" s="26">
        <f>IFERROR(IF(AND('1.DP 2012-2022 '!U242&lt;0),"prejuízo",IF('1.DP 2012-2022 '!J242&lt;0,"IRPJ NEGATIVO",('1.DP 2012-2022 '!J242+'1.DP 2012-2022 '!AF242)/'1.DP 2012-2022 '!U242)),"NA")</f>
        <v>-7.7125975826696822E-2</v>
      </c>
      <c r="L242" s="26">
        <f>IFERROR(IF(AND('1.DP 2012-2022 '!V242&lt;0),"prejuízo",IF('1.DP 2012-2022 '!K242&lt;0,"IRPJ NEGATIVO",('1.DP 2012-2022 '!K242+'1.DP 2012-2022 '!AG242)/'1.DP 2012-2022 '!V242)),"NA")</f>
        <v>4.4787330340769392E-2</v>
      </c>
      <c r="M242" s="26" t="str">
        <f>IFERROR(IF(AND('1.DP 2012-2022 '!W242&lt;0),"prejuízo",IF('1.DP 2012-2022 '!L242&lt;0,"IRPJ NEGATIVO",('1.DP 2012-2022 '!L242+'1.DP 2012-2022 '!AH242)/'1.DP 2012-2022 '!W242)),"NA")</f>
        <v>IRPJ NEGATIVO</v>
      </c>
      <c r="N242" s="26" t="str">
        <f>IFERROR(IF(AND('1.DP 2012-2022 '!X242&lt;0),"prejuízo",IF('1.DP 2012-2022 '!M242&lt;0,"IRPJ NEGATIVO",('1.DP 2012-2022 '!M242+'1.DP 2012-2022 '!AI242)/'1.DP 2012-2022 '!X242)),"NA")</f>
        <v>prejuízo</v>
      </c>
      <c r="O242" s="26" t="str">
        <f>IFERROR(IF(AND('1.DP 2012-2022 '!Y242&lt;0),"prejuízo",IF('1.DP 2012-2022 '!N242&lt;0,"IRPJ NEGATIVO",('1.DP 2012-2022 '!N242+'1.DP 2012-2022 '!AJ242)/'1.DP 2012-2022 '!Y242)),"NA")</f>
        <v>prejuízo</v>
      </c>
      <c r="P242" s="26" t="str">
        <f>IFERROR(IF(AND('1.DP 2012-2022 '!Z242&lt;0),"prejuízo",IF('1.DP 2012-2022 '!O242&lt;0,"IRPJ NEGATIVO",('1.DP 2012-2022 '!O242+'1.DP 2012-2022 '!AK242)/'1.DP 2012-2022 '!Z242)),"NA")</f>
        <v>prejuízo</v>
      </c>
      <c r="Q242" s="27">
        <f t="shared" si="1"/>
        <v>6</v>
      </c>
      <c r="R242" s="27">
        <f t="shared" si="2"/>
        <v>58</v>
      </c>
      <c r="S242" s="28">
        <f>IFERROR((SUMIF('1.DP 2012-2022 '!E242:O242,"&gt;=0",'1.DP 2012-2022 '!E242:O242)+SUMIF('1.DP 2012-2022 '!E242:O242,"&gt;=0",'1.DP 2012-2022 '!AA242:AK242))/(SUMIF('1.DP 2012-2022 '!P242:Z242,"&gt;=0",'1.DP 2012-2022 '!P242:Z242)),"NA")</f>
        <v>-6.7691683961533924E-2</v>
      </c>
      <c r="T242" s="29">
        <f t="shared" si="3"/>
        <v>-7.0025879960207513E-3</v>
      </c>
      <c r="U242" s="29">
        <f t="shared" si="4"/>
        <v>-2.0796216270824557E-4</v>
      </c>
    </row>
    <row r="243" spans="1:21" ht="14.25" customHeight="1">
      <c r="A243" s="12" t="s">
        <v>547</v>
      </c>
      <c r="B243" s="12" t="s">
        <v>548</v>
      </c>
      <c r="C243" s="12" t="s">
        <v>58</v>
      </c>
      <c r="D243" s="13" t="s">
        <v>528</v>
      </c>
      <c r="E243" s="25">
        <f t="shared" si="0"/>
        <v>6.0875526835432396E-2</v>
      </c>
      <c r="F243" s="26">
        <f>IFERROR(IF(AND('1.DP 2012-2022 '!P243&lt;0),"prejuízo",IF('1.DP 2012-2022 '!E243&lt;0,"IRPJ NEGATIVO",('1.DP 2012-2022 '!E243+'1.DP 2012-2022 '!AA243)/'1.DP 2012-2022 '!P243)),"NA")</f>
        <v>0.18168295894649125</v>
      </c>
      <c r="G243" s="26">
        <f>IFERROR(IF(AND('1.DP 2012-2022 '!Q243&lt;0),"prejuízo",IF('1.DP 2012-2022 '!F243&lt;0,"IRPJ NEGATIVO",('1.DP 2012-2022 '!F243+'1.DP 2012-2022 '!AB243)/'1.DP 2012-2022 '!Q243)),"NA")</f>
        <v>0.18679220541383437</v>
      </c>
      <c r="H243" s="26">
        <f>IFERROR(IF(AND('1.DP 2012-2022 '!R243&lt;0),"prejuízo",IF('1.DP 2012-2022 '!G243&lt;0,"IRPJ NEGATIVO",('1.DP 2012-2022 '!G243+'1.DP 2012-2022 '!AC243)/'1.DP 2012-2022 '!R243)),"NA")</f>
        <v>0.38114917042759289</v>
      </c>
      <c r="I243" s="26">
        <f>IFERROR(IF(AND('1.DP 2012-2022 '!S243&lt;0),"prejuízo",IF('1.DP 2012-2022 '!H243&lt;0,"IRPJ NEGATIVO",('1.DP 2012-2022 '!H243+'1.DP 2012-2022 '!AD243)/'1.DP 2012-2022 '!S243)),"NA")</f>
        <v>0.48443163803607325</v>
      </c>
      <c r="J243" s="26">
        <f>IFERROR(IF(AND('1.DP 2012-2022 '!T243&lt;0),"prejuízo",IF('1.DP 2012-2022 '!I243&lt;0,"IRPJ NEGATIVO",('1.DP 2012-2022 '!I243+'1.DP 2012-2022 '!AE243)/'1.DP 2012-2022 '!T243)),"NA")</f>
        <v>0.3606464905681756</v>
      </c>
      <c r="K243" s="26">
        <f>IFERROR(IF(AND('1.DP 2012-2022 '!U243&lt;0),"prejuízo",IF('1.DP 2012-2022 '!J243&lt;0,"IRPJ NEGATIVO",('1.DP 2012-2022 '!J243+'1.DP 2012-2022 '!AF243)/'1.DP 2012-2022 '!U243)),"NA")</f>
        <v>0.34783493287821415</v>
      </c>
      <c r="L243" s="26">
        <f>IFERROR(IF(AND('1.DP 2012-2022 '!V243&lt;0),"prejuízo",IF('1.DP 2012-2022 '!K243&lt;0,"IRPJ NEGATIVO",('1.DP 2012-2022 '!K243+'1.DP 2012-2022 '!AG243)/'1.DP 2012-2022 '!V243)),"NA")</f>
        <v>0.30828367706140281</v>
      </c>
      <c r="M243" s="26">
        <f>IFERROR(IF(AND('1.DP 2012-2022 '!W243&lt;0),"prejuízo",IF('1.DP 2012-2022 '!L243&lt;0,"IRPJ NEGATIVO",('1.DP 2012-2022 '!L243+'1.DP 2012-2022 '!AH243)/'1.DP 2012-2022 '!W243)),"NA")</f>
        <v>0.32676250872385193</v>
      </c>
      <c r="N243" s="26">
        <f>IFERROR(IF(AND('1.DP 2012-2022 '!X243&lt;0),"prejuízo",IF('1.DP 2012-2022 '!M243&lt;0,"IRPJ NEGATIVO",('1.DP 2012-2022 '!M243+'1.DP 2012-2022 '!AI243)/'1.DP 2012-2022 '!X243)),"NA")</f>
        <v>0.31429149214320434</v>
      </c>
      <c r="O243" s="26">
        <f>IFERROR(IF(AND('1.DP 2012-2022 '!Y243&lt;0),"prejuízo",IF('1.DP 2012-2022 '!N243&lt;0,"IRPJ NEGATIVO",('1.DP 2012-2022 '!N243+'1.DP 2012-2022 '!AJ243)/'1.DP 2012-2022 '!Y243)),"NA")</f>
        <v>0.31792543166941317</v>
      </c>
      <c r="P243" s="26">
        <f>IFERROR(IF(AND('1.DP 2012-2022 '!Z243&lt;0),"prejuízo",IF('1.DP 2012-2022 '!O243&lt;0,"IRPJ NEGATIVO",('1.DP 2012-2022 '!O243+'1.DP 2012-2022 '!AK243)/'1.DP 2012-2022 '!Z243)),"NA")</f>
        <v>0.29638467599998491</v>
      </c>
      <c r="Q243" s="27">
        <f t="shared" si="1"/>
        <v>11</v>
      </c>
      <c r="R243" s="27">
        <f t="shared" si="2"/>
        <v>58</v>
      </c>
      <c r="S243" s="28">
        <f>IFERROR((SUMIF('1.DP 2012-2022 '!E243:O243,"&gt;=0",'1.DP 2012-2022 '!E243:O243)+SUMIF('1.DP 2012-2022 '!E243:O243,"&gt;=0",'1.DP 2012-2022 '!AA243:AK243))/(SUMIF('1.DP 2012-2022 '!P243:Z243,"&gt;=0",'1.DP 2012-2022 '!P243:Z243)),"NA")</f>
        <v>0.31778695524338424</v>
      </c>
      <c r="T243" s="29">
        <f t="shared" si="3"/>
        <v>6.026993978753839E-2</v>
      </c>
      <c r="U243" s="29">
        <f t="shared" si="4"/>
        <v>1.789890684934576E-3</v>
      </c>
    </row>
    <row r="244" spans="1:21" ht="14.25" customHeight="1">
      <c r="A244" s="12" t="s">
        <v>549</v>
      </c>
      <c r="B244" s="12" t="s">
        <v>550</v>
      </c>
      <c r="C244" s="12" t="s">
        <v>58</v>
      </c>
      <c r="D244" s="13" t="s">
        <v>528</v>
      </c>
      <c r="E244" s="25">
        <f t="shared" si="0"/>
        <v>3.1262500821090326E-2</v>
      </c>
      <c r="F244" s="26">
        <f>IFERROR(IF(AND('1.DP 2012-2022 '!P244&lt;0),"prejuízo",IF('1.DP 2012-2022 '!E244&lt;0,"IRPJ NEGATIVO",('1.DP 2012-2022 '!E244+'1.DP 2012-2022 '!AA244)/'1.DP 2012-2022 '!P244)),"NA")</f>
        <v>0.20362694300351114</v>
      </c>
      <c r="G244" s="26">
        <f>IFERROR(IF(AND('1.DP 2012-2022 '!Q244&lt;0),"prejuízo",IF('1.DP 2012-2022 '!F244&lt;0,"IRPJ NEGATIVO",('1.DP 2012-2022 '!F244+'1.DP 2012-2022 '!AB244)/'1.DP 2012-2022 '!Q244)),"NA")</f>
        <v>0.2132955261498572</v>
      </c>
      <c r="H244" s="26">
        <f>IFERROR(IF(AND('1.DP 2012-2022 '!R244&lt;0),"prejuízo",IF('1.DP 2012-2022 '!G244&lt;0,"IRPJ NEGATIVO",('1.DP 2012-2022 '!G244+'1.DP 2012-2022 '!AC244)/'1.DP 2012-2022 '!R244)),"NA")</f>
        <v>0.19151138717226865</v>
      </c>
      <c r="I244" s="26">
        <f>IFERROR(IF(AND('1.DP 2012-2022 '!S244&lt;0),"prejuízo",IF('1.DP 2012-2022 '!H244&lt;0,"IRPJ NEGATIVO",('1.DP 2012-2022 '!H244+'1.DP 2012-2022 '!AD244)/'1.DP 2012-2022 '!S244)),"NA")</f>
        <v>0.33060853769628817</v>
      </c>
      <c r="J244" s="26">
        <f>IFERROR(IF(AND('1.DP 2012-2022 '!T244&lt;0),"prejuízo",IF('1.DP 2012-2022 '!I244&lt;0,"IRPJ NEGATIVO",('1.DP 2012-2022 '!I244+'1.DP 2012-2022 '!AE244)/'1.DP 2012-2022 '!T244)),"NA")</f>
        <v>0.33603659804308705</v>
      </c>
      <c r="K244" s="26">
        <f>IFERROR(IF(AND('1.DP 2012-2022 '!U244&lt;0),"prejuízo",IF('1.DP 2012-2022 '!J244&lt;0,"IRPJ NEGATIVO",('1.DP 2012-2022 '!J244+'1.DP 2012-2022 '!AF244)/'1.DP 2012-2022 '!U244)),"NA")</f>
        <v>0.26453674121190246</v>
      </c>
      <c r="L244" s="26" t="str">
        <f>IFERROR(IF(AND('1.DP 2012-2022 '!V244&lt;0),"prejuízo",IF('1.DP 2012-2022 '!K244&lt;0,"IRPJ NEGATIVO",('1.DP 2012-2022 '!K244+'1.DP 2012-2022 '!AG244)/'1.DP 2012-2022 '!V244)),"NA")</f>
        <v>prejuízo</v>
      </c>
      <c r="M244" s="26" t="str">
        <f>IFERROR(IF(AND('1.DP 2012-2022 '!W244&lt;0),"prejuízo",IF('1.DP 2012-2022 '!L244&lt;0,"IRPJ NEGATIVO",('1.DP 2012-2022 '!L244+'1.DP 2012-2022 '!AH244)/'1.DP 2012-2022 '!W244)),"NA")</f>
        <v>prejuízo</v>
      </c>
      <c r="N244" s="26">
        <f>IFERROR(IF(AND('1.DP 2012-2022 '!X244&lt;0),"prejuízo",IF('1.DP 2012-2022 '!M244&lt;0,"IRPJ NEGATIVO",('1.DP 2012-2022 '!M244+'1.DP 2012-2022 '!AI244)/'1.DP 2012-2022 '!X244)),"NA")</f>
        <v>0.27360931434632424</v>
      </c>
      <c r="O244" s="26" t="str">
        <f>IFERROR(IF(AND('1.DP 2012-2022 '!Y244&lt;0),"prejuízo",IF('1.DP 2012-2022 '!N244&lt;0,"IRPJ NEGATIVO",('1.DP 2012-2022 '!N244+'1.DP 2012-2022 '!AJ244)/'1.DP 2012-2022 '!Y244)),"NA")</f>
        <v>NA</v>
      </c>
      <c r="P244" s="26" t="str">
        <f>IFERROR(IF(AND('1.DP 2012-2022 '!Z244&lt;0),"prejuízo",IF('1.DP 2012-2022 '!O244&lt;0,"IRPJ NEGATIVO",('1.DP 2012-2022 '!O244+'1.DP 2012-2022 '!AK244)/'1.DP 2012-2022 '!Z244)),"NA")</f>
        <v>NA</v>
      </c>
      <c r="Q244" s="27">
        <f t="shared" si="1"/>
        <v>7</v>
      </c>
      <c r="R244" s="27">
        <f t="shared" si="2"/>
        <v>58</v>
      </c>
      <c r="S244" s="28">
        <f>IFERROR((SUMIF('1.DP 2012-2022 '!E244:O244,"&gt;=0",'1.DP 2012-2022 '!E244:O244)+SUMIF('1.DP 2012-2022 '!E244:O244,"&gt;=0",'1.DP 2012-2022 '!AA244:AK244))/(SUMIF('1.DP 2012-2022 '!P244:Z244,"&gt;=0",'1.DP 2012-2022 '!P244:Z244)),"NA")</f>
        <v>0.2047710993712705</v>
      </c>
      <c r="T244" s="29">
        <f t="shared" si="3"/>
        <v>2.4713753372394714E-2</v>
      </c>
      <c r="U244" s="29">
        <f t="shared" si="4"/>
        <v>7.3394659272856802E-4</v>
      </c>
    </row>
    <row r="245" spans="1:21" ht="14.25" customHeight="1">
      <c r="A245" s="12" t="s">
        <v>551</v>
      </c>
      <c r="B245" s="12" t="s">
        <v>552</v>
      </c>
      <c r="C245" s="12" t="s">
        <v>58</v>
      </c>
      <c r="D245" s="13" t="s">
        <v>553</v>
      </c>
      <c r="E245" s="25">
        <f t="shared" si="0"/>
        <v>5.8597836158197697E-3</v>
      </c>
      <c r="F245" s="26" t="str">
        <f>IFERROR(IF(AND('1.DP 2012-2022 '!P245&lt;0),"prejuízo",IF('1.DP 2012-2022 '!E245&lt;0,"IRPJ NEGATIVO",('1.DP 2012-2022 '!E245+'1.DP 2012-2022 '!AA245)/'1.DP 2012-2022 '!P245)),"NA")</f>
        <v>prejuízo</v>
      </c>
      <c r="G245" s="26">
        <f>IFERROR(IF(AND('1.DP 2012-2022 '!Q245&lt;0),"prejuízo",IF('1.DP 2012-2022 '!F245&lt;0,"IRPJ NEGATIVO",('1.DP 2012-2022 '!F245+'1.DP 2012-2022 '!AB245)/'1.DP 2012-2022 '!Q245)),"NA")</f>
        <v>0.1905537485730433</v>
      </c>
      <c r="H245" s="26" t="str">
        <f>IFERROR(IF(AND('1.DP 2012-2022 '!R245&lt;0),"prejuízo",IF('1.DP 2012-2022 '!G245&lt;0,"IRPJ NEGATIVO",('1.DP 2012-2022 '!G245+'1.DP 2012-2022 '!AC245)/'1.DP 2012-2022 '!R245)),"NA")</f>
        <v>prejuízo</v>
      </c>
      <c r="I245" s="26">
        <f>IFERROR(IF(AND('1.DP 2012-2022 '!S245&lt;0),"prejuízo",IF('1.DP 2012-2022 '!H245&lt;0,"IRPJ NEGATIVO",('1.DP 2012-2022 '!H245+'1.DP 2012-2022 '!AD245)/'1.DP 2012-2022 '!S245)),"NA")</f>
        <v>0.23794667312375839</v>
      </c>
      <c r="J245" s="26">
        <f>IFERROR(IF(AND('1.DP 2012-2022 '!T245&lt;0),"prejuízo",IF('1.DP 2012-2022 '!I245&lt;0,"IRPJ NEGATIVO",('1.DP 2012-2022 '!I245+'1.DP 2012-2022 '!AE245)/'1.DP 2012-2022 '!T245)),"NA")</f>
        <v>0.26384764732366656</v>
      </c>
      <c r="K245" s="26" t="str">
        <f>IFERROR(IF(AND('1.DP 2012-2022 '!U245&lt;0),"prejuízo",IF('1.DP 2012-2022 '!J245&lt;0,"IRPJ NEGATIVO",('1.DP 2012-2022 '!J245+'1.DP 2012-2022 '!AF245)/'1.DP 2012-2022 '!U245)),"NA")</f>
        <v>prejuízo</v>
      </c>
      <c r="L245" s="26">
        <f>IFERROR(IF(AND('1.DP 2012-2022 '!V245&lt;0),"prejuízo",IF('1.DP 2012-2022 '!K245&lt;0,"IRPJ NEGATIVO",('1.DP 2012-2022 '!K245+'1.DP 2012-2022 '!AG245)/'1.DP 2012-2022 '!V245)),"NA")</f>
        <v>0.169040122505038</v>
      </c>
      <c r="M245" s="26">
        <f>IFERROR(IF(AND('1.DP 2012-2022 '!W245&lt;0),"prejuízo",IF('1.DP 2012-2022 '!L245&lt;0,"IRPJ NEGATIVO",('1.DP 2012-2022 '!L245+'1.DP 2012-2022 '!AH245)/'1.DP 2012-2022 '!W245)),"NA")</f>
        <v>0</v>
      </c>
      <c r="N245" s="26" t="str">
        <f>IFERROR(IF(AND('1.DP 2012-2022 '!X245&lt;0),"prejuízo",IF('1.DP 2012-2022 '!M245&lt;0,"IRPJ NEGATIVO",('1.DP 2012-2022 '!M245+'1.DP 2012-2022 '!AI245)/'1.DP 2012-2022 '!X245)),"NA")</f>
        <v>prejuízo</v>
      </c>
      <c r="O245" s="26">
        <f>IFERROR(IF(AND('1.DP 2012-2022 '!Y245&lt;0),"prejuízo",IF('1.DP 2012-2022 '!N245&lt;0,"IRPJ NEGATIVO",('1.DP 2012-2022 '!N245+'1.DP 2012-2022 '!AJ245)/'1.DP 2012-2022 '!Y245)),"NA")</f>
        <v>0</v>
      </c>
      <c r="P245" s="26" t="str">
        <f>IFERROR(IF(AND('1.DP 2012-2022 '!Z245&lt;0),"prejuízo",IF('1.DP 2012-2022 '!O245&lt;0,"IRPJ NEGATIVO",('1.DP 2012-2022 '!O245+'1.DP 2012-2022 '!AK245)/'1.DP 2012-2022 '!Z245)),"NA")</f>
        <v>NA</v>
      </c>
      <c r="Q245" s="27">
        <f t="shared" si="1"/>
        <v>6</v>
      </c>
      <c r="R245" s="27">
        <f t="shared" si="2"/>
        <v>147</v>
      </c>
      <c r="S245" s="28">
        <f>IFERROR((SUMIF('1.DP 2012-2022 '!E245:O245,"&gt;=0",'1.DP 2012-2022 '!E245:O245)+SUMIF('1.DP 2012-2022 '!E245:O245,"&gt;=0",'1.DP 2012-2022 '!AA245:AK245))/(SUMIF('1.DP 2012-2022 '!P245:Z245,"&gt;=0",'1.DP 2012-2022 '!P245:Z245)),"NA")</f>
        <v>0.10922793084847944</v>
      </c>
      <c r="T245" s="29">
        <f t="shared" si="3"/>
        <v>4.4582828917746715E-3</v>
      </c>
      <c r="U245" s="29">
        <f t="shared" si="4"/>
        <v>3.3556968002605052E-4</v>
      </c>
    </row>
    <row r="246" spans="1:21" ht="14.25" customHeight="1">
      <c r="A246" s="12" t="s">
        <v>554</v>
      </c>
      <c r="B246" s="12" t="s">
        <v>555</v>
      </c>
      <c r="C246" s="12" t="s">
        <v>58</v>
      </c>
      <c r="D246" s="13" t="s">
        <v>553</v>
      </c>
      <c r="E246" s="25">
        <f t="shared" si="0"/>
        <v>2.5497643995442354E-2</v>
      </c>
      <c r="F246" s="26">
        <f>IFERROR(IF(AND('1.DP 2012-2022 '!P246&lt;0),"prejuízo",IF('1.DP 2012-2022 '!E246&lt;0,"IRPJ NEGATIVO",('1.DP 2012-2022 '!E246+'1.DP 2012-2022 '!AA246)/'1.DP 2012-2022 '!P246)),"NA")</f>
        <v>0.41004443512339328</v>
      </c>
      <c r="G246" s="26">
        <f>IFERROR(IF(AND('1.DP 2012-2022 '!Q246&lt;0),"prejuízo",IF('1.DP 2012-2022 '!F246&lt;0,"IRPJ NEGATIVO",('1.DP 2012-2022 '!F246+'1.DP 2012-2022 '!AB246)/'1.DP 2012-2022 '!Q246)),"NA")</f>
        <v>0.24551344126161762</v>
      </c>
      <c r="H246" s="26">
        <f>IFERROR(IF(AND('1.DP 2012-2022 '!R246&lt;0),"prejuízo",IF('1.DP 2012-2022 '!G246&lt;0,"IRPJ NEGATIVO",('1.DP 2012-2022 '!G246+'1.DP 2012-2022 '!AC246)/'1.DP 2012-2022 '!R246)),"NA")</f>
        <v>0.22590219522058713</v>
      </c>
      <c r="I246" s="26">
        <f>IFERROR(IF(AND('1.DP 2012-2022 '!S246&lt;0),"prejuízo",IF('1.DP 2012-2022 '!H246&lt;0,"IRPJ NEGATIVO",('1.DP 2012-2022 '!H246+'1.DP 2012-2022 '!AD246)/'1.DP 2012-2022 '!S246)),"NA")</f>
        <v>0.55515485813511567</v>
      </c>
      <c r="J246" s="26">
        <f>IFERROR(IF(AND('1.DP 2012-2022 '!T246&lt;0),"prejuízo",IF('1.DP 2012-2022 '!I246&lt;0,"IRPJ NEGATIVO",('1.DP 2012-2022 '!I246+'1.DP 2012-2022 '!AE246)/'1.DP 2012-2022 '!T246)),"NA")</f>
        <v>0.53582869633207775</v>
      </c>
      <c r="K246" s="26">
        <f>IFERROR(IF(AND('1.DP 2012-2022 '!U246&lt;0),"prejuízo",IF('1.DP 2012-2022 '!J246&lt;0,"IRPJ NEGATIVO",('1.DP 2012-2022 '!J246+'1.DP 2012-2022 '!AF246)/'1.DP 2012-2022 '!U246)),"NA")</f>
        <v>0.811505510119931</v>
      </c>
      <c r="L246" s="26">
        <f>IFERROR(IF(AND('1.DP 2012-2022 '!V246&lt;0),"prejuízo",IF('1.DP 2012-2022 '!K246&lt;0,"IRPJ NEGATIVO",('1.DP 2012-2022 '!K246+'1.DP 2012-2022 '!AG246)/'1.DP 2012-2022 '!V246)),"NA")</f>
        <v>0.48360353783677162</v>
      </c>
      <c r="M246" s="26">
        <f>IFERROR(IF(AND('1.DP 2012-2022 '!W246&lt;0),"prejuízo",IF('1.DP 2012-2022 '!L246&lt;0,"IRPJ NEGATIVO",('1.DP 2012-2022 '!L246+'1.DP 2012-2022 '!AH246)/'1.DP 2012-2022 '!W246)),"NA")</f>
        <v>0.29417302071247542</v>
      </c>
      <c r="N246" s="26">
        <f>IFERROR(IF(AND('1.DP 2012-2022 '!X246&lt;0),"prejuízo",IF('1.DP 2012-2022 '!M246&lt;0,"IRPJ NEGATIVO",('1.DP 2012-2022 '!M246+'1.DP 2012-2022 '!AI246)/'1.DP 2012-2022 '!X246)),"NA")</f>
        <v>0.32264770246950153</v>
      </c>
      <c r="O246" s="26">
        <f>IFERROR(IF(AND('1.DP 2012-2022 '!Y246&lt;0),"prejuízo",IF('1.DP 2012-2022 '!N246&lt;0,"IRPJ NEGATIVO",('1.DP 2012-2022 '!N246+'1.DP 2012-2022 '!AJ246)/'1.DP 2012-2022 '!Y246)),"NA")</f>
        <v>0.3004704135054832</v>
      </c>
      <c r="P246" s="26">
        <f>IFERROR(IF(AND('1.DP 2012-2022 '!Z246&lt;0),"prejuízo",IF('1.DP 2012-2022 '!O246&lt;0,"IRPJ NEGATIVO",('1.DP 2012-2022 '!O246+'1.DP 2012-2022 '!AK246)/'1.DP 2012-2022 '!Z246)),"NA")</f>
        <v>0.36023176933437517</v>
      </c>
      <c r="Q246" s="27">
        <f t="shared" si="1"/>
        <v>10</v>
      </c>
      <c r="R246" s="27">
        <f t="shared" si="2"/>
        <v>147</v>
      </c>
      <c r="S246" s="28">
        <f>IFERROR((SUMIF('1.DP 2012-2022 '!E246:O246,"&gt;=0",'1.DP 2012-2022 '!E246:O246)+SUMIF('1.DP 2012-2022 '!E246:O246,"&gt;=0",'1.DP 2012-2022 '!AA246:AK246))/(SUMIF('1.DP 2012-2022 '!P246:Z246,"&gt;=0",'1.DP 2012-2022 '!P246:Z246)),"NA")</f>
        <v>0.3414581812975373</v>
      </c>
      <c r="T246" s="29">
        <f t="shared" si="3"/>
        <v>2.3228447707315462E-2</v>
      </c>
      <c r="U246" s="29">
        <f t="shared" si="4"/>
        <v>1.7483777844215938E-3</v>
      </c>
    </row>
    <row r="247" spans="1:21" ht="14.25" customHeight="1">
      <c r="A247" s="12" t="s">
        <v>556</v>
      </c>
      <c r="B247" s="12" t="s">
        <v>557</v>
      </c>
      <c r="C247" s="12" t="s">
        <v>58</v>
      </c>
      <c r="D247" s="13" t="s">
        <v>553</v>
      </c>
      <c r="E247" s="25">
        <f t="shared" si="0"/>
        <v>3.1957981653883412E-3</v>
      </c>
      <c r="F247" s="26" t="str">
        <f>IFERROR(IF(AND('1.DP 2012-2022 '!P247&lt;0),"prejuízo",IF('1.DP 2012-2022 '!E247&lt;0,"IRPJ NEGATIVO",('1.DP 2012-2022 '!E247+'1.DP 2012-2022 '!AA247)/'1.DP 2012-2022 '!P247)),"NA")</f>
        <v>prejuízo</v>
      </c>
      <c r="G247" s="26" t="str">
        <f>IFERROR(IF(AND('1.DP 2012-2022 '!Q247&lt;0),"prejuízo",IF('1.DP 2012-2022 '!F247&lt;0,"IRPJ NEGATIVO",('1.DP 2012-2022 '!F247+'1.DP 2012-2022 '!AB247)/'1.DP 2012-2022 '!Q247)),"NA")</f>
        <v>prejuízo</v>
      </c>
      <c r="H247" s="26" t="str">
        <f>IFERROR(IF(AND('1.DP 2012-2022 '!R247&lt;0),"prejuízo",IF('1.DP 2012-2022 '!G247&lt;0,"IRPJ NEGATIVO",('1.DP 2012-2022 '!G247+'1.DP 2012-2022 '!AC247)/'1.DP 2012-2022 '!R247)),"NA")</f>
        <v>prejuízo</v>
      </c>
      <c r="I247" s="26" t="str">
        <f>IFERROR(IF(AND('1.DP 2012-2022 '!S247&lt;0),"prejuízo",IF('1.DP 2012-2022 '!H247&lt;0,"IRPJ NEGATIVO",('1.DP 2012-2022 '!H247+'1.DP 2012-2022 '!AD247)/'1.DP 2012-2022 '!S247)),"NA")</f>
        <v>prejuízo</v>
      </c>
      <c r="J247" s="26" t="str">
        <f>IFERROR(IF(AND('1.DP 2012-2022 '!T247&lt;0),"prejuízo",IF('1.DP 2012-2022 '!I247&lt;0,"IRPJ NEGATIVO",('1.DP 2012-2022 '!I247+'1.DP 2012-2022 '!AE247)/'1.DP 2012-2022 '!T247)),"NA")</f>
        <v>prejuízo</v>
      </c>
      <c r="K247" s="26" t="str">
        <f>IFERROR(IF(AND('1.DP 2012-2022 '!U247&lt;0),"prejuízo",IF('1.DP 2012-2022 '!J247&lt;0,"IRPJ NEGATIVO",('1.DP 2012-2022 '!J247+'1.DP 2012-2022 '!AF247)/'1.DP 2012-2022 '!U247)),"NA")</f>
        <v>prejuízo</v>
      </c>
      <c r="L247" s="26" t="str">
        <f>IFERROR(IF(AND('1.DP 2012-2022 '!V247&lt;0),"prejuízo",IF('1.DP 2012-2022 '!K247&lt;0,"IRPJ NEGATIVO",('1.DP 2012-2022 '!K247+'1.DP 2012-2022 '!AG247)/'1.DP 2012-2022 '!V247)),"NA")</f>
        <v>prejuízo</v>
      </c>
      <c r="M247" s="26">
        <f>IFERROR(IF(AND('1.DP 2012-2022 '!W247&lt;0),"prejuízo",IF('1.DP 2012-2022 '!L247&lt;0,"IRPJ NEGATIVO",('1.DP 2012-2022 '!L247+'1.DP 2012-2022 '!AH247)/'1.DP 2012-2022 '!W247)),"NA")</f>
        <v>0.46978233031208616</v>
      </c>
      <c r="N247" s="26" t="str">
        <f>IFERROR(IF(AND('1.DP 2012-2022 '!X247&lt;0),"prejuízo",IF('1.DP 2012-2022 '!M247&lt;0,"IRPJ NEGATIVO",('1.DP 2012-2022 '!M247+'1.DP 2012-2022 '!AI247)/'1.DP 2012-2022 '!X247)),"NA")</f>
        <v>prejuízo</v>
      </c>
      <c r="O247" s="26" t="str">
        <f>IFERROR(IF(AND('1.DP 2012-2022 '!Y247&lt;0),"prejuízo",IF('1.DP 2012-2022 '!N247&lt;0,"IRPJ NEGATIVO",('1.DP 2012-2022 '!N247+'1.DP 2012-2022 '!AJ247)/'1.DP 2012-2022 '!Y247)),"NA")</f>
        <v>prejuízo</v>
      </c>
      <c r="P247" s="26" t="str">
        <f>IFERROR(IF(AND('1.DP 2012-2022 '!Z247&lt;0),"prejuízo",IF('1.DP 2012-2022 '!O247&lt;0,"IRPJ NEGATIVO",('1.DP 2012-2022 '!O247+'1.DP 2012-2022 '!AK247)/'1.DP 2012-2022 '!Z247)),"NA")</f>
        <v>prejuízo</v>
      </c>
      <c r="Q247" s="27">
        <f t="shared" si="1"/>
        <v>1</v>
      </c>
      <c r="R247" s="27">
        <f t="shared" si="2"/>
        <v>147</v>
      </c>
      <c r="S247" s="28">
        <f>IFERROR((SUMIF('1.DP 2012-2022 '!E247:O247,"&gt;=0",'1.DP 2012-2022 '!E247:O247)+SUMIF('1.DP 2012-2022 '!E247:O247,"&gt;=0",'1.DP 2012-2022 '!AA247:AK247))/(SUMIF('1.DP 2012-2022 '!P247:Z247,"&gt;=0",'1.DP 2012-2022 '!P247:Z247)),"NA")</f>
        <v>3.5634170294854467E-2</v>
      </c>
      <c r="T247" s="29">
        <f t="shared" si="3"/>
        <v>2.4240932173370385E-4</v>
      </c>
      <c r="U247" s="29">
        <f t="shared" si="4"/>
        <v>1.8245862926192764E-5</v>
      </c>
    </row>
    <row r="248" spans="1:21" ht="14.25" customHeight="1">
      <c r="A248" s="12" t="s">
        <v>558</v>
      </c>
      <c r="B248" s="12" t="s">
        <v>559</v>
      </c>
      <c r="C248" s="12" t="s">
        <v>58</v>
      </c>
      <c r="D248" s="13" t="s">
        <v>553</v>
      </c>
      <c r="E248" s="25">
        <f t="shared" si="0"/>
        <v>1.3957854807235716E-2</v>
      </c>
      <c r="F248" s="26">
        <f>IFERROR(IF(AND('1.DP 2012-2022 '!P248&lt;0),"prejuízo",IF('1.DP 2012-2022 '!E248&lt;0,"IRPJ NEGATIVO",('1.DP 2012-2022 '!E248+'1.DP 2012-2022 '!AA248)/'1.DP 2012-2022 '!P248)),"NA")</f>
        <v>0.23063855217245</v>
      </c>
      <c r="G248" s="26">
        <f>IFERROR(IF(AND('1.DP 2012-2022 '!Q248&lt;0),"prejuízo",IF('1.DP 2012-2022 '!F248&lt;0,"IRPJ NEGATIVO",('1.DP 2012-2022 '!F248+'1.DP 2012-2022 '!AB248)/'1.DP 2012-2022 '!Q248)),"NA")</f>
        <v>0.32873475546189063</v>
      </c>
      <c r="H248" s="26">
        <f>IFERROR(IF(AND('1.DP 2012-2022 '!R248&lt;0),"prejuízo",IF('1.DP 2012-2022 '!G248&lt;0,"IRPJ NEGATIVO",('1.DP 2012-2022 '!G248+'1.DP 2012-2022 '!AC248)/'1.DP 2012-2022 '!R248)),"NA")</f>
        <v>0.28082637242132069</v>
      </c>
      <c r="I248" s="26">
        <f>IFERROR(IF(AND('1.DP 2012-2022 '!S248&lt;0),"prejuízo",IF('1.DP 2012-2022 '!H248&lt;0,"IRPJ NEGATIVO",('1.DP 2012-2022 '!H248+'1.DP 2012-2022 '!AD248)/'1.DP 2012-2022 '!S248)),"NA")</f>
        <v>0.30075463658250645</v>
      </c>
      <c r="J248" s="26">
        <f>IFERROR(IF(AND('1.DP 2012-2022 '!T248&lt;0),"prejuízo",IF('1.DP 2012-2022 '!I248&lt;0,"IRPJ NEGATIVO",('1.DP 2012-2022 '!I248+'1.DP 2012-2022 '!AE248)/'1.DP 2012-2022 '!T248)),"NA")</f>
        <v>0.30912382779239722</v>
      </c>
      <c r="K248" s="26">
        <f>IFERROR(IF(AND('1.DP 2012-2022 '!U248&lt;0),"prejuízo",IF('1.DP 2012-2022 '!J248&lt;0,"IRPJ NEGATIVO",('1.DP 2012-2022 '!J248+'1.DP 2012-2022 '!AF248)/'1.DP 2012-2022 '!U248)),"NA")</f>
        <v>0.30547455336150592</v>
      </c>
      <c r="L248" s="26">
        <f>IFERROR(IF(AND('1.DP 2012-2022 '!V248&lt;0),"prejuízo",IF('1.DP 2012-2022 '!K248&lt;0,"IRPJ NEGATIVO",('1.DP 2012-2022 '!K248+'1.DP 2012-2022 '!AG248)/'1.DP 2012-2022 '!V248)),"NA")</f>
        <v>0.29625195887157929</v>
      </c>
      <c r="M248" s="26" t="str">
        <f>IFERROR(IF(AND('1.DP 2012-2022 '!W248&lt;0),"prejuízo",IF('1.DP 2012-2022 '!L248&lt;0,"IRPJ NEGATIVO",('1.DP 2012-2022 '!L248+'1.DP 2012-2022 '!AH248)/'1.DP 2012-2022 '!W248)),"NA")</f>
        <v>NA</v>
      </c>
      <c r="N248" s="26" t="str">
        <f>IFERROR(IF(AND('1.DP 2012-2022 '!X248&lt;0),"prejuízo",IF('1.DP 2012-2022 '!M248&lt;0,"IRPJ NEGATIVO",('1.DP 2012-2022 '!M248+'1.DP 2012-2022 '!AI248)/'1.DP 2012-2022 '!X248)),"NA")</f>
        <v>NA</v>
      </c>
      <c r="O248" s="26" t="str">
        <f>IFERROR(IF(AND('1.DP 2012-2022 '!Y248&lt;0),"prejuízo",IF('1.DP 2012-2022 '!N248&lt;0,"IRPJ NEGATIVO",('1.DP 2012-2022 '!N248+'1.DP 2012-2022 '!AJ248)/'1.DP 2012-2022 '!Y248)),"NA")</f>
        <v>NA</v>
      </c>
      <c r="P248" s="26" t="str">
        <f>IFERROR(IF(AND('1.DP 2012-2022 '!Z248&lt;0),"prejuízo",IF('1.DP 2012-2022 '!O248&lt;0,"IRPJ NEGATIVO",('1.DP 2012-2022 '!O248+'1.DP 2012-2022 '!AK248)/'1.DP 2012-2022 '!Z248)),"NA")</f>
        <v>NA</v>
      </c>
      <c r="Q248" s="27">
        <f t="shared" si="1"/>
        <v>7</v>
      </c>
      <c r="R248" s="27">
        <f t="shared" si="2"/>
        <v>147</v>
      </c>
      <c r="S248" s="28">
        <f>IFERROR((SUMIF('1.DP 2012-2022 '!E248:O248,"&gt;=0",'1.DP 2012-2022 '!E248:O248)+SUMIF('1.DP 2012-2022 '!E248:O248,"&gt;=0",'1.DP 2012-2022 '!AA248:AK248))/(SUMIF('1.DP 2012-2022 '!P248:Z248,"&gt;=0",'1.DP 2012-2022 '!P248:Z248)),"NA")</f>
        <v>0.28985202439366531</v>
      </c>
      <c r="T248" s="29">
        <f t="shared" si="3"/>
        <v>1.3802477352079299E-2</v>
      </c>
      <c r="U248" s="29">
        <f t="shared" si="4"/>
        <v>1.0388961447801623E-3</v>
      </c>
    </row>
    <row r="249" spans="1:21" ht="14.25" customHeight="1">
      <c r="A249" s="12" t="s">
        <v>560</v>
      </c>
      <c r="B249" s="12" t="s">
        <v>561</v>
      </c>
      <c r="C249" s="12" t="s">
        <v>58</v>
      </c>
      <c r="D249" s="13" t="s">
        <v>553</v>
      </c>
      <c r="E249" s="25">
        <f t="shared" si="0"/>
        <v>7.5710021248305483E-4</v>
      </c>
      <c r="F249" s="26">
        <f>IFERROR(IF(AND('1.DP 2012-2022 '!P249&lt;0),"prejuízo",IF('1.DP 2012-2022 '!E249&lt;0,"IRPJ NEGATIVO",('1.DP 2012-2022 '!E249+'1.DP 2012-2022 '!AA249)/'1.DP 2012-2022 '!P249)),"NA")</f>
        <v>0.11129373123500906</v>
      </c>
      <c r="G249" s="26" t="str">
        <f>IFERROR(IF(AND('1.DP 2012-2022 '!Q249&lt;0),"prejuízo",IF('1.DP 2012-2022 '!F249&lt;0,"IRPJ NEGATIVO",('1.DP 2012-2022 '!F249+'1.DP 2012-2022 '!AB249)/'1.DP 2012-2022 '!Q249)),"NA")</f>
        <v>prejuízo</v>
      </c>
      <c r="H249" s="26" t="str">
        <f>IFERROR(IF(AND('1.DP 2012-2022 '!R249&lt;0),"prejuízo",IF('1.DP 2012-2022 '!G249&lt;0,"IRPJ NEGATIVO",('1.DP 2012-2022 '!G249+'1.DP 2012-2022 '!AC249)/'1.DP 2012-2022 '!R249)),"NA")</f>
        <v>prejuízo</v>
      </c>
      <c r="I249" s="26">
        <f>IFERROR(IF(AND('1.DP 2012-2022 '!S249&lt;0),"prejuízo",IF('1.DP 2012-2022 '!H249&lt;0,"IRPJ NEGATIVO",('1.DP 2012-2022 '!H249+'1.DP 2012-2022 '!AD249)/'1.DP 2012-2022 '!S249)),"NA")</f>
        <v>2.7932934138010643</v>
      </c>
      <c r="J249" s="26" t="str">
        <f>IFERROR(IF(AND('1.DP 2012-2022 '!T249&lt;0),"prejuízo",IF('1.DP 2012-2022 '!I249&lt;0,"IRPJ NEGATIVO",('1.DP 2012-2022 '!I249+'1.DP 2012-2022 '!AE249)/'1.DP 2012-2022 '!T249)),"NA")</f>
        <v>prejuízo</v>
      </c>
      <c r="K249" s="26" t="str">
        <f>IFERROR(IF(AND('1.DP 2012-2022 '!U249&lt;0),"prejuízo",IF('1.DP 2012-2022 '!J249&lt;0,"IRPJ NEGATIVO",('1.DP 2012-2022 '!J249+'1.DP 2012-2022 '!AF249)/'1.DP 2012-2022 '!U249)),"NA")</f>
        <v>prejuízo</v>
      </c>
      <c r="L249" s="26" t="str">
        <f>IFERROR(IF(AND('1.DP 2012-2022 '!V249&lt;0),"prejuízo",IF('1.DP 2012-2022 '!K249&lt;0,"IRPJ NEGATIVO",('1.DP 2012-2022 '!K249+'1.DP 2012-2022 '!AG249)/'1.DP 2012-2022 '!V249)),"NA")</f>
        <v>NA</v>
      </c>
      <c r="M249" s="26" t="str">
        <f>IFERROR(IF(AND('1.DP 2012-2022 '!W249&lt;0),"prejuízo",IF('1.DP 2012-2022 '!L249&lt;0,"IRPJ NEGATIVO",('1.DP 2012-2022 '!L249+'1.DP 2012-2022 '!AH249)/'1.DP 2012-2022 '!W249)),"NA")</f>
        <v>NA</v>
      </c>
      <c r="N249" s="26" t="str">
        <f>IFERROR(IF(AND('1.DP 2012-2022 '!X249&lt;0),"prejuízo",IF('1.DP 2012-2022 '!M249&lt;0,"IRPJ NEGATIVO",('1.DP 2012-2022 '!M249+'1.DP 2012-2022 '!AI249)/'1.DP 2012-2022 '!X249)),"NA")</f>
        <v>NA</v>
      </c>
      <c r="O249" s="26" t="str">
        <f>IFERROR(IF(AND('1.DP 2012-2022 '!Y249&lt;0),"prejuízo",IF('1.DP 2012-2022 '!N249&lt;0,"IRPJ NEGATIVO",('1.DP 2012-2022 '!N249+'1.DP 2012-2022 '!AJ249)/'1.DP 2012-2022 '!Y249)),"NA")</f>
        <v>NA</v>
      </c>
      <c r="P249" s="26" t="str">
        <f>IFERROR(IF(AND('1.DP 2012-2022 '!Z249&lt;0),"prejuízo",IF('1.DP 2012-2022 '!O249&lt;0,"IRPJ NEGATIVO",('1.DP 2012-2022 '!O249+'1.DP 2012-2022 '!AK249)/'1.DP 2012-2022 '!Z249)),"NA")</f>
        <v>NA</v>
      </c>
      <c r="Q249" s="27">
        <f t="shared" si="1"/>
        <v>1</v>
      </c>
      <c r="R249" s="27">
        <f t="shared" si="2"/>
        <v>147</v>
      </c>
      <c r="S249" s="28">
        <f>IFERROR((SUMIF('1.DP 2012-2022 '!E249:O249,"&gt;=0",'1.DP 2012-2022 '!E249:O249)+SUMIF('1.DP 2012-2022 '!E249:O249,"&gt;=0",'1.DP 2012-2022 '!AA249:AK249))/(SUMIF('1.DP 2012-2022 '!P249:Z249,"&gt;=0",'1.DP 2012-2022 '!P249:Z249)),"NA")</f>
        <v>-4.1839773411589594</v>
      </c>
      <c r="T249" s="29" t="str">
        <f t="shared" si="3"/>
        <v>na</v>
      </c>
      <c r="U249" s="29" t="str">
        <f t="shared" si="4"/>
        <v>na</v>
      </c>
    </row>
    <row r="250" spans="1:21" ht="14.25" customHeight="1">
      <c r="A250" s="12" t="s">
        <v>562</v>
      </c>
      <c r="B250" s="12" t="s">
        <v>563</v>
      </c>
      <c r="C250" s="12" t="s">
        <v>58</v>
      </c>
      <c r="D250" s="13" t="s">
        <v>553</v>
      </c>
      <c r="E250" s="25">
        <f t="shared" si="0"/>
        <v>1.6894862419008148E-2</v>
      </c>
      <c r="F250" s="26" t="str">
        <f>IFERROR(IF(AND('1.DP 2012-2022 '!P250&lt;0),"prejuízo",IF('1.DP 2012-2022 '!E250&lt;0,"IRPJ NEGATIVO",('1.DP 2012-2022 '!E250+'1.DP 2012-2022 '!AA250)/'1.DP 2012-2022 '!P250)),"NA")</f>
        <v>prejuízo</v>
      </c>
      <c r="G250" s="26" t="str">
        <f>IFERROR(IF(AND('1.DP 2012-2022 '!Q250&lt;0),"prejuízo",IF('1.DP 2012-2022 '!F250&lt;0,"IRPJ NEGATIVO",('1.DP 2012-2022 '!F250+'1.DP 2012-2022 '!AB250)/'1.DP 2012-2022 '!Q250)),"NA")</f>
        <v>prejuízo</v>
      </c>
      <c r="H250" s="26" t="str">
        <f>IFERROR(IF(AND('1.DP 2012-2022 '!R250&lt;0),"prejuízo",IF('1.DP 2012-2022 '!G250&lt;0,"IRPJ NEGATIVO",('1.DP 2012-2022 '!G250+'1.DP 2012-2022 '!AC250)/'1.DP 2012-2022 '!R250)),"NA")</f>
        <v>prejuízo</v>
      </c>
      <c r="I250" s="26">
        <f>IFERROR(IF(AND('1.DP 2012-2022 '!S250&lt;0),"prejuízo",IF('1.DP 2012-2022 '!H250&lt;0,"IRPJ NEGATIVO",('1.DP 2012-2022 '!H250+'1.DP 2012-2022 '!AD250)/'1.DP 2012-2022 '!S250)),"NA")</f>
        <v>6.0568897513145453E-2</v>
      </c>
      <c r="J250" s="26">
        <f>IFERROR(IF(AND('1.DP 2012-2022 '!T250&lt;0),"prejuízo",IF('1.DP 2012-2022 '!I250&lt;0,"IRPJ NEGATIVO",('1.DP 2012-2022 '!I250+'1.DP 2012-2022 '!AE250)/'1.DP 2012-2022 '!T250)),"NA")</f>
        <v>4.496704136453409E-2</v>
      </c>
      <c r="K250" s="26">
        <f>IFERROR(IF(AND('1.DP 2012-2022 '!U250&lt;0),"prejuízo",IF('1.DP 2012-2022 '!J250&lt;0,"IRPJ NEGATIVO",('1.DP 2012-2022 '!J250+'1.DP 2012-2022 '!AF250)/'1.DP 2012-2022 '!U250)),"NA")</f>
        <v>0.25519586989502324</v>
      </c>
      <c r="L250" s="26">
        <f>IFERROR(IF(AND('1.DP 2012-2022 '!V250&lt;0),"prejuízo",IF('1.DP 2012-2022 '!K250&lt;0,"IRPJ NEGATIVO",('1.DP 2012-2022 '!K250+'1.DP 2012-2022 '!AG250)/'1.DP 2012-2022 '!V250)),"NA")</f>
        <v>0.51273875572616145</v>
      </c>
      <c r="M250" s="26">
        <f>IFERROR(IF(AND('1.DP 2012-2022 '!W250&lt;0),"prejuízo",IF('1.DP 2012-2022 '!L250&lt;0,"IRPJ NEGATIVO",('1.DP 2012-2022 '!L250+'1.DP 2012-2022 '!AH250)/'1.DP 2012-2022 '!W250)),"NA")</f>
        <v>0.54599339735268637</v>
      </c>
      <c r="N250" s="26">
        <f>IFERROR(IF(AND('1.DP 2012-2022 '!X250&lt;0),"prejuízo",IF('1.DP 2012-2022 '!M250&lt;0,"IRPJ NEGATIVO",('1.DP 2012-2022 '!M250+'1.DP 2012-2022 '!AI250)/'1.DP 2012-2022 '!X250)),"NA")</f>
        <v>0.40211880181653509</v>
      </c>
      <c r="O250" s="26">
        <f>IFERROR(IF(AND('1.DP 2012-2022 '!Y250&lt;0),"prejuízo",IF('1.DP 2012-2022 '!N250&lt;0,"IRPJ NEGATIVO",('1.DP 2012-2022 '!N250+'1.DP 2012-2022 '!AJ250)/'1.DP 2012-2022 '!Y250)),"NA")</f>
        <v>0.35151891497683729</v>
      </c>
      <c r="P250" s="26">
        <f>IFERROR(IF(AND('1.DP 2012-2022 '!Z250&lt;0),"prejuízo",IF('1.DP 2012-2022 '!O250&lt;0,"IRPJ NEGATIVO",('1.DP 2012-2022 '!O250+'1.DP 2012-2022 '!AK250)/'1.DP 2012-2022 '!Z250)),"NA")</f>
        <v>0.35449759635587053</v>
      </c>
      <c r="Q250" s="27">
        <f t="shared" si="1"/>
        <v>8</v>
      </c>
      <c r="R250" s="27">
        <f t="shared" si="2"/>
        <v>147</v>
      </c>
      <c r="S250" s="28">
        <f>IFERROR((SUMIF('1.DP 2012-2022 '!E250:O250,"&gt;=0",'1.DP 2012-2022 '!E250:O250)+SUMIF('1.DP 2012-2022 '!E250:O250,"&gt;=0",'1.DP 2012-2022 '!AA250:AK250))/(SUMIF('1.DP 2012-2022 '!P250:Z250,"&gt;=0",'1.DP 2012-2022 '!P250:Z250)),"NA")</f>
        <v>6.5291500770677496E-2</v>
      </c>
      <c r="T250" s="29">
        <f t="shared" si="3"/>
        <v>3.5532789535062583E-3</v>
      </c>
      <c r="U250" s="29">
        <f t="shared" si="4"/>
        <v>2.674511040273528E-4</v>
      </c>
    </row>
    <row r="251" spans="1:21" ht="14.25" customHeight="1">
      <c r="A251" s="12" t="s">
        <v>564</v>
      </c>
      <c r="B251" s="12" t="s">
        <v>565</v>
      </c>
      <c r="C251" s="12" t="s">
        <v>58</v>
      </c>
      <c r="D251" s="13" t="s">
        <v>553</v>
      </c>
      <c r="E251" s="25">
        <f t="shared" si="0"/>
        <v>9.5336209412854225E-3</v>
      </c>
      <c r="F251" s="26">
        <f>IFERROR(IF(AND('1.DP 2012-2022 '!P251&lt;0),"prejuízo",IF('1.DP 2012-2022 '!E251&lt;0,"IRPJ NEGATIVO",('1.DP 2012-2022 '!E251+'1.DP 2012-2022 '!AA251)/'1.DP 2012-2022 '!P251)),"NA")</f>
        <v>-0.10091801606942156</v>
      </c>
      <c r="G251" s="26">
        <f>IFERROR(IF(AND('1.DP 2012-2022 '!Q251&lt;0),"prejuízo",IF('1.DP 2012-2022 '!F251&lt;0,"IRPJ NEGATIVO",('1.DP 2012-2022 '!F251+'1.DP 2012-2022 '!AB251)/'1.DP 2012-2022 '!Q251)),"NA")</f>
        <v>4.5807854498489731E-2</v>
      </c>
      <c r="H251" s="26">
        <f>IFERROR(IF(AND('1.DP 2012-2022 '!R251&lt;0),"prejuízo",IF('1.DP 2012-2022 '!G251&lt;0,"IRPJ NEGATIVO",('1.DP 2012-2022 '!G251+'1.DP 2012-2022 '!AC251)/'1.DP 2012-2022 '!R251)),"NA")</f>
        <v>-5.3410625755670363E-2</v>
      </c>
      <c r="I251" s="26">
        <f>IFERROR(IF(AND('1.DP 2012-2022 '!S251&lt;0),"prejuízo",IF('1.DP 2012-2022 '!H251&lt;0,"IRPJ NEGATIVO",('1.DP 2012-2022 '!H251+'1.DP 2012-2022 '!AD251)/'1.DP 2012-2022 '!S251)),"NA")</f>
        <v>5.0543659796690441E-2</v>
      </c>
      <c r="J251" s="26">
        <f>IFERROR(IF(AND('1.DP 2012-2022 '!T251&lt;0),"prejuízo",IF('1.DP 2012-2022 '!I251&lt;0,"IRPJ NEGATIVO",('1.DP 2012-2022 '!I251+'1.DP 2012-2022 '!AE251)/'1.DP 2012-2022 '!T251)),"NA")</f>
        <v>0.19044277215755384</v>
      </c>
      <c r="K251" s="26">
        <f>IFERROR(IF(AND('1.DP 2012-2022 '!U251&lt;0),"prejuízo",IF('1.DP 2012-2022 '!J251&lt;0,"IRPJ NEGATIVO",('1.DP 2012-2022 '!J251+'1.DP 2012-2022 '!AF251)/'1.DP 2012-2022 '!U251)),"NA")</f>
        <v>0.19131787140210313</v>
      </c>
      <c r="L251" s="26">
        <f>IFERROR(IF(AND('1.DP 2012-2022 '!V251&lt;0),"prejuízo",IF('1.DP 2012-2022 '!K251&lt;0,"IRPJ NEGATIVO",('1.DP 2012-2022 '!K251+'1.DP 2012-2022 '!AG251)/'1.DP 2012-2022 '!V251)),"NA")</f>
        <v>0.2702855100033083</v>
      </c>
      <c r="M251" s="26">
        <f>IFERROR(IF(AND('1.DP 2012-2022 '!W251&lt;0),"prejuízo",IF('1.DP 2012-2022 '!L251&lt;0,"IRPJ NEGATIVO",('1.DP 2012-2022 '!L251+'1.DP 2012-2022 '!AH251)/'1.DP 2012-2022 '!W251)),"NA")</f>
        <v>0.26988274381539423</v>
      </c>
      <c r="N251" s="26">
        <f>IFERROR(IF(AND('1.DP 2012-2022 '!X251&lt;0),"prejuízo",IF('1.DP 2012-2022 '!M251&lt;0,"IRPJ NEGATIVO",('1.DP 2012-2022 '!M251+'1.DP 2012-2022 '!AI251)/'1.DP 2012-2022 '!X251)),"NA")</f>
        <v>0.19754511465171648</v>
      </c>
      <c r="O251" s="26">
        <f>IFERROR(IF(AND('1.DP 2012-2022 '!Y251&lt;0),"prejuízo",IF('1.DP 2012-2022 '!N251&lt;0,"IRPJ NEGATIVO",('1.DP 2012-2022 '!N251+'1.DP 2012-2022 '!AJ251)/'1.DP 2012-2022 '!Y251)),"NA")</f>
        <v>0.21254155038070585</v>
      </c>
      <c r="P251" s="26">
        <f>IFERROR(IF(AND('1.DP 2012-2022 '!Z251&lt;0),"prejuízo",IF('1.DP 2012-2022 '!O251&lt;0,"IRPJ NEGATIVO",('1.DP 2012-2022 '!O251+'1.DP 2012-2022 '!AK251)/'1.DP 2012-2022 '!Z251)),"NA")</f>
        <v>0.27075270148436953</v>
      </c>
      <c r="Q251" s="27">
        <f t="shared" si="1"/>
        <v>11</v>
      </c>
      <c r="R251" s="27">
        <f t="shared" si="2"/>
        <v>147</v>
      </c>
      <c r="S251" s="28">
        <f>IFERROR((SUMIF('1.DP 2012-2022 '!E251:O251,"&gt;=0",'1.DP 2012-2022 '!E251:O251)+SUMIF('1.DP 2012-2022 '!E251:O251,"&gt;=0",'1.DP 2012-2022 '!AA251:AK251))/(SUMIF('1.DP 2012-2022 '!P251:Z251,"&gt;=0",'1.DP 2012-2022 '!P251:Z251)),"NA")</f>
        <v>0.15594394653072641</v>
      </c>
      <c r="T251" s="29">
        <f t="shared" si="3"/>
        <v>1.166927491046252E-2</v>
      </c>
      <c r="U251" s="29">
        <f t="shared" si="4"/>
        <v>8.7833252014234023E-4</v>
      </c>
    </row>
    <row r="252" spans="1:21" ht="14.25" customHeight="1">
      <c r="A252" s="12" t="s">
        <v>566</v>
      </c>
      <c r="B252" s="12" t="s">
        <v>567</v>
      </c>
      <c r="C252" s="12" t="s">
        <v>58</v>
      </c>
      <c r="D252" s="13" t="s">
        <v>553</v>
      </c>
      <c r="E252" s="25">
        <f t="shared" si="0"/>
        <v>2.2535823868177676E-2</v>
      </c>
      <c r="F252" s="26">
        <f>IFERROR(IF(AND('1.DP 2012-2022 '!P252&lt;0),"prejuízo",IF('1.DP 2012-2022 '!E252&lt;0,"IRPJ NEGATIVO",('1.DP 2012-2022 '!E252+'1.DP 2012-2022 '!AA252)/'1.DP 2012-2022 '!P252)),"NA")</f>
        <v>0.23844022957539779</v>
      </c>
      <c r="G252" s="26">
        <f>IFERROR(IF(AND('1.DP 2012-2022 '!Q252&lt;0),"prejuízo",IF('1.DP 2012-2022 '!F252&lt;0,"IRPJ NEGATIVO",('1.DP 2012-2022 '!F252+'1.DP 2012-2022 '!AB252)/'1.DP 2012-2022 '!Q252)),"NA")</f>
        <v>0.29150305982627256</v>
      </c>
      <c r="H252" s="26">
        <f>IFERROR(IF(AND('1.DP 2012-2022 '!R252&lt;0),"prejuízo",IF('1.DP 2012-2022 '!G252&lt;0,"IRPJ NEGATIVO",('1.DP 2012-2022 '!G252+'1.DP 2012-2022 '!AC252)/'1.DP 2012-2022 '!R252)),"NA")</f>
        <v>0.24585819395300093</v>
      </c>
      <c r="I252" s="26">
        <f>IFERROR(IF(AND('1.DP 2012-2022 '!S252&lt;0),"prejuízo",IF('1.DP 2012-2022 '!H252&lt;0,"IRPJ NEGATIVO",('1.DP 2012-2022 '!H252+'1.DP 2012-2022 '!AD252)/'1.DP 2012-2022 '!S252)),"NA")</f>
        <v>0.26720725665635425</v>
      </c>
      <c r="J252" s="26">
        <f>IFERROR(IF(AND('1.DP 2012-2022 '!T252&lt;0),"prejuízo",IF('1.DP 2012-2022 '!I252&lt;0,"IRPJ NEGATIVO",('1.DP 2012-2022 '!I252+'1.DP 2012-2022 '!AE252)/'1.DP 2012-2022 '!T252)),"NA")</f>
        <v>0.26500642816374553</v>
      </c>
      <c r="K252" s="26">
        <f>IFERROR(IF(AND('1.DP 2012-2022 '!U252&lt;0),"prejuízo",IF('1.DP 2012-2022 '!J252&lt;0,"IRPJ NEGATIVO",('1.DP 2012-2022 '!J252+'1.DP 2012-2022 '!AF252)/'1.DP 2012-2022 '!U252)),"NA")</f>
        <v>0.25048098840891136</v>
      </c>
      <c r="L252" s="26">
        <f>IFERROR(IF(AND('1.DP 2012-2022 '!V252&lt;0),"prejuízo",IF('1.DP 2012-2022 '!K252&lt;0,"IRPJ NEGATIVO",('1.DP 2012-2022 '!K252+'1.DP 2012-2022 '!AG252)/'1.DP 2012-2022 '!V252)),"NA")</f>
        <v>0.22293597305869839</v>
      </c>
      <c r="M252" s="26">
        <f>IFERROR(IF(AND('1.DP 2012-2022 '!W252&lt;0),"prejuízo",IF('1.DP 2012-2022 '!L252&lt;0,"IRPJ NEGATIVO",('1.DP 2012-2022 '!L252+'1.DP 2012-2022 '!AH252)/'1.DP 2012-2022 '!W252)),"NA")</f>
        <v>0.37764958254533815</v>
      </c>
      <c r="N252" s="26">
        <f>IFERROR(IF(AND('1.DP 2012-2022 '!X252&lt;0),"prejuízo",IF('1.DP 2012-2022 '!M252&lt;0,"IRPJ NEGATIVO",('1.DP 2012-2022 '!M252+'1.DP 2012-2022 '!AI252)/'1.DP 2012-2022 '!X252)),"NA")</f>
        <v>0.40248471429434396</v>
      </c>
      <c r="O252" s="26">
        <f>IFERROR(IF(AND('1.DP 2012-2022 '!Y252&lt;0),"prejuízo",IF('1.DP 2012-2022 '!N252&lt;0,"IRPJ NEGATIVO",('1.DP 2012-2022 '!N252+'1.DP 2012-2022 '!AJ252)/'1.DP 2012-2022 '!Y252)),"NA")</f>
        <v>0.45003912681077218</v>
      </c>
      <c r="P252" s="26">
        <f>IFERROR(IF(AND('1.DP 2012-2022 '!Z252&lt;0),"prejuízo",IF('1.DP 2012-2022 '!O252&lt;0,"IRPJ NEGATIVO",('1.DP 2012-2022 '!O252+'1.DP 2012-2022 '!AK252)/'1.DP 2012-2022 '!Z252)),"NA")</f>
        <v>0.31627023834702622</v>
      </c>
      <c r="Q252" s="27">
        <f t="shared" si="1"/>
        <v>11</v>
      </c>
      <c r="R252" s="27">
        <f t="shared" si="2"/>
        <v>147</v>
      </c>
      <c r="S252" s="28">
        <f>IFERROR((SUMIF('1.DP 2012-2022 '!E252:O252,"&gt;=0",'1.DP 2012-2022 '!E252:O252)+SUMIF('1.DP 2012-2022 '!E252:O252,"&gt;=0",'1.DP 2012-2022 '!AA252:AK252))/(SUMIF('1.DP 2012-2022 '!P252:Z252,"&gt;=0",'1.DP 2012-2022 '!P252:Z252)),"NA")</f>
        <v>0.2836006015658768</v>
      </c>
      <c r="T252" s="29">
        <f t="shared" si="3"/>
        <v>2.1221813722616632E-2</v>
      </c>
      <c r="U252" s="29">
        <f t="shared" si="4"/>
        <v>1.5973408178313593E-3</v>
      </c>
    </row>
    <row r="253" spans="1:21" ht="14.25" customHeight="1">
      <c r="A253" s="12" t="s">
        <v>568</v>
      </c>
      <c r="B253" s="12" t="s">
        <v>569</v>
      </c>
      <c r="C253" s="12" t="s">
        <v>58</v>
      </c>
      <c r="D253" s="13" t="s">
        <v>553</v>
      </c>
      <c r="E253" s="25">
        <f t="shared" si="0"/>
        <v>9.8592163436904169E-3</v>
      </c>
      <c r="F253" s="26" t="str">
        <f>IFERROR(IF(AND('1.DP 2012-2022 '!P253&lt;0),"prejuízo",IF('1.DP 2012-2022 '!E253&lt;0,"IRPJ NEGATIVO",('1.DP 2012-2022 '!E253+'1.DP 2012-2022 '!AA253)/'1.DP 2012-2022 '!P253)),"NA")</f>
        <v>prejuízo</v>
      </c>
      <c r="G253" s="26">
        <f>IFERROR(IF(AND('1.DP 2012-2022 '!Q253&lt;0),"prejuízo",IF('1.DP 2012-2022 '!F253&lt;0,"IRPJ NEGATIVO",('1.DP 2012-2022 '!F253+'1.DP 2012-2022 '!AB253)/'1.DP 2012-2022 '!Q253)),"NA")</f>
        <v>-1.5135652783416508E-2</v>
      </c>
      <c r="H253" s="26">
        <f>IFERROR(IF(AND('1.DP 2012-2022 '!R253&lt;0),"prejuízo",IF('1.DP 2012-2022 '!G253&lt;0,"IRPJ NEGATIVO",('1.DP 2012-2022 '!G253+'1.DP 2012-2022 '!AC253)/'1.DP 2012-2022 '!R253)),"NA")</f>
        <v>0.30667597810455882</v>
      </c>
      <c r="I253" s="26">
        <f>IFERROR(IF(AND('1.DP 2012-2022 '!S253&lt;0),"prejuízo",IF('1.DP 2012-2022 '!H253&lt;0,"IRPJ NEGATIVO",('1.DP 2012-2022 '!H253+'1.DP 2012-2022 '!AD253)/'1.DP 2012-2022 '!S253)),"NA")</f>
        <v>0.24580091033703919</v>
      </c>
      <c r="J253" s="26">
        <f>IFERROR(IF(AND('1.DP 2012-2022 '!T253&lt;0),"prejuízo",IF('1.DP 2012-2022 '!I253&lt;0,"IRPJ NEGATIVO",('1.DP 2012-2022 '!I253+'1.DP 2012-2022 '!AE253)/'1.DP 2012-2022 '!T253)),"NA")</f>
        <v>0.24368461194519048</v>
      </c>
      <c r="K253" s="26">
        <f>IFERROR(IF(AND('1.DP 2012-2022 '!U253&lt;0),"prejuízo",IF('1.DP 2012-2022 '!J253&lt;0,"IRPJ NEGATIVO",('1.DP 2012-2022 '!J253+'1.DP 2012-2022 '!AF253)/'1.DP 2012-2022 '!U253)),"NA")</f>
        <v>0.2730716115071174</v>
      </c>
      <c r="L253" s="26">
        <f>IFERROR(IF(AND('1.DP 2012-2022 '!V253&lt;0),"prejuízo",IF('1.DP 2012-2022 '!K253&lt;0,"IRPJ NEGATIVO",('1.DP 2012-2022 '!K253+'1.DP 2012-2022 '!AG253)/'1.DP 2012-2022 '!V253)),"NA")</f>
        <v>0.22023258435938733</v>
      </c>
      <c r="M253" s="26">
        <f>IFERROR(IF(AND('1.DP 2012-2022 '!W253&lt;0),"prejuízo",IF('1.DP 2012-2022 '!L253&lt;0,"IRPJ NEGATIVO",('1.DP 2012-2022 '!L253+'1.DP 2012-2022 '!AH253)/'1.DP 2012-2022 '!W253)),"NA")</f>
        <v>0.17497475905261456</v>
      </c>
      <c r="N253" s="26" t="str">
        <f>IFERROR(IF(AND('1.DP 2012-2022 '!X253&lt;0),"prejuízo",IF('1.DP 2012-2022 '!M253&lt;0,"IRPJ NEGATIVO",('1.DP 2012-2022 '!M253+'1.DP 2012-2022 '!AI253)/'1.DP 2012-2022 '!X253)),"NA")</f>
        <v>NA</v>
      </c>
      <c r="O253" s="26" t="str">
        <f>IFERROR(IF(AND('1.DP 2012-2022 '!Y253&lt;0),"prejuízo",IF('1.DP 2012-2022 '!N253&lt;0,"IRPJ NEGATIVO",('1.DP 2012-2022 '!N253+'1.DP 2012-2022 '!AJ253)/'1.DP 2012-2022 '!Y253)),"NA")</f>
        <v>NA</v>
      </c>
      <c r="P253" s="26" t="str">
        <f>IFERROR(IF(AND('1.DP 2012-2022 '!Z253&lt;0),"prejuízo",IF('1.DP 2012-2022 '!O253&lt;0,"IRPJ NEGATIVO",('1.DP 2012-2022 '!O253+'1.DP 2012-2022 '!AK253)/'1.DP 2012-2022 '!Z253)),"NA")</f>
        <v>NA</v>
      </c>
      <c r="Q253" s="27">
        <f t="shared" si="1"/>
        <v>7</v>
      </c>
      <c r="R253" s="27">
        <f t="shared" si="2"/>
        <v>147</v>
      </c>
      <c r="S253" s="28">
        <f>IFERROR((SUMIF('1.DP 2012-2022 '!E253:O253,"&gt;=0",'1.DP 2012-2022 '!E253:O253)+SUMIF('1.DP 2012-2022 '!E253:O253,"&gt;=0",'1.DP 2012-2022 '!AA253:AK253))/(SUMIF('1.DP 2012-2022 '!P253:Z253,"&gt;=0",'1.DP 2012-2022 '!P253:Z253)),"NA")</f>
        <v>0.13844847206671498</v>
      </c>
      <c r="T253" s="29">
        <f t="shared" si="3"/>
        <v>6.5927843841292848E-3</v>
      </c>
      <c r="U253" s="29">
        <f t="shared" si="4"/>
        <v>4.9623108267639782E-4</v>
      </c>
    </row>
    <row r="254" spans="1:21" ht="14.25" customHeight="1">
      <c r="A254" s="12" t="s">
        <v>570</v>
      </c>
      <c r="B254" s="12" t="s">
        <v>571</v>
      </c>
      <c r="C254" s="12" t="s">
        <v>58</v>
      </c>
      <c r="D254" s="13" t="s">
        <v>553</v>
      </c>
      <c r="E254" s="25">
        <f t="shared" si="0"/>
        <v>8.7126874463410743E-4</v>
      </c>
      <c r="F254" s="26">
        <f>IFERROR(IF(AND('1.DP 2012-2022 '!P254&lt;0),"prejuízo",IF('1.DP 2012-2022 '!E254&lt;0,"IRPJ NEGATIVO",('1.DP 2012-2022 '!E254+'1.DP 2012-2022 '!AA254)/'1.DP 2012-2022 '!P254)),"NA")</f>
        <v>-5.9181778458664333E-2</v>
      </c>
      <c r="G254" s="26">
        <f>IFERROR(IF(AND('1.DP 2012-2022 '!Q254&lt;0),"prejuízo",IF('1.DP 2012-2022 '!F254&lt;0,"IRPJ NEGATIVO",('1.DP 2012-2022 '!F254+'1.DP 2012-2022 '!AB254)/'1.DP 2012-2022 '!Q254)),"NA")</f>
        <v>1.6164648315845871E-2</v>
      </c>
      <c r="H254" s="26">
        <f>IFERROR(IF(AND('1.DP 2012-2022 '!R254&lt;0),"prejuízo",IF('1.DP 2012-2022 '!G254&lt;0,"IRPJ NEGATIVO",('1.DP 2012-2022 '!G254+'1.DP 2012-2022 '!AC254)/'1.DP 2012-2022 '!R254)),"NA")</f>
        <v>-6.2867524055674709E-2</v>
      </c>
      <c r="I254" s="26">
        <f>IFERROR(IF(AND('1.DP 2012-2022 '!S254&lt;0),"prejuízo",IF('1.DP 2012-2022 '!H254&lt;0,"IRPJ NEGATIVO",('1.DP 2012-2022 '!H254+'1.DP 2012-2022 '!AD254)/'1.DP 2012-2022 '!S254)),"NA")</f>
        <v>-8.0806042407175455E-2</v>
      </c>
      <c r="J254" s="26" t="str">
        <f>IFERROR(IF(AND('1.DP 2012-2022 '!T254&lt;0),"prejuízo",IF('1.DP 2012-2022 '!I254&lt;0,"IRPJ NEGATIVO",('1.DP 2012-2022 '!I254+'1.DP 2012-2022 '!AE254)/'1.DP 2012-2022 '!T254)),"NA")</f>
        <v>IRPJ NEGATIVO</v>
      </c>
      <c r="K254" s="26">
        <f>IFERROR(IF(AND('1.DP 2012-2022 '!U254&lt;0),"prejuízo",IF('1.DP 2012-2022 '!J254&lt;0,"IRPJ NEGATIVO",('1.DP 2012-2022 '!J254+'1.DP 2012-2022 '!AF254)/'1.DP 2012-2022 '!U254)),"NA")</f>
        <v>8.3958669694540494E-2</v>
      </c>
      <c r="L254" s="26">
        <f>IFERROR(IF(AND('1.DP 2012-2022 '!V254&lt;0),"prejuízo",IF('1.DP 2012-2022 '!K254&lt;0,"IRPJ NEGATIVO",('1.DP 2012-2022 '!K254+'1.DP 2012-2022 '!AG254)/'1.DP 2012-2022 '!V254)),"NA")</f>
        <v>0.23080853237234192</v>
      </c>
      <c r="M254" s="26" t="str">
        <f>IFERROR(IF(AND('1.DP 2012-2022 '!W254&lt;0),"prejuízo",IF('1.DP 2012-2022 '!L254&lt;0,"IRPJ NEGATIVO",('1.DP 2012-2022 '!L254+'1.DP 2012-2022 '!AH254)/'1.DP 2012-2022 '!W254)),"NA")</f>
        <v>IRPJ NEGATIVO</v>
      </c>
      <c r="N254" s="26" t="str">
        <f>IFERROR(IF(AND('1.DP 2012-2022 '!X254&lt;0),"prejuízo",IF('1.DP 2012-2022 '!M254&lt;0,"IRPJ NEGATIVO",('1.DP 2012-2022 '!M254+'1.DP 2012-2022 '!AI254)/'1.DP 2012-2022 '!X254)),"NA")</f>
        <v>IRPJ NEGATIVO</v>
      </c>
      <c r="O254" s="26" t="str">
        <f>IFERROR(IF(AND('1.DP 2012-2022 '!Y254&lt;0),"prejuízo",IF('1.DP 2012-2022 '!N254&lt;0,"IRPJ NEGATIVO",('1.DP 2012-2022 '!N254+'1.DP 2012-2022 '!AJ254)/'1.DP 2012-2022 '!Y254)),"NA")</f>
        <v>IRPJ NEGATIVO</v>
      </c>
      <c r="P254" s="26" t="str">
        <f>IFERROR(IF(AND('1.DP 2012-2022 '!Z254&lt;0),"prejuízo",IF('1.DP 2012-2022 '!O254&lt;0,"IRPJ NEGATIVO",('1.DP 2012-2022 '!O254+'1.DP 2012-2022 '!AK254)/'1.DP 2012-2022 '!Z254)),"NA")</f>
        <v>IRPJ NEGATIVO</v>
      </c>
      <c r="Q254" s="27">
        <f t="shared" si="1"/>
        <v>6</v>
      </c>
      <c r="R254" s="27">
        <f t="shared" si="2"/>
        <v>147</v>
      </c>
      <c r="S254" s="28">
        <f>IFERROR((SUMIF('1.DP 2012-2022 '!E254:O254,"&gt;=0",'1.DP 2012-2022 '!E254:O254)+SUMIF('1.DP 2012-2022 '!E254:O254,"&gt;=0",'1.DP 2012-2022 '!AA254:AK254))/(SUMIF('1.DP 2012-2022 '!P254:Z254,"&gt;=0",'1.DP 2012-2022 '!P254:Z254)),"NA")</f>
        <v>1.0967227549925126E-2</v>
      </c>
      <c r="T254" s="29">
        <f t="shared" si="3"/>
        <v>4.4764194081327037E-4</v>
      </c>
      <c r="U254" s="29">
        <f t="shared" si="4"/>
        <v>3.369347941605261E-5</v>
      </c>
    </row>
    <row r="255" spans="1:21" ht="14.25" customHeight="1">
      <c r="A255" s="12" t="s">
        <v>572</v>
      </c>
      <c r="B255" s="12" t="s">
        <v>573</v>
      </c>
      <c r="C255" s="12" t="s">
        <v>58</v>
      </c>
      <c r="D255" s="13" t="s">
        <v>553</v>
      </c>
      <c r="E255" s="25">
        <f t="shared" si="0"/>
        <v>3.1111262657456396E-3</v>
      </c>
      <c r="F255" s="26" t="str">
        <f>IFERROR(IF(AND('1.DP 2012-2022 '!P255&lt;0),"prejuízo",IF('1.DP 2012-2022 '!E255&lt;0,"IRPJ NEGATIVO",('1.DP 2012-2022 '!E255+'1.DP 2012-2022 '!AA255)/'1.DP 2012-2022 '!P255)),"NA")</f>
        <v>prejuízo</v>
      </c>
      <c r="G255" s="26">
        <f>IFERROR(IF(AND('1.DP 2012-2022 '!Q255&lt;0),"prejuízo",IF('1.DP 2012-2022 '!F255&lt;0,"IRPJ NEGATIVO",('1.DP 2012-2022 '!F255+'1.DP 2012-2022 '!AB255)/'1.DP 2012-2022 '!Q255)),"NA")</f>
        <v>20.391319715454831</v>
      </c>
      <c r="H255" s="26">
        <f>IFERROR(IF(AND('1.DP 2012-2022 '!R255&lt;0),"prejuízo",IF('1.DP 2012-2022 '!G255&lt;0,"IRPJ NEGATIVO",('1.DP 2012-2022 '!G255+'1.DP 2012-2022 '!AC255)/'1.DP 2012-2022 '!R255)),"NA")</f>
        <v>0.45733556106460904</v>
      </c>
      <c r="I255" s="26">
        <f>IFERROR(IF(AND('1.DP 2012-2022 '!S255&lt;0),"prejuízo",IF('1.DP 2012-2022 '!H255&lt;0,"IRPJ NEGATIVO",('1.DP 2012-2022 '!H255+'1.DP 2012-2022 '!AD255)/'1.DP 2012-2022 '!S255)),"NA")</f>
        <v>1.2767147112620596</v>
      </c>
      <c r="J255" s="26" t="str">
        <f>IFERROR(IF(AND('1.DP 2012-2022 '!T255&lt;0),"prejuízo",IF('1.DP 2012-2022 '!I255&lt;0,"IRPJ NEGATIVO",('1.DP 2012-2022 '!I255+'1.DP 2012-2022 '!AE255)/'1.DP 2012-2022 '!T255)),"NA")</f>
        <v>NA</v>
      </c>
      <c r="K255" s="26" t="str">
        <f>IFERROR(IF(AND('1.DP 2012-2022 '!U255&lt;0),"prejuízo",IF('1.DP 2012-2022 '!J255&lt;0,"IRPJ NEGATIVO",('1.DP 2012-2022 '!J255+'1.DP 2012-2022 '!AF255)/'1.DP 2012-2022 '!U255)),"NA")</f>
        <v>NA</v>
      </c>
      <c r="L255" s="26" t="str">
        <f>IFERROR(IF(AND('1.DP 2012-2022 '!V255&lt;0),"prejuízo",IF('1.DP 2012-2022 '!K255&lt;0,"IRPJ NEGATIVO",('1.DP 2012-2022 '!K255+'1.DP 2012-2022 '!AG255)/'1.DP 2012-2022 '!V255)),"NA")</f>
        <v>NA</v>
      </c>
      <c r="M255" s="26" t="str">
        <f>IFERROR(IF(AND('1.DP 2012-2022 '!W255&lt;0),"prejuízo",IF('1.DP 2012-2022 '!L255&lt;0,"IRPJ NEGATIVO",('1.DP 2012-2022 '!L255+'1.DP 2012-2022 '!AH255)/'1.DP 2012-2022 '!W255)),"NA")</f>
        <v>NA</v>
      </c>
      <c r="N255" s="26" t="str">
        <f>IFERROR(IF(AND('1.DP 2012-2022 '!X255&lt;0),"prejuízo",IF('1.DP 2012-2022 '!M255&lt;0,"IRPJ NEGATIVO",('1.DP 2012-2022 '!M255+'1.DP 2012-2022 '!AI255)/'1.DP 2012-2022 '!X255)),"NA")</f>
        <v>NA</v>
      </c>
      <c r="O255" s="26" t="str">
        <f>IFERROR(IF(AND('1.DP 2012-2022 '!Y255&lt;0),"prejuízo",IF('1.DP 2012-2022 '!N255&lt;0,"IRPJ NEGATIVO",('1.DP 2012-2022 '!N255+'1.DP 2012-2022 '!AJ255)/'1.DP 2012-2022 '!Y255)),"NA")</f>
        <v>NA</v>
      </c>
      <c r="P255" s="26" t="str">
        <f>IFERROR(IF(AND('1.DP 2012-2022 '!Z255&lt;0),"prejuízo",IF('1.DP 2012-2022 '!O255&lt;0,"IRPJ NEGATIVO",('1.DP 2012-2022 '!O255+'1.DP 2012-2022 '!AK255)/'1.DP 2012-2022 '!Z255)),"NA")</f>
        <v>NA</v>
      </c>
      <c r="Q255" s="27">
        <f t="shared" si="1"/>
        <v>1</v>
      </c>
      <c r="R255" s="27">
        <f t="shared" si="2"/>
        <v>147</v>
      </c>
      <c r="S255" s="28">
        <f>IFERROR((SUMIF('1.DP 2012-2022 '!E255:O255,"&gt;=0",'1.DP 2012-2022 '!E255:O255)+SUMIF('1.DP 2012-2022 '!E255:O255,"&gt;=0",'1.DP 2012-2022 '!AA255:AK255))/(SUMIF('1.DP 2012-2022 '!P255:Z255,"&gt;=0",'1.DP 2012-2022 '!P255:Z255)),"NA")</f>
        <v>1.895849674927389</v>
      </c>
      <c r="T255" s="29" t="str">
        <f t="shared" si="3"/>
        <v>na</v>
      </c>
      <c r="U255" s="29" t="str">
        <f t="shared" si="4"/>
        <v>na</v>
      </c>
    </row>
    <row r="256" spans="1:21" ht="14.25" customHeight="1">
      <c r="A256" s="12" t="s">
        <v>574</v>
      </c>
      <c r="B256" s="12" t="s">
        <v>575</v>
      </c>
      <c r="C256" s="12" t="s">
        <v>58</v>
      </c>
      <c r="D256" s="13" t="s">
        <v>553</v>
      </c>
      <c r="E256" s="25">
        <f t="shared" si="0"/>
        <v>3.0496344106908531E-3</v>
      </c>
      <c r="F256" s="26" t="str">
        <f>IFERROR(IF(AND('1.DP 2012-2022 '!P256&lt;0),"prejuízo",IF('1.DP 2012-2022 '!E256&lt;0,"IRPJ NEGATIVO",('1.DP 2012-2022 '!E256+'1.DP 2012-2022 '!AA256)/'1.DP 2012-2022 '!P256)),"NA")</f>
        <v>prejuízo</v>
      </c>
      <c r="G256" s="26">
        <f>IFERROR(IF(AND('1.DP 2012-2022 '!Q256&lt;0),"prejuízo",IF('1.DP 2012-2022 '!F256&lt;0,"IRPJ NEGATIVO",('1.DP 2012-2022 '!F256+'1.DP 2012-2022 '!AB256)/'1.DP 2012-2022 '!Q256)),"NA")</f>
        <v>0.20114243567223045</v>
      </c>
      <c r="H256" s="26">
        <f>IFERROR(IF(AND('1.DP 2012-2022 '!R256&lt;0),"prejuízo",IF('1.DP 2012-2022 '!G256&lt;0,"IRPJ NEGATIVO",('1.DP 2012-2022 '!G256+'1.DP 2012-2022 '!AC256)/'1.DP 2012-2022 '!R256)),"NA")</f>
        <v>0.24715382269932493</v>
      </c>
      <c r="I256" s="26">
        <f>IFERROR(IF(AND('1.DP 2012-2022 '!S256&lt;0),"prejuízo",IF('1.DP 2012-2022 '!H256&lt;0,"IRPJ NEGATIVO",('1.DP 2012-2022 '!H256+'1.DP 2012-2022 '!AD256)/'1.DP 2012-2022 '!S256)),"NA")</f>
        <v>-1.398608740448392</v>
      </c>
      <c r="J256" s="26" t="str">
        <f>IFERROR(IF(AND('1.DP 2012-2022 '!T256&lt;0),"prejuízo",IF('1.DP 2012-2022 '!I256&lt;0,"IRPJ NEGATIVO",('1.DP 2012-2022 '!I256+'1.DP 2012-2022 '!AE256)/'1.DP 2012-2022 '!T256)),"NA")</f>
        <v>prejuízo</v>
      </c>
      <c r="K256" s="26" t="str">
        <f>IFERROR(IF(AND('1.DP 2012-2022 '!U256&lt;0),"prejuízo",IF('1.DP 2012-2022 '!J256&lt;0,"IRPJ NEGATIVO",('1.DP 2012-2022 '!J256+'1.DP 2012-2022 '!AF256)/'1.DP 2012-2022 '!U256)),"NA")</f>
        <v>prejuízo</v>
      </c>
      <c r="L256" s="26" t="str">
        <f>IFERROR(IF(AND('1.DP 2012-2022 '!V256&lt;0),"prejuízo",IF('1.DP 2012-2022 '!K256&lt;0,"IRPJ NEGATIVO",('1.DP 2012-2022 '!K256+'1.DP 2012-2022 '!AG256)/'1.DP 2012-2022 '!V256)),"NA")</f>
        <v>prejuízo</v>
      </c>
      <c r="M256" s="26" t="str">
        <f>IFERROR(IF(AND('1.DP 2012-2022 '!W256&lt;0),"prejuízo",IF('1.DP 2012-2022 '!L256&lt;0,"IRPJ NEGATIVO",('1.DP 2012-2022 '!L256+'1.DP 2012-2022 '!AH256)/'1.DP 2012-2022 '!W256)),"NA")</f>
        <v>NA</v>
      </c>
      <c r="N256" s="26" t="str">
        <f>IFERROR(IF(AND('1.DP 2012-2022 '!X256&lt;0),"prejuízo",IF('1.DP 2012-2022 '!M256&lt;0,"IRPJ NEGATIVO",('1.DP 2012-2022 '!M256+'1.DP 2012-2022 '!AI256)/'1.DP 2012-2022 '!X256)),"NA")</f>
        <v>NA</v>
      </c>
      <c r="O256" s="26" t="str">
        <f>IFERROR(IF(AND('1.DP 2012-2022 '!Y256&lt;0),"prejuízo",IF('1.DP 2012-2022 '!N256&lt;0,"IRPJ NEGATIVO",('1.DP 2012-2022 '!N256+'1.DP 2012-2022 '!AJ256)/'1.DP 2012-2022 '!Y256)),"NA")</f>
        <v>NA</v>
      </c>
      <c r="P256" s="26" t="str">
        <f>IFERROR(IF(AND('1.DP 2012-2022 '!Z256&lt;0),"prejuízo",IF('1.DP 2012-2022 '!O256&lt;0,"IRPJ NEGATIVO",('1.DP 2012-2022 '!O256+'1.DP 2012-2022 '!AK256)/'1.DP 2012-2022 '!Z256)),"NA")</f>
        <v>NA</v>
      </c>
      <c r="Q256" s="27">
        <f t="shared" si="1"/>
        <v>2</v>
      </c>
      <c r="R256" s="27">
        <f t="shared" si="2"/>
        <v>147</v>
      </c>
      <c r="S256" s="28">
        <f>IFERROR((SUMIF('1.DP 2012-2022 '!E256:O256,"&gt;=0",'1.DP 2012-2022 '!E256:O256)+SUMIF('1.DP 2012-2022 '!E256:O256,"&gt;=0",'1.DP 2012-2022 '!AA256:AK256))/(SUMIF('1.DP 2012-2022 '!P256:Z256,"&gt;=0",'1.DP 2012-2022 '!P256:Z256)),"NA")</f>
        <v>1.2279092686797412E-2</v>
      </c>
      <c r="T256" s="29">
        <f t="shared" si="3"/>
        <v>1.6706248553465867E-4</v>
      </c>
      <c r="U256" s="29">
        <f t="shared" si="4"/>
        <v>1.2574595685404417E-5</v>
      </c>
    </row>
    <row r="257" spans="1:21" ht="14.25" customHeight="1">
      <c r="A257" s="12" t="s">
        <v>576</v>
      </c>
      <c r="B257" s="12" t="s">
        <v>577</v>
      </c>
      <c r="C257" s="12" t="s">
        <v>58</v>
      </c>
      <c r="D257" s="13" t="s">
        <v>553</v>
      </c>
      <c r="E257" s="25">
        <f t="shared" si="0"/>
        <v>1.1286603471517064E-2</v>
      </c>
      <c r="F257" s="26">
        <f>IFERROR(IF(AND('1.DP 2012-2022 '!P257&lt;0),"prejuízo",IF('1.DP 2012-2022 '!E257&lt;0,"IRPJ NEGATIVO",('1.DP 2012-2022 '!E257+'1.DP 2012-2022 '!AA257)/'1.DP 2012-2022 '!P257)),"NA")</f>
        <v>0.33980326527200383</v>
      </c>
      <c r="G257" s="26">
        <f>IFERROR(IF(AND('1.DP 2012-2022 '!Q257&lt;0),"prejuízo",IF('1.DP 2012-2022 '!F257&lt;0,"IRPJ NEGATIVO",('1.DP 2012-2022 '!F257+'1.DP 2012-2022 '!AB257)/'1.DP 2012-2022 '!Q257)),"NA")</f>
        <v>0.33397133525447026</v>
      </c>
      <c r="H257" s="26">
        <f>IFERROR(IF(AND('1.DP 2012-2022 '!R257&lt;0),"prejuízo",IF('1.DP 2012-2022 '!G257&lt;0,"IRPJ NEGATIVO",('1.DP 2012-2022 '!G257+'1.DP 2012-2022 '!AC257)/'1.DP 2012-2022 '!R257)),"NA")</f>
        <v>0.29309472373514295</v>
      </c>
      <c r="I257" s="26">
        <f>IFERROR(IF(AND('1.DP 2012-2022 '!S257&lt;0),"prejuízo",IF('1.DP 2012-2022 '!H257&lt;0,"IRPJ NEGATIVO",('1.DP 2012-2022 '!H257+'1.DP 2012-2022 '!AD257)/'1.DP 2012-2022 '!S257)),"NA")</f>
        <v>0.34578252757726102</v>
      </c>
      <c r="J257" s="26">
        <f>IFERROR(IF(AND('1.DP 2012-2022 '!T257&lt;0),"prejuízo",IF('1.DP 2012-2022 '!I257&lt;0,"IRPJ NEGATIVO",('1.DP 2012-2022 '!I257+'1.DP 2012-2022 '!AE257)/'1.DP 2012-2022 '!T257)),"NA")</f>
        <v>0.34647885847413018</v>
      </c>
      <c r="K257" s="26" t="str">
        <f>IFERROR(IF(AND('1.DP 2012-2022 '!U257&lt;0),"prejuízo",IF('1.DP 2012-2022 '!J257&lt;0,"IRPJ NEGATIVO",('1.DP 2012-2022 '!J257+'1.DP 2012-2022 '!AF257)/'1.DP 2012-2022 '!U257)),"NA")</f>
        <v>NA</v>
      </c>
      <c r="L257" s="26" t="str">
        <f>IFERROR(IF(AND('1.DP 2012-2022 '!V257&lt;0),"prejuízo",IF('1.DP 2012-2022 '!K257&lt;0,"IRPJ NEGATIVO",('1.DP 2012-2022 '!K257+'1.DP 2012-2022 '!AG257)/'1.DP 2012-2022 '!V257)),"NA")</f>
        <v>NA</v>
      </c>
      <c r="M257" s="26" t="str">
        <f>IFERROR(IF(AND('1.DP 2012-2022 '!W257&lt;0),"prejuízo",IF('1.DP 2012-2022 '!L257&lt;0,"IRPJ NEGATIVO",('1.DP 2012-2022 '!L257+'1.DP 2012-2022 '!AH257)/'1.DP 2012-2022 '!W257)),"NA")</f>
        <v>NA</v>
      </c>
      <c r="N257" s="26" t="str">
        <f>IFERROR(IF(AND('1.DP 2012-2022 '!X257&lt;0),"prejuízo",IF('1.DP 2012-2022 '!M257&lt;0,"IRPJ NEGATIVO",('1.DP 2012-2022 '!M257+'1.DP 2012-2022 '!AI257)/'1.DP 2012-2022 '!X257)),"NA")</f>
        <v>NA</v>
      </c>
      <c r="O257" s="26" t="str">
        <f>IFERROR(IF(AND('1.DP 2012-2022 '!Y257&lt;0),"prejuízo",IF('1.DP 2012-2022 '!N257&lt;0,"IRPJ NEGATIVO",('1.DP 2012-2022 '!N257+'1.DP 2012-2022 '!AJ257)/'1.DP 2012-2022 '!Y257)),"NA")</f>
        <v>NA</v>
      </c>
      <c r="P257" s="26" t="str">
        <f>IFERROR(IF(AND('1.DP 2012-2022 '!Z257&lt;0),"prejuízo",IF('1.DP 2012-2022 '!O257&lt;0,"IRPJ NEGATIVO",('1.DP 2012-2022 '!O257+'1.DP 2012-2022 '!AK257)/'1.DP 2012-2022 '!Z257)),"NA")</f>
        <v>NA</v>
      </c>
      <c r="Q257" s="27">
        <f t="shared" si="1"/>
        <v>5</v>
      </c>
      <c r="R257" s="27">
        <f t="shared" si="2"/>
        <v>147</v>
      </c>
      <c r="S257" s="28">
        <f>IFERROR((SUMIF('1.DP 2012-2022 '!E257:O257,"&gt;=0",'1.DP 2012-2022 '!E257:O257)+SUMIF('1.DP 2012-2022 '!E257:O257,"&gt;=0",'1.DP 2012-2022 '!AA257:AK257))/(SUMIF('1.DP 2012-2022 '!P257:Z257,"&gt;=0",'1.DP 2012-2022 '!P257:Z257)),"NA")</f>
        <v>0.33614048699198279</v>
      </c>
      <c r="T257" s="29">
        <f t="shared" si="3"/>
        <v>1.143334989768649E-2</v>
      </c>
      <c r="U257" s="29">
        <f t="shared" si="4"/>
        <v>8.6057472348177884E-4</v>
      </c>
    </row>
    <row r="258" spans="1:21" ht="14.25" customHeight="1">
      <c r="A258" s="12" t="s">
        <v>578</v>
      </c>
      <c r="B258" s="12" t="s">
        <v>579</v>
      </c>
      <c r="C258" s="12" t="s">
        <v>58</v>
      </c>
      <c r="D258" s="13" t="s">
        <v>553</v>
      </c>
      <c r="E258" s="25">
        <f t="shared" si="0"/>
        <v>1.8222983233483297E-2</v>
      </c>
      <c r="F258" s="26">
        <f>IFERROR(IF(AND('1.DP 2012-2022 '!P258&lt;0),"prejuízo",IF('1.DP 2012-2022 '!E258&lt;0,"IRPJ NEGATIVO",('1.DP 2012-2022 '!E258+'1.DP 2012-2022 '!AA258)/'1.DP 2012-2022 '!P258)),"NA")</f>
        <v>1.766358882402717E-2</v>
      </c>
      <c r="G258" s="26">
        <f>IFERROR(IF(AND('1.DP 2012-2022 '!Q258&lt;0),"prejuízo",IF('1.DP 2012-2022 '!F258&lt;0,"IRPJ NEGATIVO",('1.DP 2012-2022 '!F258+'1.DP 2012-2022 '!AB258)/'1.DP 2012-2022 '!Q258)),"NA")</f>
        <v>0.13600000017837799</v>
      </c>
      <c r="H258" s="26">
        <f>IFERROR(IF(AND('1.DP 2012-2022 '!R258&lt;0),"prejuízo",IF('1.DP 2012-2022 '!G258&lt;0,"IRPJ NEGATIVO",('1.DP 2012-2022 '!G258+'1.DP 2012-2022 '!AC258)/'1.DP 2012-2022 '!R258)),"NA")</f>
        <v>0.30071191259849112</v>
      </c>
      <c r="I258" s="26">
        <f>IFERROR(IF(AND('1.DP 2012-2022 '!S258&lt;0),"prejuízo",IF('1.DP 2012-2022 '!H258&lt;0,"IRPJ NEGATIVO",('1.DP 2012-2022 '!H258+'1.DP 2012-2022 '!AD258)/'1.DP 2012-2022 '!S258)),"NA")</f>
        <v>0.28901994334823017</v>
      </c>
      <c r="J258" s="26">
        <f>IFERROR(IF(AND('1.DP 2012-2022 '!T258&lt;0),"prejuízo",IF('1.DP 2012-2022 '!I258&lt;0,"IRPJ NEGATIVO",('1.DP 2012-2022 '!I258+'1.DP 2012-2022 '!AE258)/'1.DP 2012-2022 '!T258)),"NA")</f>
        <v>0.31461177654071099</v>
      </c>
      <c r="K258" s="26">
        <f>IFERROR(IF(AND('1.DP 2012-2022 '!U258&lt;0),"prejuízo",IF('1.DP 2012-2022 '!J258&lt;0,"IRPJ NEGATIVO",('1.DP 2012-2022 '!J258+'1.DP 2012-2022 '!AF258)/'1.DP 2012-2022 '!U258)),"NA")</f>
        <v>0.30925451192586262</v>
      </c>
      <c r="L258" s="26">
        <f>IFERROR(IF(AND('1.DP 2012-2022 '!V258&lt;0),"prejuízo",IF('1.DP 2012-2022 '!K258&lt;0,"IRPJ NEGATIVO",('1.DP 2012-2022 '!K258+'1.DP 2012-2022 '!AG258)/'1.DP 2012-2022 '!V258)),"NA")</f>
        <v>0.3302590183768731</v>
      </c>
      <c r="M258" s="26">
        <f>IFERROR(IF(AND('1.DP 2012-2022 '!W258&lt;0),"prejuízo",IF('1.DP 2012-2022 '!L258&lt;0,"IRPJ NEGATIVO",('1.DP 2012-2022 '!L258+'1.DP 2012-2022 '!AH258)/'1.DP 2012-2022 '!W258)),"NA")</f>
        <v>0.34728974231713372</v>
      </c>
      <c r="N258" s="26">
        <f>IFERROR(IF(AND('1.DP 2012-2022 '!X258&lt;0),"prejuízo",IF('1.DP 2012-2022 '!M258&lt;0,"IRPJ NEGATIVO",('1.DP 2012-2022 '!M258+'1.DP 2012-2022 '!AI258)/'1.DP 2012-2022 '!X258)),"NA")</f>
        <v>0.39044271981942491</v>
      </c>
      <c r="O258" s="26">
        <f>IFERROR(IF(AND('1.DP 2012-2022 '!Y258&lt;0),"prejuízo",IF('1.DP 2012-2022 '!N258&lt;0,"IRPJ NEGATIVO",('1.DP 2012-2022 '!N258+'1.DP 2012-2022 '!AJ258)/'1.DP 2012-2022 '!Y258)),"NA")</f>
        <v>0</v>
      </c>
      <c r="P258" s="26">
        <f>IFERROR(IF(AND('1.DP 2012-2022 '!Z258&lt;0),"prejuízo",IF('1.DP 2012-2022 '!O258&lt;0,"IRPJ NEGATIVO",('1.DP 2012-2022 '!O258+'1.DP 2012-2022 '!AK258)/'1.DP 2012-2022 '!Z258)),"NA")</f>
        <v>0</v>
      </c>
      <c r="Q258" s="27">
        <f t="shared" si="1"/>
        <v>11</v>
      </c>
      <c r="R258" s="27">
        <f t="shared" si="2"/>
        <v>147</v>
      </c>
      <c r="S258" s="28">
        <f>IFERROR((SUMIF('1.DP 2012-2022 '!E258:O258,"&gt;=0",'1.DP 2012-2022 '!E258:O258)+SUMIF('1.DP 2012-2022 '!E258:O258,"&gt;=0",'1.DP 2012-2022 '!AA258:AK258))/(SUMIF('1.DP 2012-2022 '!P258:Z258,"&gt;=0",'1.DP 2012-2022 '!P258:Z258)),"NA")</f>
        <v>0.24062147904642994</v>
      </c>
      <c r="T258" s="29">
        <f t="shared" si="3"/>
        <v>1.8005688908236252E-2</v>
      </c>
      <c r="U258" s="29">
        <f t="shared" si="4"/>
        <v>1.3552669070715461E-3</v>
      </c>
    </row>
    <row r="259" spans="1:21" ht="14.25" customHeight="1">
      <c r="A259" s="12" t="s">
        <v>580</v>
      </c>
      <c r="B259" s="12" t="s">
        <v>581</v>
      </c>
      <c r="C259" s="12" t="s">
        <v>58</v>
      </c>
      <c r="D259" s="13" t="s">
        <v>553</v>
      </c>
      <c r="E259" s="25">
        <f t="shared" si="0"/>
        <v>2.3120590007152345E-2</v>
      </c>
      <c r="F259" s="26">
        <f>IFERROR(IF(AND('1.DP 2012-2022 '!P259&lt;0),"prejuízo",IF('1.DP 2012-2022 '!E259&lt;0,"IRPJ NEGATIVO",('1.DP 2012-2022 '!E259+'1.DP 2012-2022 '!AA259)/'1.DP 2012-2022 '!P259)),"NA")</f>
        <v>0.30157769807937179</v>
      </c>
      <c r="G259" s="26">
        <f>IFERROR(IF(AND('1.DP 2012-2022 '!Q259&lt;0),"prejuízo",IF('1.DP 2012-2022 '!F259&lt;0,"IRPJ NEGATIVO",('1.DP 2012-2022 '!F259+'1.DP 2012-2022 '!AB259)/'1.DP 2012-2022 '!Q259)),"NA")</f>
        <v>0.30307870565546929</v>
      </c>
      <c r="H259" s="26">
        <f>IFERROR(IF(AND('1.DP 2012-2022 '!R259&lt;0),"prejuízo",IF('1.DP 2012-2022 '!G259&lt;0,"IRPJ NEGATIVO",('1.DP 2012-2022 '!G259+'1.DP 2012-2022 '!AC259)/'1.DP 2012-2022 '!R259)),"NA")</f>
        <v>0.30824347946840969</v>
      </c>
      <c r="I259" s="26">
        <f>IFERROR(IF(AND('1.DP 2012-2022 '!S259&lt;0),"prejuízo",IF('1.DP 2012-2022 '!H259&lt;0,"IRPJ NEGATIVO",('1.DP 2012-2022 '!H259+'1.DP 2012-2022 '!AD259)/'1.DP 2012-2022 '!S259)),"NA")</f>
        <v>0.29799321706027804</v>
      </c>
      <c r="J259" s="26">
        <f>IFERROR(IF(AND('1.DP 2012-2022 '!T259&lt;0),"prejuízo",IF('1.DP 2012-2022 '!I259&lt;0,"IRPJ NEGATIVO",('1.DP 2012-2022 '!I259+'1.DP 2012-2022 '!AE259)/'1.DP 2012-2022 '!T259)),"NA")</f>
        <v>0.29914947770501477</v>
      </c>
      <c r="K259" s="26">
        <f>IFERROR(IF(AND('1.DP 2012-2022 '!U259&lt;0),"prejuízo",IF('1.DP 2012-2022 '!J259&lt;0,"IRPJ NEGATIVO",('1.DP 2012-2022 '!J259+'1.DP 2012-2022 '!AF259)/'1.DP 2012-2022 '!U259)),"NA")</f>
        <v>0.32541987692294244</v>
      </c>
      <c r="L259" s="26">
        <f>IFERROR(IF(AND('1.DP 2012-2022 '!V259&lt;0),"prejuízo",IF('1.DP 2012-2022 '!K259&lt;0,"IRPJ NEGATIVO",('1.DP 2012-2022 '!K259+'1.DP 2012-2022 '!AG259)/'1.DP 2012-2022 '!V259)),"NA")</f>
        <v>0.29272229078802708</v>
      </c>
      <c r="M259" s="26">
        <f>IFERROR(IF(AND('1.DP 2012-2022 '!W259&lt;0),"prejuízo",IF('1.DP 2012-2022 '!L259&lt;0,"IRPJ NEGATIVO",('1.DP 2012-2022 '!L259+'1.DP 2012-2022 '!AH259)/'1.DP 2012-2022 '!W259)),"NA")</f>
        <v>0.32349189549532742</v>
      </c>
      <c r="N259" s="26">
        <f>IFERROR(IF(AND('1.DP 2012-2022 '!X259&lt;0),"prejuízo",IF('1.DP 2012-2022 '!M259&lt;0,"IRPJ NEGATIVO",('1.DP 2012-2022 '!M259+'1.DP 2012-2022 '!AI259)/'1.DP 2012-2022 '!X259)),"NA")</f>
        <v>0.32329924242014579</v>
      </c>
      <c r="O259" s="26">
        <f>IFERROR(IF(AND('1.DP 2012-2022 '!Y259&lt;0),"prejuízo",IF('1.DP 2012-2022 '!N259&lt;0,"IRPJ NEGATIVO",('1.DP 2012-2022 '!N259+'1.DP 2012-2022 '!AJ259)/'1.DP 2012-2022 '!Y259)),"NA")</f>
        <v>0.31477569008809991</v>
      </c>
      <c r="P259" s="26">
        <f>IFERROR(IF(AND('1.DP 2012-2022 '!Z259&lt;0),"prejuízo",IF('1.DP 2012-2022 '!O259&lt;0,"IRPJ NEGATIVO",('1.DP 2012-2022 '!O259+'1.DP 2012-2022 '!AK259)/'1.DP 2012-2022 '!Z259)),"NA")</f>
        <v>0.31618354203089899</v>
      </c>
      <c r="Q259" s="27">
        <f t="shared" si="1"/>
        <v>11</v>
      </c>
      <c r="R259" s="27">
        <f t="shared" si="2"/>
        <v>147</v>
      </c>
      <c r="S259" s="28">
        <f>IFERROR((SUMIF('1.DP 2012-2022 '!E259:O259,"&gt;=0",'1.DP 2012-2022 '!E259:O259)+SUMIF('1.DP 2012-2022 '!E259:O259,"&gt;=0",'1.DP 2012-2022 '!AA259:AK259))/(SUMIF('1.DP 2012-2022 '!P259:Z259,"&gt;=0",'1.DP 2012-2022 '!P259:Z259)),"NA")</f>
        <v>0.31049822083505624</v>
      </c>
      <c r="T259" s="29">
        <f t="shared" si="3"/>
        <v>2.323456074275931E-2</v>
      </c>
      <c r="U259" s="29">
        <f t="shared" si="4"/>
        <v>1.7488379053689804E-3</v>
      </c>
    </row>
    <row r="260" spans="1:21" ht="14.25" customHeight="1">
      <c r="A260" s="12" t="s">
        <v>582</v>
      </c>
      <c r="B260" s="12" t="s">
        <v>583</v>
      </c>
      <c r="C260" s="12" t="s">
        <v>58</v>
      </c>
      <c r="D260" s="13" t="s">
        <v>553</v>
      </c>
      <c r="E260" s="25">
        <f t="shared" si="0"/>
        <v>4.348950377508448E-4</v>
      </c>
      <c r="F260" s="26">
        <f>IFERROR(IF(AND('1.DP 2012-2022 '!P260&lt;0),"prejuízo",IF('1.DP 2012-2022 '!E260&lt;0,"IRPJ NEGATIVO",('1.DP 2012-2022 '!E260+'1.DP 2012-2022 '!AA260)/'1.DP 2012-2022 '!P260)),"NA")</f>
        <v>6.392957054937419E-2</v>
      </c>
      <c r="G260" s="26">
        <f>IFERROR(IF(AND('1.DP 2012-2022 '!Q260&lt;0),"prejuízo",IF('1.DP 2012-2022 '!F260&lt;0,"IRPJ NEGATIVO",('1.DP 2012-2022 '!F260+'1.DP 2012-2022 '!AB260)/'1.DP 2012-2022 '!Q260)),"NA")</f>
        <v>1.3596098625320172</v>
      </c>
      <c r="H260" s="26" t="str">
        <f>IFERROR(IF(AND('1.DP 2012-2022 '!R260&lt;0),"prejuízo",IF('1.DP 2012-2022 '!G260&lt;0,"IRPJ NEGATIVO",('1.DP 2012-2022 '!G260+'1.DP 2012-2022 '!AC260)/'1.DP 2012-2022 '!R260)),"NA")</f>
        <v>prejuízo</v>
      </c>
      <c r="I260" s="26">
        <f>IFERROR(IF(AND('1.DP 2012-2022 '!S260&lt;0),"prejuízo",IF('1.DP 2012-2022 '!H260&lt;0,"IRPJ NEGATIVO",('1.DP 2012-2022 '!H260+'1.DP 2012-2022 '!AD260)/'1.DP 2012-2022 '!S260)),"NA")</f>
        <v>0.76239594873136562</v>
      </c>
      <c r="J260" s="26">
        <f>IFERROR(IF(AND('1.DP 2012-2022 '!T260&lt;0),"prejuízo",IF('1.DP 2012-2022 '!I260&lt;0,"IRPJ NEGATIVO",('1.DP 2012-2022 '!I260+'1.DP 2012-2022 '!AE260)/'1.DP 2012-2022 '!T260)),"NA")</f>
        <v>0.6976510629860333</v>
      </c>
      <c r="K260" s="26" t="str">
        <f>IFERROR(IF(AND('1.DP 2012-2022 '!U260&lt;0),"prejuízo",IF('1.DP 2012-2022 '!J260&lt;0,"IRPJ NEGATIVO",('1.DP 2012-2022 '!J260+'1.DP 2012-2022 '!AF260)/'1.DP 2012-2022 '!U260)),"NA")</f>
        <v>NA</v>
      </c>
      <c r="L260" s="26" t="str">
        <f>IFERROR(IF(AND('1.DP 2012-2022 '!V260&lt;0),"prejuízo",IF('1.DP 2012-2022 '!K260&lt;0,"IRPJ NEGATIVO",('1.DP 2012-2022 '!K260+'1.DP 2012-2022 '!AG260)/'1.DP 2012-2022 '!V260)),"NA")</f>
        <v>NA</v>
      </c>
      <c r="M260" s="26" t="str">
        <f>IFERROR(IF(AND('1.DP 2012-2022 '!W260&lt;0),"prejuízo",IF('1.DP 2012-2022 '!L260&lt;0,"IRPJ NEGATIVO",('1.DP 2012-2022 '!L260+'1.DP 2012-2022 '!AH260)/'1.DP 2012-2022 '!W260)),"NA")</f>
        <v>NA</v>
      </c>
      <c r="N260" s="26" t="str">
        <f>IFERROR(IF(AND('1.DP 2012-2022 '!X260&lt;0),"prejuízo",IF('1.DP 2012-2022 '!M260&lt;0,"IRPJ NEGATIVO",('1.DP 2012-2022 '!M260+'1.DP 2012-2022 '!AI260)/'1.DP 2012-2022 '!X260)),"NA")</f>
        <v>NA</v>
      </c>
      <c r="O260" s="26" t="str">
        <f>IFERROR(IF(AND('1.DP 2012-2022 '!Y260&lt;0),"prejuízo",IF('1.DP 2012-2022 '!N260&lt;0,"IRPJ NEGATIVO",('1.DP 2012-2022 '!N260+'1.DP 2012-2022 '!AJ260)/'1.DP 2012-2022 '!Y260)),"NA")</f>
        <v>NA</v>
      </c>
      <c r="P260" s="26" t="str">
        <f>IFERROR(IF(AND('1.DP 2012-2022 '!Z260&lt;0),"prejuízo",IF('1.DP 2012-2022 '!O260&lt;0,"IRPJ NEGATIVO",('1.DP 2012-2022 '!O260+'1.DP 2012-2022 '!AK260)/'1.DP 2012-2022 '!Z260)),"NA")</f>
        <v>NA</v>
      </c>
      <c r="Q260" s="27">
        <f t="shared" si="1"/>
        <v>1</v>
      </c>
      <c r="R260" s="27">
        <f t="shared" si="2"/>
        <v>147</v>
      </c>
      <c r="S260" s="28">
        <f>IFERROR((SUMIF('1.DP 2012-2022 '!E260:O260,"&gt;=0",'1.DP 2012-2022 '!E260:O260)+SUMIF('1.DP 2012-2022 '!E260:O260,"&gt;=0",'1.DP 2012-2022 '!AA260:AK260))/(SUMIF('1.DP 2012-2022 '!P260:Z260,"&gt;=0",'1.DP 2012-2022 '!P260:Z260)),"NA")</f>
        <v>0.84539927334180975</v>
      </c>
      <c r="T260" s="29" t="str">
        <f t="shared" si="3"/>
        <v>na</v>
      </c>
      <c r="U260" s="29" t="str">
        <f t="shared" si="4"/>
        <v>na</v>
      </c>
    </row>
    <row r="261" spans="1:21" ht="14.25" customHeight="1">
      <c r="A261" s="12" t="s">
        <v>584</v>
      </c>
      <c r="B261" s="12" t="s">
        <v>585</v>
      </c>
      <c r="C261" s="12" t="s">
        <v>58</v>
      </c>
      <c r="D261" s="13" t="s">
        <v>553</v>
      </c>
      <c r="E261" s="25">
        <f t="shared" si="0"/>
        <v>9.1326474661794048E-3</v>
      </c>
      <c r="F261" s="26">
        <f>IFERROR(IF(AND('1.DP 2012-2022 '!P261&lt;0),"prejuízo",IF('1.DP 2012-2022 '!E261&lt;0,"IRPJ NEGATIVO",('1.DP 2012-2022 '!E261+'1.DP 2012-2022 '!AA261)/'1.DP 2012-2022 '!P261)),"NA")</f>
        <v>0.1115508319389973</v>
      </c>
      <c r="G261" s="26">
        <f>IFERROR(IF(AND('1.DP 2012-2022 '!Q261&lt;0),"prejuízo",IF('1.DP 2012-2022 '!F261&lt;0,"IRPJ NEGATIVO",('1.DP 2012-2022 '!F261+'1.DP 2012-2022 '!AB261)/'1.DP 2012-2022 '!Q261)),"NA")</f>
        <v>9.3355928383703962E-2</v>
      </c>
      <c r="H261" s="26">
        <f>IFERROR(IF(AND('1.DP 2012-2022 '!R261&lt;0),"prejuízo",IF('1.DP 2012-2022 '!G261&lt;0,"IRPJ NEGATIVO",('1.DP 2012-2022 '!G261+'1.DP 2012-2022 '!AC261)/'1.DP 2012-2022 '!R261)),"NA")</f>
        <v>4.3948548997830142E-2</v>
      </c>
      <c r="I261" s="26">
        <f>IFERROR(IF(AND('1.DP 2012-2022 '!S261&lt;0),"prejuízo",IF('1.DP 2012-2022 '!H261&lt;0,"IRPJ NEGATIVO",('1.DP 2012-2022 '!H261+'1.DP 2012-2022 '!AD261)/'1.DP 2012-2022 '!S261)),"NA")</f>
        <v>0.20152524248351494</v>
      </c>
      <c r="J261" s="26">
        <f>IFERROR(IF(AND('1.DP 2012-2022 '!T261&lt;0),"prejuízo",IF('1.DP 2012-2022 '!I261&lt;0,"IRPJ NEGATIVO",('1.DP 2012-2022 '!I261+'1.DP 2012-2022 '!AE261)/'1.DP 2012-2022 '!T261)),"NA")</f>
        <v>0.16851395734297031</v>
      </c>
      <c r="K261" s="26">
        <f>IFERROR(IF(AND('1.DP 2012-2022 '!U261&lt;0),"prejuízo",IF('1.DP 2012-2022 '!J261&lt;0,"IRPJ NEGATIVO",('1.DP 2012-2022 '!J261+'1.DP 2012-2022 '!AF261)/'1.DP 2012-2022 '!U261)),"NA")</f>
        <v>0.23521933896009548</v>
      </c>
      <c r="L261" s="26" t="str">
        <f>IFERROR(IF(AND('1.DP 2012-2022 '!V261&lt;0),"prejuízo",IF('1.DP 2012-2022 '!K261&lt;0,"IRPJ NEGATIVO",('1.DP 2012-2022 '!K261+'1.DP 2012-2022 '!AG261)/'1.DP 2012-2022 '!V261)),"NA")</f>
        <v>prejuízo</v>
      </c>
      <c r="M261" s="26">
        <f>IFERROR(IF(AND('1.DP 2012-2022 '!W261&lt;0),"prejuízo",IF('1.DP 2012-2022 '!L261&lt;0,"IRPJ NEGATIVO",('1.DP 2012-2022 '!L261+'1.DP 2012-2022 '!AH261)/'1.DP 2012-2022 '!W261)),"NA")</f>
        <v>0.20695108113837163</v>
      </c>
      <c r="N261" s="26">
        <f>IFERROR(IF(AND('1.DP 2012-2022 '!X261&lt;0),"prejuízo",IF('1.DP 2012-2022 '!M261&lt;0,"IRPJ NEGATIVO",('1.DP 2012-2022 '!M261+'1.DP 2012-2022 '!AI261)/'1.DP 2012-2022 '!X261)),"NA")</f>
        <v>0.28143424828288877</v>
      </c>
      <c r="O261" s="26" t="str">
        <f>IFERROR(IF(AND('1.DP 2012-2022 '!Y261&lt;0),"prejuízo",IF('1.DP 2012-2022 '!N261&lt;0,"IRPJ NEGATIVO",('1.DP 2012-2022 '!N261+'1.DP 2012-2022 '!AJ261)/'1.DP 2012-2022 '!Y261)),"NA")</f>
        <v>NA</v>
      </c>
      <c r="P261" s="26" t="str">
        <f>IFERROR(IF(AND('1.DP 2012-2022 '!Z261&lt;0),"prejuízo",IF('1.DP 2012-2022 '!O261&lt;0,"IRPJ NEGATIVO",('1.DP 2012-2022 '!O261+'1.DP 2012-2022 '!AK261)/'1.DP 2012-2022 '!Z261)),"NA")</f>
        <v>NA</v>
      </c>
      <c r="Q261" s="27">
        <f t="shared" si="1"/>
        <v>8</v>
      </c>
      <c r="R261" s="27">
        <f t="shared" si="2"/>
        <v>147</v>
      </c>
      <c r="S261" s="28">
        <f>IFERROR((SUMIF('1.DP 2012-2022 '!E261:O261,"&gt;=0",'1.DP 2012-2022 '!E261:O261)+SUMIF('1.DP 2012-2022 '!E261:O261,"&gt;=0",'1.DP 2012-2022 '!AA261:AK261))/(SUMIF('1.DP 2012-2022 '!P261:Z261,"&gt;=0",'1.DP 2012-2022 '!P261:Z261)),"NA")</f>
        <v>0.14290747349304159</v>
      </c>
      <c r="T261" s="29">
        <f t="shared" si="3"/>
        <v>7.7772774690090659E-3</v>
      </c>
      <c r="U261" s="29">
        <f t="shared" si="4"/>
        <v>5.8538647616197272E-4</v>
      </c>
    </row>
    <row r="262" spans="1:21" ht="14.25" customHeight="1">
      <c r="A262" s="12" t="s">
        <v>586</v>
      </c>
      <c r="B262" s="12" t="s">
        <v>587</v>
      </c>
      <c r="C262" s="12" t="s">
        <v>58</v>
      </c>
      <c r="D262" s="13" t="s">
        <v>553</v>
      </c>
      <c r="E262" s="25">
        <f t="shared" si="0"/>
        <v>-2.8094895081777769E-5</v>
      </c>
      <c r="F262" s="26">
        <f>IFERROR(IF(AND('1.DP 2012-2022 '!P262&lt;0),"prejuízo",IF('1.DP 2012-2022 '!E262&lt;0,"IRPJ NEGATIVO",('1.DP 2012-2022 '!E262+'1.DP 2012-2022 '!AA262)/'1.DP 2012-2022 '!P262)),"NA")</f>
        <v>-0.14757309507436503</v>
      </c>
      <c r="G262" s="26">
        <f>IFERROR(IF(AND('1.DP 2012-2022 '!Q262&lt;0),"prejuízo",IF('1.DP 2012-2022 '!F262&lt;0,"IRPJ NEGATIVO",('1.DP 2012-2022 '!F262+'1.DP 2012-2022 '!AB262)/'1.DP 2012-2022 '!Q262)),"NA")</f>
        <v>5.1185895026458858E-2</v>
      </c>
      <c r="H262" s="26">
        <f>IFERROR(IF(AND('1.DP 2012-2022 '!R262&lt;0),"prejuízo",IF('1.DP 2012-2022 '!G262&lt;0,"IRPJ NEGATIVO",('1.DP 2012-2022 '!G262+'1.DP 2012-2022 '!AC262)/'1.DP 2012-2022 '!R262)),"NA")</f>
        <v>-0.39991836614364129</v>
      </c>
      <c r="I262" s="26" t="str">
        <f>IFERROR(IF(AND('1.DP 2012-2022 '!S262&lt;0),"prejuízo",IF('1.DP 2012-2022 '!H262&lt;0,"IRPJ NEGATIVO",('1.DP 2012-2022 '!H262+'1.DP 2012-2022 '!AD262)/'1.DP 2012-2022 '!S262)),"NA")</f>
        <v>prejuízo</v>
      </c>
      <c r="J262" s="26">
        <f>IFERROR(IF(AND('1.DP 2012-2022 '!T262&lt;0),"prejuízo",IF('1.DP 2012-2022 '!I262&lt;0,"IRPJ NEGATIVO",('1.DP 2012-2022 '!I262+'1.DP 2012-2022 '!AE262)/'1.DP 2012-2022 '!T262)),"NA")</f>
        <v>-0.92387120804256462</v>
      </c>
      <c r="K262" s="26">
        <f>IFERROR(IF(AND('1.DP 2012-2022 '!U262&lt;0),"prejuízo",IF('1.DP 2012-2022 '!J262&lt;0,"IRPJ NEGATIVO",('1.DP 2012-2022 '!J262+'1.DP 2012-2022 '!AF262)/'1.DP 2012-2022 '!U262)),"NA")</f>
        <v>-0.25457565599664039</v>
      </c>
      <c r="L262" s="26" t="str">
        <f>IFERROR(IF(AND('1.DP 2012-2022 '!V262&lt;0),"prejuízo",IF('1.DP 2012-2022 '!K262&lt;0,"IRPJ NEGATIVO",('1.DP 2012-2022 '!K262+'1.DP 2012-2022 '!AG262)/'1.DP 2012-2022 '!V262)),"NA")</f>
        <v>prejuízo</v>
      </c>
      <c r="M262" s="26">
        <f>IFERROR(IF(AND('1.DP 2012-2022 '!W262&lt;0),"prejuízo",IF('1.DP 2012-2022 '!L262&lt;0,"IRPJ NEGATIVO",('1.DP 2012-2022 '!L262+'1.DP 2012-2022 '!AH262)/'1.DP 2012-2022 '!W262)),"NA")</f>
        <v>0.12643645703841225</v>
      </c>
      <c r="N262" s="26">
        <f>IFERROR(IF(AND('1.DP 2012-2022 '!X262&lt;0),"prejuízo",IF('1.DP 2012-2022 '!M262&lt;0,"IRPJ NEGATIVO",('1.DP 2012-2022 '!M262+'1.DP 2012-2022 '!AI262)/'1.DP 2012-2022 '!X262)),"NA")</f>
        <v>9.2881043956514905E-2</v>
      </c>
      <c r="O262" s="26">
        <f>IFERROR(IF(AND('1.DP 2012-2022 '!Y262&lt;0),"prejuízo",IF('1.DP 2012-2022 '!N262&lt;0,"IRPJ NEGATIVO",('1.DP 2012-2022 '!N262+'1.DP 2012-2022 '!AJ262)/'1.DP 2012-2022 '!Y262)),"NA")</f>
        <v>0.12810539826931544</v>
      </c>
      <c r="P262" s="26">
        <f>IFERROR(IF(AND('1.DP 2012-2022 '!Z262&lt;0),"prejuízo",IF('1.DP 2012-2022 '!O262&lt;0,"IRPJ NEGATIVO",('1.DP 2012-2022 '!O262+'1.DP 2012-2022 '!AK262)/'1.DP 2012-2022 '!Z262)),"NA")</f>
        <v>0.14625825997926681</v>
      </c>
      <c r="Q262" s="27">
        <f t="shared" si="1"/>
        <v>7</v>
      </c>
      <c r="R262" s="27">
        <f t="shared" si="2"/>
        <v>147</v>
      </c>
      <c r="S262" s="28">
        <f>IFERROR((SUMIF('1.DP 2012-2022 '!E262:O262,"&gt;=0",'1.DP 2012-2022 '!E262:O262)+SUMIF('1.DP 2012-2022 '!E262:O262,"&gt;=0",'1.DP 2012-2022 '!AA262:AK262))/(SUMIF('1.DP 2012-2022 '!P262:Z262,"&gt;=0",'1.DP 2012-2022 '!P262:Z262)),"NA")</f>
        <v>-0.10781661985021596</v>
      </c>
      <c r="T262" s="29">
        <f t="shared" si="3"/>
        <v>-5.1341247547721887E-3</v>
      </c>
      <c r="U262" s="29">
        <f t="shared" si="4"/>
        <v>-3.8643949767102492E-4</v>
      </c>
    </row>
    <row r="263" spans="1:21" ht="14.25" customHeight="1">
      <c r="A263" s="12" t="s">
        <v>588</v>
      </c>
      <c r="B263" s="12" t="s">
        <v>589</v>
      </c>
      <c r="C263" s="12" t="s">
        <v>58</v>
      </c>
      <c r="D263" s="13" t="s">
        <v>553</v>
      </c>
      <c r="E263" s="25">
        <f t="shared" si="0"/>
        <v>3.740426021044593E-3</v>
      </c>
      <c r="F263" s="26">
        <f>IFERROR(IF(AND('1.DP 2012-2022 '!P263&lt;0),"prejuízo",IF('1.DP 2012-2022 '!E263&lt;0,"IRPJ NEGATIVO",('1.DP 2012-2022 '!E263+'1.DP 2012-2022 '!AA263)/'1.DP 2012-2022 '!P263)),"NA")</f>
        <v>-7.6864632189026172E-2</v>
      </c>
      <c r="G263" s="26">
        <f>IFERROR(IF(AND('1.DP 2012-2022 '!Q263&lt;0),"prejuízo",IF('1.DP 2012-2022 '!F263&lt;0,"IRPJ NEGATIVO",('1.DP 2012-2022 '!F263+'1.DP 2012-2022 '!AB263)/'1.DP 2012-2022 '!Q263)),"NA")</f>
        <v>-0.62296393539801831</v>
      </c>
      <c r="H263" s="26">
        <f>IFERROR(IF(AND('1.DP 2012-2022 '!R263&lt;0),"prejuízo",IF('1.DP 2012-2022 '!G263&lt;0,"IRPJ NEGATIVO",('1.DP 2012-2022 '!G263+'1.DP 2012-2022 '!AC263)/'1.DP 2012-2022 '!R263)),"NA")</f>
        <v>-0.86427537113621733</v>
      </c>
      <c r="I263" s="26">
        <f>IFERROR(IF(AND('1.DP 2012-2022 '!S263&lt;0),"prejuízo",IF('1.DP 2012-2022 '!H263&lt;0,"IRPJ NEGATIVO",('1.DP 2012-2022 '!H263+'1.DP 2012-2022 '!AD263)/'1.DP 2012-2022 '!S263)),"NA")</f>
        <v>0.44435682146686967</v>
      </c>
      <c r="J263" s="26" t="str">
        <f>IFERROR(IF(AND('1.DP 2012-2022 '!T263&lt;0),"prejuízo",IF('1.DP 2012-2022 '!I263&lt;0,"IRPJ NEGATIVO",('1.DP 2012-2022 '!I263+'1.DP 2012-2022 '!AE263)/'1.DP 2012-2022 '!T263)),"NA")</f>
        <v>prejuízo</v>
      </c>
      <c r="K263" s="26" t="str">
        <f>IFERROR(IF(AND('1.DP 2012-2022 '!U263&lt;0),"prejuízo",IF('1.DP 2012-2022 '!J263&lt;0,"IRPJ NEGATIVO",('1.DP 2012-2022 '!J263+'1.DP 2012-2022 '!AF263)/'1.DP 2012-2022 '!U263)),"NA")</f>
        <v>prejuízo</v>
      </c>
      <c r="L263" s="26" t="str">
        <f>IFERROR(IF(AND('1.DP 2012-2022 '!V263&lt;0),"prejuízo",IF('1.DP 2012-2022 '!K263&lt;0,"IRPJ NEGATIVO",('1.DP 2012-2022 '!K263+'1.DP 2012-2022 '!AG263)/'1.DP 2012-2022 '!V263)),"NA")</f>
        <v>prejuízo</v>
      </c>
      <c r="M263" s="26" t="str">
        <f>IFERROR(IF(AND('1.DP 2012-2022 '!W263&lt;0),"prejuízo",IF('1.DP 2012-2022 '!L263&lt;0,"IRPJ NEGATIVO",('1.DP 2012-2022 '!L263+'1.DP 2012-2022 '!AH263)/'1.DP 2012-2022 '!W263)),"NA")</f>
        <v>prejuízo</v>
      </c>
      <c r="N263" s="26" t="str">
        <f>IFERROR(IF(AND('1.DP 2012-2022 '!X263&lt;0),"prejuízo",IF('1.DP 2012-2022 '!M263&lt;0,"IRPJ NEGATIVO",('1.DP 2012-2022 '!M263+'1.DP 2012-2022 '!AI263)/'1.DP 2012-2022 '!X263)),"NA")</f>
        <v>prejuízo</v>
      </c>
      <c r="O263" s="26">
        <f>IFERROR(IF(AND('1.DP 2012-2022 '!Y263&lt;0),"prejuízo",IF('1.DP 2012-2022 '!N263&lt;0,"IRPJ NEGATIVO",('1.DP 2012-2022 '!N263+'1.DP 2012-2022 '!AJ263)/'1.DP 2012-2022 '!Y263)),"NA")</f>
        <v>4.4889779542322879E-2</v>
      </c>
      <c r="P263" s="26">
        <f>IFERROR(IF(AND('1.DP 2012-2022 '!Z263&lt;0),"prejuízo",IF('1.DP 2012-2022 '!O263&lt;0,"IRPJ NEGATIVO",('1.DP 2012-2022 '!O263+'1.DP 2012-2022 '!AK263)/'1.DP 2012-2022 '!Z263)),"NA")</f>
        <v>0.24186897120146514</v>
      </c>
      <c r="Q263" s="27">
        <f t="shared" si="1"/>
        <v>4</v>
      </c>
      <c r="R263" s="27">
        <f t="shared" si="2"/>
        <v>147</v>
      </c>
      <c r="S263" s="28">
        <f>IFERROR((SUMIF('1.DP 2012-2022 '!E263:O263,"&gt;=0",'1.DP 2012-2022 '!E263:O263)+SUMIF('1.DP 2012-2022 '!E263:O263,"&gt;=0",'1.DP 2012-2022 '!AA263:AK263))/(SUMIF('1.DP 2012-2022 '!P263:Z263,"&gt;=0",'1.DP 2012-2022 '!P263:Z263)),"NA")</f>
        <v>-0.39380491294158754</v>
      </c>
      <c r="T263" s="29" t="str">
        <f t="shared" si="3"/>
        <v>na</v>
      </c>
      <c r="U263" s="29" t="str">
        <f t="shared" si="4"/>
        <v>na</v>
      </c>
    </row>
    <row r="264" spans="1:21" ht="14.25" customHeight="1">
      <c r="A264" s="12" t="s">
        <v>590</v>
      </c>
      <c r="B264" s="12" t="s">
        <v>591</v>
      </c>
      <c r="C264" s="12" t="s">
        <v>58</v>
      </c>
      <c r="D264" s="13" t="s">
        <v>553</v>
      </c>
      <c r="E264" s="25">
        <f t="shared" si="0"/>
        <v>1.9752265340263312E-2</v>
      </c>
      <c r="F264" s="26">
        <f>IFERROR(IF(AND('1.DP 2012-2022 '!P264&lt;0),"prejuízo",IF('1.DP 2012-2022 '!E264&lt;0,"IRPJ NEGATIVO",('1.DP 2012-2022 '!E264+'1.DP 2012-2022 '!AA264)/'1.DP 2012-2022 '!P264)),"NA")</f>
        <v>0.30841261615850241</v>
      </c>
      <c r="G264" s="26">
        <f>IFERROR(IF(AND('1.DP 2012-2022 '!Q264&lt;0),"prejuízo",IF('1.DP 2012-2022 '!F264&lt;0,"IRPJ NEGATIVO",('1.DP 2012-2022 '!F264+'1.DP 2012-2022 '!AB264)/'1.DP 2012-2022 '!Q264)),"NA")</f>
        <v>0.31937346556056839</v>
      </c>
      <c r="H264" s="26">
        <f>IFERROR(IF(AND('1.DP 2012-2022 '!R264&lt;0),"prejuízo",IF('1.DP 2012-2022 '!G264&lt;0,"IRPJ NEGATIVO",('1.DP 2012-2022 '!G264+'1.DP 2012-2022 '!AC264)/'1.DP 2012-2022 '!R264)),"NA")</f>
        <v>0.2844535540435304</v>
      </c>
      <c r="I264" s="26">
        <f>IFERROR(IF(AND('1.DP 2012-2022 '!S264&lt;0),"prejuízo",IF('1.DP 2012-2022 '!H264&lt;0,"IRPJ NEGATIVO",('1.DP 2012-2022 '!H264+'1.DP 2012-2022 '!AD264)/'1.DP 2012-2022 '!S264)),"NA")</f>
        <v>0.30831384372487181</v>
      </c>
      <c r="J264" s="26">
        <f>IFERROR(IF(AND('1.DP 2012-2022 '!T264&lt;0),"prejuízo",IF('1.DP 2012-2022 '!I264&lt;0,"IRPJ NEGATIVO",('1.DP 2012-2022 '!I264+'1.DP 2012-2022 '!AE264)/'1.DP 2012-2022 '!T264)),"NA")</f>
        <v>0.3678756394186527</v>
      </c>
      <c r="K264" s="26">
        <f>IFERROR(IF(AND('1.DP 2012-2022 '!U264&lt;0),"prejuízo",IF('1.DP 2012-2022 '!J264&lt;0,"IRPJ NEGATIVO",('1.DP 2012-2022 '!J264+'1.DP 2012-2022 '!AF264)/'1.DP 2012-2022 '!U264)),"NA")</f>
        <v>0.33839260298145024</v>
      </c>
      <c r="L264" s="26">
        <f>IFERROR(IF(AND('1.DP 2012-2022 '!V264&lt;0),"prejuízo",IF('1.DP 2012-2022 '!K264&lt;0,"IRPJ NEGATIVO",('1.DP 2012-2022 '!K264+'1.DP 2012-2022 '!AG264)/'1.DP 2012-2022 '!V264)),"NA")</f>
        <v>8.6563980934640405E-2</v>
      </c>
      <c r="M264" s="26">
        <f>IFERROR(IF(AND('1.DP 2012-2022 '!W264&lt;0),"prejuízo",IF('1.DP 2012-2022 '!L264&lt;0,"IRPJ NEGATIVO",('1.DP 2012-2022 '!L264+'1.DP 2012-2022 '!AH264)/'1.DP 2012-2022 '!W264)),"NA")</f>
        <v>0.39902640580720539</v>
      </c>
      <c r="N264" s="26">
        <f>IFERROR(IF(AND('1.DP 2012-2022 '!X264&lt;0),"prejuízo",IF('1.DP 2012-2022 '!M264&lt;0,"IRPJ NEGATIVO",('1.DP 2012-2022 '!M264+'1.DP 2012-2022 '!AI264)/'1.DP 2012-2022 '!X264)),"NA")</f>
        <v>0.49117089638928524</v>
      </c>
      <c r="O264" s="26">
        <f>IFERROR(IF(AND('1.DP 2012-2022 '!Y264&lt;0),"prejuízo",IF('1.DP 2012-2022 '!N264&lt;0,"IRPJ NEGATIVO",('1.DP 2012-2022 '!N264+'1.DP 2012-2022 '!AJ264)/'1.DP 2012-2022 '!Y264)),"NA")</f>
        <v>4.3725110630540769</v>
      </c>
      <c r="P264" s="26">
        <f>IFERROR(IF(AND('1.DP 2012-2022 '!Z264&lt;0),"prejuízo",IF('1.DP 2012-2022 '!O264&lt;0,"IRPJ NEGATIVO",('1.DP 2012-2022 '!O264+'1.DP 2012-2022 '!AK264)/'1.DP 2012-2022 '!Z264)),"NA")</f>
        <v>0.63860858277997956</v>
      </c>
      <c r="Q264" s="27">
        <f t="shared" si="1"/>
        <v>9</v>
      </c>
      <c r="R264" s="27">
        <f t="shared" si="2"/>
        <v>147</v>
      </c>
      <c r="S264" s="28">
        <f>IFERROR((SUMIF('1.DP 2012-2022 '!E264:O264,"&gt;=0",'1.DP 2012-2022 '!E264:O264)+SUMIF('1.DP 2012-2022 '!E264:O264,"&gt;=0",'1.DP 2012-2022 '!AA264:AK264))/(SUMIF('1.DP 2012-2022 '!P264:Z264,"&gt;=0",'1.DP 2012-2022 '!P264:Z264)),"NA")</f>
        <v>0.3303131301594685</v>
      </c>
      <c r="T264" s="29">
        <f t="shared" si="3"/>
        <v>2.0223252866906235E-2</v>
      </c>
      <c r="U264" s="29">
        <f t="shared" si="4"/>
        <v>1.5221803233155229E-3</v>
      </c>
    </row>
    <row r="265" spans="1:21" ht="14.25" customHeight="1">
      <c r="A265" s="12" t="s">
        <v>592</v>
      </c>
      <c r="B265" s="12" t="s">
        <v>593</v>
      </c>
      <c r="C265" s="12" t="s">
        <v>58</v>
      </c>
      <c r="D265" s="13" t="s">
        <v>553</v>
      </c>
      <c r="E265" s="25">
        <f t="shared" si="0"/>
        <v>1.5168164103519703E-2</v>
      </c>
      <c r="F265" s="26">
        <f>IFERROR(IF(AND('1.DP 2012-2022 '!P265&lt;0),"prejuízo",IF('1.DP 2012-2022 '!E265&lt;0,"IRPJ NEGATIVO",('1.DP 2012-2022 '!E265+'1.DP 2012-2022 '!AA265)/'1.DP 2012-2022 '!P265)),"NA")</f>
        <v>0.14937953033275023</v>
      </c>
      <c r="G265" s="26">
        <f>IFERROR(IF(AND('1.DP 2012-2022 '!Q265&lt;0),"prejuízo",IF('1.DP 2012-2022 '!F265&lt;0,"IRPJ NEGATIVO",('1.DP 2012-2022 '!F265+'1.DP 2012-2022 '!AB265)/'1.DP 2012-2022 '!Q265)),"NA")</f>
        <v>0.22600788849733749</v>
      </c>
      <c r="H265" s="26">
        <f>IFERROR(IF(AND('1.DP 2012-2022 '!R265&lt;0),"prejuízo",IF('1.DP 2012-2022 '!G265&lt;0,"IRPJ NEGATIVO",('1.DP 2012-2022 '!G265+'1.DP 2012-2022 '!AC265)/'1.DP 2012-2022 '!R265)),"NA")</f>
        <v>0.19604359734923638</v>
      </c>
      <c r="I265" s="26">
        <f>IFERROR(IF(AND('1.DP 2012-2022 '!S265&lt;0),"prejuízo",IF('1.DP 2012-2022 '!H265&lt;0,"IRPJ NEGATIVO",('1.DP 2012-2022 '!H265+'1.DP 2012-2022 '!AD265)/'1.DP 2012-2022 '!S265)),"NA")</f>
        <v>-5.8240071060755806E-3</v>
      </c>
      <c r="J265" s="26">
        <f>IFERROR(IF(AND('1.DP 2012-2022 '!T265&lt;0),"prejuízo",IF('1.DP 2012-2022 '!I265&lt;0,"IRPJ NEGATIVO",('1.DP 2012-2022 '!I265+'1.DP 2012-2022 '!AE265)/'1.DP 2012-2022 '!T265)),"NA")</f>
        <v>0.2027733949449701</v>
      </c>
      <c r="K265" s="26">
        <f>IFERROR(IF(AND('1.DP 2012-2022 '!U265&lt;0),"prejuízo",IF('1.DP 2012-2022 '!J265&lt;0,"IRPJ NEGATIVO",('1.DP 2012-2022 '!J265+'1.DP 2012-2022 '!AF265)/'1.DP 2012-2022 '!U265)),"NA")</f>
        <v>0.25328456733597904</v>
      </c>
      <c r="L265" s="26">
        <f>IFERROR(IF(AND('1.DP 2012-2022 '!V265&lt;0),"prejuízo",IF('1.DP 2012-2022 '!K265&lt;0,"IRPJ NEGATIVO",('1.DP 2012-2022 '!K265+'1.DP 2012-2022 '!AG265)/'1.DP 2012-2022 '!V265)),"NA")</f>
        <v>0.24186849815174694</v>
      </c>
      <c r="M265" s="26">
        <f>IFERROR(IF(AND('1.DP 2012-2022 '!W265&lt;0),"prejuízo",IF('1.DP 2012-2022 '!L265&lt;0,"IRPJ NEGATIVO",('1.DP 2012-2022 '!L265+'1.DP 2012-2022 '!AH265)/'1.DP 2012-2022 '!W265)),"NA")</f>
        <v>0.22050139710104344</v>
      </c>
      <c r="N265" s="26">
        <f>IFERROR(IF(AND('1.DP 2012-2022 '!X265&lt;0),"prejuízo",IF('1.DP 2012-2022 '!M265&lt;0,"IRPJ NEGATIVO",('1.DP 2012-2022 '!M265+'1.DP 2012-2022 '!AI265)/'1.DP 2012-2022 '!X265)),"NA")</f>
        <v>0.26747710308272732</v>
      </c>
      <c r="O265" s="26">
        <f>IFERROR(IF(AND('1.DP 2012-2022 '!Y265&lt;0),"prejuízo",IF('1.DP 2012-2022 '!N265&lt;0,"IRPJ NEGATIVO",('1.DP 2012-2022 '!N265+'1.DP 2012-2022 '!AJ265)/'1.DP 2012-2022 '!Y265)),"NA")</f>
        <v>0.27550632414428139</v>
      </c>
      <c r="P265" s="26">
        <f>IFERROR(IF(AND('1.DP 2012-2022 '!Z265&lt;0),"prejuízo",IF('1.DP 2012-2022 '!O265&lt;0,"IRPJ NEGATIVO",('1.DP 2012-2022 '!O265+'1.DP 2012-2022 '!AK265)/'1.DP 2012-2022 '!Z265)),"NA")</f>
        <v>0.25548683940174033</v>
      </c>
      <c r="Q265" s="27">
        <f t="shared" si="1"/>
        <v>11</v>
      </c>
      <c r="R265" s="27">
        <f t="shared" si="2"/>
        <v>147</v>
      </c>
      <c r="S265" s="28">
        <f>IFERROR((SUMIF('1.DP 2012-2022 '!E265:O265,"&gt;=0",'1.DP 2012-2022 '!E265:O265)+SUMIF('1.DP 2012-2022 '!E265:O265,"&gt;=0",'1.DP 2012-2022 '!AA265:AK265))/(SUMIF('1.DP 2012-2022 '!P265:Z265,"&gt;=0",'1.DP 2012-2022 '!P265:Z265)),"NA")</f>
        <v>0.19116175161102977</v>
      </c>
      <c r="T265" s="29">
        <f t="shared" si="3"/>
        <v>1.430462086885257E-2</v>
      </c>
      <c r="U265" s="29">
        <f t="shared" si="4"/>
        <v>1.0766918933544944E-3</v>
      </c>
    </row>
    <row r="266" spans="1:21" ht="14.25" customHeight="1">
      <c r="A266" s="12" t="s">
        <v>594</v>
      </c>
      <c r="B266" s="12" t="s">
        <v>595</v>
      </c>
      <c r="C266" s="12" t="s">
        <v>58</v>
      </c>
      <c r="D266" s="13" t="s">
        <v>553</v>
      </c>
      <c r="E266" s="25">
        <f t="shared" si="0"/>
        <v>5.8064968412294173E-3</v>
      </c>
      <c r="F266" s="26">
        <f>IFERROR(IF(AND('1.DP 2012-2022 '!P266&lt;0),"prejuízo",IF('1.DP 2012-2022 '!E266&lt;0,"IRPJ NEGATIVO",('1.DP 2012-2022 '!E266+'1.DP 2012-2022 '!AA266)/'1.DP 2012-2022 '!P266)),"NA")</f>
        <v>4.7497706120541099E-2</v>
      </c>
      <c r="G266" s="26">
        <f>IFERROR(IF(AND('1.DP 2012-2022 '!Q266&lt;0),"prejuízo",IF('1.DP 2012-2022 '!F266&lt;0,"IRPJ NEGATIVO",('1.DP 2012-2022 '!F266+'1.DP 2012-2022 '!AB266)/'1.DP 2012-2022 '!Q266)),"NA")</f>
        <v>0.17459323354842662</v>
      </c>
      <c r="H266" s="26">
        <f>IFERROR(IF(AND('1.DP 2012-2022 '!R266&lt;0),"prejuízo",IF('1.DP 2012-2022 '!G266&lt;0,"IRPJ NEGATIVO",('1.DP 2012-2022 '!G266+'1.DP 2012-2022 '!AC266)/'1.DP 2012-2022 '!R266)),"NA")</f>
        <v>4.9712797620339401E-2</v>
      </c>
      <c r="I266" s="26">
        <f>IFERROR(IF(AND('1.DP 2012-2022 '!S266&lt;0),"prejuízo",IF('1.DP 2012-2022 '!H266&lt;0,"IRPJ NEGATIVO",('1.DP 2012-2022 '!H266+'1.DP 2012-2022 '!AD266)/'1.DP 2012-2022 '!S266)),"NA")</f>
        <v>0.29867695219407031</v>
      </c>
      <c r="J266" s="26">
        <f>IFERROR(IF(AND('1.DP 2012-2022 '!T266&lt;0),"prejuízo",IF('1.DP 2012-2022 '!I266&lt;0,"IRPJ NEGATIVO",('1.DP 2012-2022 '!I266+'1.DP 2012-2022 '!AE266)/'1.DP 2012-2022 '!T266)),"NA")</f>
        <v>0.28307434617734684</v>
      </c>
      <c r="K266" s="26" t="str">
        <f>IFERROR(IF(AND('1.DP 2012-2022 '!U266&lt;0),"prejuízo",IF('1.DP 2012-2022 '!J266&lt;0,"IRPJ NEGATIVO",('1.DP 2012-2022 '!J266+'1.DP 2012-2022 '!AF266)/'1.DP 2012-2022 '!U266)),"NA")</f>
        <v>NA</v>
      </c>
      <c r="L266" s="26" t="str">
        <f>IFERROR(IF(AND('1.DP 2012-2022 '!V266&lt;0),"prejuízo",IF('1.DP 2012-2022 '!K266&lt;0,"IRPJ NEGATIVO",('1.DP 2012-2022 '!K266+'1.DP 2012-2022 '!AG266)/'1.DP 2012-2022 '!V266)),"NA")</f>
        <v>NA</v>
      </c>
      <c r="M266" s="26" t="str">
        <f>IFERROR(IF(AND('1.DP 2012-2022 '!W266&lt;0),"prejuízo",IF('1.DP 2012-2022 '!L266&lt;0,"IRPJ NEGATIVO",('1.DP 2012-2022 '!L266+'1.DP 2012-2022 '!AH266)/'1.DP 2012-2022 '!W266)),"NA")</f>
        <v>NA</v>
      </c>
      <c r="N266" s="26" t="str">
        <f>IFERROR(IF(AND('1.DP 2012-2022 '!X266&lt;0),"prejuízo",IF('1.DP 2012-2022 '!M266&lt;0,"IRPJ NEGATIVO",('1.DP 2012-2022 '!M266+'1.DP 2012-2022 '!AI266)/'1.DP 2012-2022 '!X266)),"NA")</f>
        <v>NA</v>
      </c>
      <c r="O266" s="26" t="str">
        <f>IFERROR(IF(AND('1.DP 2012-2022 '!Y266&lt;0),"prejuízo",IF('1.DP 2012-2022 '!N266&lt;0,"IRPJ NEGATIVO",('1.DP 2012-2022 '!N266+'1.DP 2012-2022 '!AJ266)/'1.DP 2012-2022 '!Y266)),"NA")</f>
        <v>NA</v>
      </c>
      <c r="P266" s="26" t="str">
        <f>IFERROR(IF(AND('1.DP 2012-2022 '!Z266&lt;0),"prejuízo",IF('1.DP 2012-2022 '!O266&lt;0,"IRPJ NEGATIVO",('1.DP 2012-2022 '!O266+'1.DP 2012-2022 '!AK266)/'1.DP 2012-2022 '!Z266)),"NA")</f>
        <v>NA</v>
      </c>
      <c r="Q266" s="27">
        <f t="shared" si="1"/>
        <v>5</v>
      </c>
      <c r="R266" s="27">
        <f t="shared" si="2"/>
        <v>147</v>
      </c>
      <c r="S266" s="28">
        <f>IFERROR((SUMIF('1.DP 2012-2022 '!E266:O266,"&gt;=0",'1.DP 2012-2022 '!E266:O266)+SUMIF('1.DP 2012-2022 '!E266:O266,"&gt;=0",'1.DP 2012-2022 '!AA266:AK266))/(SUMIF('1.DP 2012-2022 '!P266:Z266,"&gt;=0",'1.DP 2012-2022 '!P266:Z266)),"NA")</f>
        <v>0.20441448089211472</v>
      </c>
      <c r="T266" s="29">
        <f t="shared" si="3"/>
        <v>6.9528734997317933E-3</v>
      </c>
      <c r="U266" s="29">
        <f t="shared" si="4"/>
        <v>5.2333456449594139E-4</v>
      </c>
    </row>
    <row r="267" spans="1:21" ht="14.25" customHeight="1">
      <c r="A267" s="12" t="s">
        <v>596</v>
      </c>
      <c r="B267" s="12" t="s">
        <v>597</v>
      </c>
      <c r="C267" s="12" t="s">
        <v>58</v>
      </c>
      <c r="D267" s="13" t="s">
        <v>553</v>
      </c>
      <c r="E267" s="25">
        <f t="shared" si="0"/>
        <v>3.2605685925000674E-3</v>
      </c>
      <c r="F267" s="26">
        <f>IFERROR(IF(AND('1.DP 2012-2022 '!P267&lt;0),"prejuízo",IF('1.DP 2012-2022 '!E267&lt;0,"IRPJ NEGATIVO",('1.DP 2012-2022 '!E267+'1.DP 2012-2022 '!AA267)/'1.DP 2012-2022 '!P267)),"NA")</f>
        <v>-0.24822425777332496</v>
      </c>
      <c r="G267" s="26">
        <f>IFERROR(IF(AND('1.DP 2012-2022 '!Q267&lt;0),"prejuízo",IF('1.DP 2012-2022 '!F267&lt;0,"IRPJ NEGATIVO",('1.DP 2012-2022 '!F267+'1.DP 2012-2022 '!AB267)/'1.DP 2012-2022 '!Q267)),"NA")</f>
        <v>3.3498756296744987E-2</v>
      </c>
      <c r="H267" s="26">
        <f>IFERROR(IF(AND('1.DP 2012-2022 '!R267&lt;0),"prejuízo",IF('1.DP 2012-2022 '!G267&lt;0,"IRPJ NEGATIVO",('1.DP 2012-2022 '!G267+'1.DP 2012-2022 '!AC267)/'1.DP 2012-2022 '!R267)),"NA")</f>
        <v>0.35772344860913796</v>
      </c>
      <c r="I267" s="26" t="str">
        <f>IFERROR(IF(AND('1.DP 2012-2022 '!S267&lt;0),"prejuízo",IF('1.DP 2012-2022 '!H267&lt;0,"IRPJ NEGATIVO",('1.DP 2012-2022 '!H267+'1.DP 2012-2022 '!AD267)/'1.DP 2012-2022 '!S267)),"NA")</f>
        <v>prejuízo</v>
      </c>
      <c r="J267" s="26">
        <f>IFERROR(IF(AND('1.DP 2012-2022 '!T267&lt;0),"prejuízo",IF('1.DP 2012-2022 '!I267&lt;0,"IRPJ NEGATIVO",('1.DP 2012-2022 '!I267+'1.DP 2012-2022 '!AE267)/'1.DP 2012-2022 '!T267)),"NA")</f>
        <v>0.33630563596495194</v>
      </c>
      <c r="K267" s="26" t="str">
        <f>IFERROR(IF(AND('1.DP 2012-2022 '!U267&lt;0),"prejuízo",IF('1.DP 2012-2022 '!J267&lt;0,"IRPJ NEGATIVO",('1.DP 2012-2022 '!J267+'1.DP 2012-2022 '!AF267)/'1.DP 2012-2022 '!U267)),"NA")</f>
        <v>NA</v>
      </c>
      <c r="L267" s="26" t="str">
        <f>IFERROR(IF(AND('1.DP 2012-2022 '!V267&lt;0),"prejuízo",IF('1.DP 2012-2022 '!K267&lt;0,"IRPJ NEGATIVO",('1.DP 2012-2022 '!K267+'1.DP 2012-2022 '!AG267)/'1.DP 2012-2022 '!V267)),"NA")</f>
        <v>NA</v>
      </c>
      <c r="M267" s="26" t="str">
        <f>IFERROR(IF(AND('1.DP 2012-2022 '!W267&lt;0),"prejuízo",IF('1.DP 2012-2022 '!L267&lt;0,"IRPJ NEGATIVO",('1.DP 2012-2022 '!L267+'1.DP 2012-2022 '!AH267)/'1.DP 2012-2022 '!W267)),"NA")</f>
        <v>NA</v>
      </c>
      <c r="N267" s="26" t="str">
        <f>IFERROR(IF(AND('1.DP 2012-2022 '!X267&lt;0),"prejuízo",IF('1.DP 2012-2022 '!M267&lt;0,"IRPJ NEGATIVO",('1.DP 2012-2022 '!M267+'1.DP 2012-2022 '!AI267)/'1.DP 2012-2022 '!X267)),"NA")</f>
        <v>NA</v>
      </c>
      <c r="O267" s="26" t="str">
        <f>IFERROR(IF(AND('1.DP 2012-2022 '!Y267&lt;0),"prejuízo",IF('1.DP 2012-2022 '!N267&lt;0,"IRPJ NEGATIVO",('1.DP 2012-2022 '!N267+'1.DP 2012-2022 '!AJ267)/'1.DP 2012-2022 '!Y267)),"NA")</f>
        <v>NA</v>
      </c>
      <c r="P267" s="26" t="str">
        <f>IFERROR(IF(AND('1.DP 2012-2022 '!Z267&lt;0),"prejuízo",IF('1.DP 2012-2022 '!O267&lt;0,"IRPJ NEGATIVO",('1.DP 2012-2022 '!O267+'1.DP 2012-2022 '!AK267)/'1.DP 2012-2022 '!Z267)),"NA")</f>
        <v>NA</v>
      </c>
      <c r="Q267" s="27">
        <f t="shared" si="1"/>
        <v>4</v>
      </c>
      <c r="R267" s="27">
        <f t="shared" si="2"/>
        <v>147</v>
      </c>
      <c r="S267" s="28">
        <f>IFERROR((SUMIF('1.DP 2012-2022 '!E267:O267,"&gt;=0",'1.DP 2012-2022 '!E267:O267)+SUMIF('1.DP 2012-2022 '!E267:O267,"&gt;=0",'1.DP 2012-2022 '!AA267:AK267))/(SUMIF('1.DP 2012-2022 '!P267:Z267,"&gt;=0",'1.DP 2012-2022 '!P267:Z267)),"NA")</f>
        <v>-2.972532732812321E-4</v>
      </c>
      <c r="T267" s="29">
        <f t="shared" si="3"/>
        <v>-8.0885244430267234E-6</v>
      </c>
      <c r="U267" s="29">
        <f t="shared" si="4"/>
        <v>-6.088136677546996E-7</v>
      </c>
    </row>
    <row r="268" spans="1:21" ht="14.25" customHeight="1">
      <c r="A268" s="12" t="s">
        <v>598</v>
      </c>
      <c r="B268" s="12" t="s">
        <v>599</v>
      </c>
      <c r="C268" s="12" t="s">
        <v>58</v>
      </c>
      <c r="D268" s="13" t="s">
        <v>600</v>
      </c>
      <c r="E268" s="25">
        <f t="shared" si="0"/>
        <v>1.7345898007321992E-2</v>
      </c>
      <c r="F268" s="26">
        <f>IFERROR(IF(AND('1.DP 2012-2022 '!P268&lt;0),"prejuízo",IF('1.DP 2012-2022 '!E268&lt;0,"IRPJ NEGATIVO",('1.DP 2012-2022 '!E268+'1.DP 2012-2022 '!AA268)/'1.DP 2012-2022 '!P268)),"NA")</f>
        <v>0.3719004624604168</v>
      </c>
      <c r="G268" s="26">
        <f>IFERROR(IF(AND('1.DP 2012-2022 '!Q268&lt;0),"prejuízo",IF('1.DP 2012-2022 '!F268&lt;0,"IRPJ NEGATIVO",('1.DP 2012-2022 '!F268+'1.DP 2012-2022 '!AB268)/'1.DP 2012-2022 '!Q268)),"NA")</f>
        <v>0.30642132588076454</v>
      </c>
      <c r="H268" s="26">
        <f>IFERROR(IF(AND('1.DP 2012-2022 '!R268&lt;0),"prejuízo",IF('1.DP 2012-2022 '!G268&lt;0,"IRPJ NEGATIVO",('1.DP 2012-2022 '!G268+'1.DP 2012-2022 '!AC268)/'1.DP 2012-2022 '!R268)),"NA")</f>
        <v>0.38801726505726303</v>
      </c>
      <c r="I268" s="26">
        <f>IFERROR(IF(AND('1.DP 2012-2022 '!S268&lt;0),"prejuízo",IF('1.DP 2012-2022 '!H268&lt;0,"IRPJ NEGATIVO",('1.DP 2012-2022 '!H268+'1.DP 2012-2022 '!AD268)/'1.DP 2012-2022 '!S268)),"NA")</f>
        <v>0.37337048120928096</v>
      </c>
      <c r="J268" s="26">
        <f>IFERROR(IF(AND('1.DP 2012-2022 '!T268&lt;0),"prejuízo",IF('1.DP 2012-2022 '!I268&lt;0,"IRPJ NEGATIVO",('1.DP 2012-2022 '!I268+'1.DP 2012-2022 '!AE268)/'1.DP 2012-2022 '!T268)),"NA")</f>
        <v>-0.42359801895295873</v>
      </c>
      <c r="K268" s="26" t="str">
        <f>IFERROR(IF(AND('1.DP 2012-2022 '!U268&lt;0),"prejuízo",IF('1.DP 2012-2022 '!J268&lt;0,"IRPJ NEGATIVO",('1.DP 2012-2022 '!J268+'1.DP 2012-2022 '!AF268)/'1.DP 2012-2022 '!U268)),"NA")</f>
        <v>NA</v>
      </c>
      <c r="L268" s="26" t="str">
        <f>IFERROR(IF(AND('1.DP 2012-2022 '!V268&lt;0),"prejuízo",IF('1.DP 2012-2022 '!K268&lt;0,"IRPJ NEGATIVO",('1.DP 2012-2022 '!K268+'1.DP 2012-2022 '!AG268)/'1.DP 2012-2022 '!V268)),"NA")</f>
        <v>NA</v>
      </c>
      <c r="M268" s="26" t="str">
        <f>IFERROR(IF(AND('1.DP 2012-2022 '!W268&lt;0),"prejuízo",IF('1.DP 2012-2022 '!L268&lt;0,"IRPJ NEGATIVO",('1.DP 2012-2022 '!L268+'1.DP 2012-2022 '!AH268)/'1.DP 2012-2022 '!W268)),"NA")</f>
        <v>NA</v>
      </c>
      <c r="N268" s="26" t="str">
        <f>IFERROR(IF(AND('1.DP 2012-2022 '!X268&lt;0),"prejuízo",IF('1.DP 2012-2022 '!M268&lt;0,"IRPJ NEGATIVO",('1.DP 2012-2022 '!M268+'1.DP 2012-2022 '!AI268)/'1.DP 2012-2022 '!X268)),"NA")</f>
        <v>NA</v>
      </c>
      <c r="O268" s="26" t="str">
        <f>IFERROR(IF(AND('1.DP 2012-2022 '!Y268&lt;0),"prejuízo",IF('1.DP 2012-2022 '!N268&lt;0,"IRPJ NEGATIVO",('1.DP 2012-2022 '!N268+'1.DP 2012-2022 '!AJ268)/'1.DP 2012-2022 '!Y268)),"NA")</f>
        <v>NA</v>
      </c>
      <c r="P268" s="26" t="str">
        <f>IFERROR(IF(AND('1.DP 2012-2022 '!Z268&lt;0),"prejuízo",IF('1.DP 2012-2022 '!O268&lt;0,"IRPJ NEGATIVO",('1.DP 2012-2022 '!O268+'1.DP 2012-2022 '!AK268)/'1.DP 2012-2022 '!Z268)),"NA")</f>
        <v>NA</v>
      </c>
      <c r="Q268" s="27">
        <f t="shared" si="1"/>
        <v>4</v>
      </c>
      <c r="R268" s="27">
        <f t="shared" si="2"/>
        <v>83</v>
      </c>
      <c r="S268" s="28">
        <f>IFERROR((SUMIF('1.DP 2012-2022 '!E268:O268,"&gt;=0",'1.DP 2012-2022 '!E268:O268)+SUMIF('1.DP 2012-2022 '!E268:O268,"&gt;=0",'1.DP 2012-2022 '!AA268:AK268))/(SUMIF('1.DP 2012-2022 '!P268:Z268,"&gt;=0",'1.DP 2012-2022 '!P268:Z268)),"NA")</f>
        <v>0.22376762897728769</v>
      </c>
      <c r="T268" s="29">
        <f t="shared" si="3"/>
        <v>1.0783982119387359E-2</v>
      </c>
      <c r="U268" s="29">
        <f t="shared" si="4"/>
        <v>4.5830543569336956E-4</v>
      </c>
    </row>
    <row r="269" spans="1:21" ht="14.25" customHeight="1">
      <c r="A269" s="12" t="s">
        <v>601</v>
      </c>
      <c r="B269" s="12" t="s">
        <v>602</v>
      </c>
      <c r="C269" s="12" t="s">
        <v>58</v>
      </c>
      <c r="D269" s="13" t="s">
        <v>600</v>
      </c>
      <c r="E269" s="25">
        <f t="shared" si="0"/>
        <v>2.9289047541116414E-2</v>
      </c>
      <c r="F269" s="26">
        <f>IFERROR(IF(AND('1.DP 2012-2022 '!P269&lt;0),"prejuízo",IF('1.DP 2012-2022 '!E269&lt;0,"IRPJ NEGATIVO",('1.DP 2012-2022 '!E269+'1.DP 2012-2022 '!AA269)/'1.DP 2012-2022 '!P269)),"NA")</f>
        <v>0.34493438001317595</v>
      </c>
      <c r="G269" s="26">
        <f>IFERROR(IF(AND('1.DP 2012-2022 '!Q269&lt;0),"prejuízo",IF('1.DP 2012-2022 '!F269&lt;0,"IRPJ NEGATIVO",('1.DP 2012-2022 '!F269+'1.DP 2012-2022 '!AB269)/'1.DP 2012-2022 '!Q269)),"NA")</f>
        <v>0.34564751004332439</v>
      </c>
      <c r="H269" s="26">
        <f>IFERROR(IF(AND('1.DP 2012-2022 '!R269&lt;0),"prejuízo",IF('1.DP 2012-2022 '!G269&lt;0,"IRPJ NEGATIVO",('1.DP 2012-2022 '!G269+'1.DP 2012-2022 '!AC269)/'1.DP 2012-2022 '!R269)),"NA")</f>
        <v>0.32771702239607414</v>
      </c>
      <c r="I269" s="26">
        <f>IFERROR(IF(AND('1.DP 2012-2022 '!S269&lt;0),"prejuízo",IF('1.DP 2012-2022 '!H269&lt;0,"IRPJ NEGATIVO",('1.DP 2012-2022 '!H269+'1.DP 2012-2022 '!AD269)/'1.DP 2012-2022 '!S269)),"NA")</f>
        <v>0.33017618665430915</v>
      </c>
      <c r="J269" s="26">
        <f>IFERROR(IF(AND('1.DP 2012-2022 '!T269&lt;0),"prejuízo",IF('1.DP 2012-2022 '!I269&lt;0,"IRPJ NEGATIVO",('1.DP 2012-2022 '!I269+'1.DP 2012-2022 '!AE269)/'1.DP 2012-2022 '!T269)),"NA")</f>
        <v>0.32505617980332047</v>
      </c>
      <c r="K269" s="26" t="str">
        <f>IFERROR(IF(AND('1.DP 2012-2022 '!U269&lt;0),"prejuízo",IF('1.DP 2012-2022 '!J269&lt;0,"IRPJ NEGATIVO",('1.DP 2012-2022 '!J269+'1.DP 2012-2022 '!AF269)/'1.DP 2012-2022 '!U269)),"NA")</f>
        <v>IRPJ NEGATIVO</v>
      </c>
      <c r="L269" s="26" t="str">
        <f>IFERROR(IF(AND('1.DP 2012-2022 '!V269&lt;0),"prejuízo",IF('1.DP 2012-2022 '!K269&lt;0,"IRPJ NEGATIVO",('1.DP 2012-2022 '!K269+'1.DP 2012-2022 '!AG269)/'1.DP 2012-2022 '!V269)),"NA")</f>
        <v>prejuízo</v>
      </c>
      <c r="M269" s="26">
        <f>IFERROR(IF(AND('1.DP 2012-2022 '!W269&lt;0),"prejuízo",IF('1.DP 2012-2022 '!L269&lt;0,"IRPJ NEGATIVO",('1.DP 2012-2022 '!L269+'1.DP 2012-2022 '!AH269)/'1.DP 2012-2022 '!W269)),"NA")</f>
        <v>0.25187752770152</v>
      </c>
      <c r="N269" s="26">
        <f>IFERROR(IF(AND('1.DP 2012-2022 '!X269&lt;0),"prejuízo",IF('1.DP 2012-2022 '!M269&lt;0,"IRPJ NEGATIVO",('1.DP 2012-2022 '!M269+'1.DP 2012-2022 '!AI269)/'1.DP 2012-2022 '!X269)),"NA")</f>
        <v>0.50558213930093887</v>
      </c>
      <c r="O269" s="26" t="str">
        <f>IFERROR(IF(AND('1.DP 2012-2022 '!Y269&lt;0),"prejuízo",IF('1.DP 2012-2022 '!N269&lt;0,"IRPJ NEGATIVO",('1.DP 2012-2022 '!N269+'1.DP 2012-2022 '!AJ269)/'1.DP 2012-2022 '!Y269)),"NA")</f>
        <v>NA</v>
      </c>
      <c r="P269" s="26" t="str">
        <f>IFERROR(IF(AND('1.DP 2012-2022 '!Z269&lt;0),"prejuízo",IF('1.DP 2012-2022 '!O269&lt;0,"IRPJ NEGATIVO",('1.DP 2012-2022 '!O269+'1.DP 2012-2022 '!AK269)/'1.DP 2012-2022 '!Z269)),"NA")</f>
        <v>NA</v>
      </c>
      <c r="Q269" s="27">
        <f t="shared" si="1"/>
        <v>7</v>
      </c>
      <c r="R269" s="27">
        <f t="shared" si="2"/>
        <v>83</v>
      </c>
      <c r="S269" s="28">
        <f>IFERROR((SUMIF('1.DP 2012-2022 '!E269:O269,"&gt;=0",'1.DP 2012-2022 '!E269:O269)+SUMIF('1.DP 2012-2022 '!E269:O269,"&gt;=0",'1.DP 2012-2022 '!AA269:AK269))/(SUMIF('1.DP 2012-2022 '!P269:Z269,"&gt;=0",'1.DP 2012-2022 '!P269:Z269)),"NA")</f>
        <v>0.32734169180851724</v>
      </c>
      <c r="T269" s="29">
        <f t="shared" si="3"/>
        <v>2.7607130634453261E-2</v>
      </c>
      <c r="U269" s="29">
        <f t="shared" si="4"/>
        <v>1.1732677125753305E-3</v>
      </c>
    </row>
    <row r="270" spans="1:21" ht="14.25" customHeight="1">
      <c r="A270" s="12" t="s">
        <v>603</v>
      </c>
      <c r="B270" s="12" t="s">
        <v>604</v>
      </c>
      <c r="C270" s="12" t="s">
        <v>58</v>
      </c>
      <c r="D270" s="13" t="s">
        <v>600</v>
      </c>
      <c r="E270" s="25" t="str">
        <f t="shared" si="0"/>
        <v>NA)</v>
      </c>
      <c r="F270" s="26" t="str">
        <f>IFERROR(IF(AND('1.DP 2012-2022 '!P270&lt;0),"prejuízo",IF('1.DP 2012-2022 '!E270&lt;0,"IRPJ NEGATIVO",('1.DP 2012-2022 '!E270+'1.DP 2012-2022 '!AA270)/'1.DP 2012-2022 '!P270)),"NA")</f>
        <v>prejuízo</v>
      </c>
      <c r="G270" s="26" t="str">
        <f>IFERROR(IF(AND('1.DP 2012-2022 '!Q270&lt;0),"prejuízo",IF('1.DP 2012-2022 '!F270&lt;0,"IRPJ NEGATIVO",('1.DP 2012-2022 '!F270+'1.DP 2012-2022 '!AB270)/'1.DP 2012-2022 '!Q270)),"NA")</f>
        <v>prejuízo</v>
      </c>
      <c r="H270" s="26" t="str">
        <f>IFERROR(IF(AND('1.DP 2012-2022 '!R270&lt;0),"prejuízo",IF('1.DP 2012-2022 '!G270&lt;0,"IRPJ NEGATIVO",('1.DP 2012-2022 '!G270+'1.DP 2012-2022 '!AC270)/'1.DP 2012-2022 '!R270)),"NA")</f>
        <v>prejuízo</v>
      </c>
      <c r="I270" s="26" t="str">
        <f>IFERROR(IF(AND('1.DP 2012-2022 '!S270&lt;0),"prejuízo",IF('1.DP 2012-2022 '!H270&lt;0,"IRPJ NEGATIVO",('1.DP 2012-2022 '!H270+'1.DP 2012-2022 '!AD270)/'1.DP 2012-2022 '!S270)),"NA")</f>
        <v>prejuízo</v>
      </c>
      <c r="J270" s="26" t="str">
        <f>IFERROR(IF(AND('1.DP 2012-2022 '!T270&lt;0),"prejuízo",IF('1.DP 2012-2022 '!I270&lt;0,"IRPJ NEGATIVO",('1.DP 2012-2022 '!I270+'1.DP 2012-2022 '!AE270)/'1.DP 2012-2022 '!T270)),"NA")</f>
        <v>prejuízo</v>
      </c>
      <c r="K270" s="26" t="str">
        <f>IFERROR(IF(AND('1.DP 2012-2022 '!U270&lt;0),"prejuízo",IF('1.DP 2012-2022 '!J270&lt;0,"IRPJ NEGATIVO",('1.DP 2012-2022 '!J270+'1.DP 2012-2022 '!AF270)/'1.DP 2012-2022 '!U270)),"NA")</f>
        <v>prejuízo</v>
      </c>
      <c r="L270" s="26" t="str">
        <f>IFERROR(IF(AND('1.DP 2012-2022 '!V270&lt;0),"prejuízo",IF('1.DP 2012-2022 '!K270&lt;0,"IRPJ NEGATIVO",('1.DP 2012-2022 '!K270+'1.DP 2012-2022 '!AG270)/'1.DP 2012-2022 '!V270)),"NA")</f>
        <v>NA</v>
      </c>
      <c r="M270" s="26" t="str">
        <f>IFERROR(IF(AND('1.DP 2012-2022 '!W270&lt;0),"prejuízo",IF('1.DP 2012-2022 '!L270&lt;0,"IRPJ NEGATIVO",('1.DP 2012-2022 '!L270+'1.DP 2012-2022 '!AH270)/'1.DP 2012-2022 '!W270)),"NA")</f>
        <v>NA</v>
      </c>
      <c r="N270" s="26" t="str">
        <f>IFERROR(IF(AND('1.DP 2012-2022 '!X270&lt;0),"prejuízo",IF('1.DP 2012-2022 '!M270&lt;0,"IRPJ NEGATIVO",('1.DP 2012-2022 '!M270+'1.DP 2012-2022 '!AI270)/'1.DP 2012-2022 '!X270)),"NA")</f>
        <v>NA</v>
      </c>
      <c r="O270" s="26" t="str">
        <f>IFERROR(IF(AND('1.DP 2012-2022 '!Y270&lt;0),"prejuízo",IF('1.DP 2012-2022 '!N270&lt;0,"IRPJ NEGATIVO",('1.DP 2012-2022 '!N270+'1.DP 2012-2022 '!AJ270)/'1.DP 2012-2022 '!Y270)),"NA")</f>
        <v>NA</v>
      </c>
      <c r="P270" s="26" t="str">
        <f>IFERROR(IF(AND('1.DP 2012-2022 '!Z270&lt;0),"prejuízo",IF('1.DP 2012-2022 '!O270&lt;0,"IRPJ NEGATIVO",('1.DP 2012-2022 '!O270+'1.DP 2012-2022 '!AK270)/'1.DP 2012-2022 '!Z270)),"NA")</f>
        <v>NA</v>
      </c>
      <c r="Q270" s="27">
        <f t="shared" si="1"/>
        <v>0</v>
      </c>
      <c r="R270" s="27">
        <f t="shared" si="2"/>
        <v>83</v>
      </c>
      <c r="S270" s="28" t="str">
        <f>IFERROR((SUMIF('1.DP 2012-2022 '!E270:O270,"&gt;=0",'1.DP 2012-2022 '!E270:O270)+SUMIF('1.DP 2012-2022 '!E270:O270,"&gt;=0",'1.DP 2012-2022 '!AA270:AK270))/(SUMIF('1.DP 2012-2022 '!P270:Z270,"&gt;=0",'1.DP 2012-2022 '!P270:Z270)),"NA")</f>
        <v>NA</v>
      </c>
      <c r="T270" s="29" t="str">
        <f t="shared" si="3"/>
        <v>na</v>
      </c>
      <c r="U270" s="29" t="str">
        <f t="shared" si="4"/>
        <v>na</v>
      </c>
    </row>
    <row r="271" spans="1:21" ht="14.25" customHeight="1">
      <c r="A271" s="12" t="s">
        <v>605</v>
      </c>
      <c r="B271" s="12" t="s">
        <v>606</v>
      </c>
      <c r="C271" s="12" t="s">
        <v>58</v>
      </c>
      <c r="D271" s="13" t="s">
        <v>600</v>
      </c>
      <c r="E271" s="25" t="str">
        <f t="shared" si="0"/>
        <v>NA)</v>
      </c>
      <c r="F271" s="26" t="str">
        <f>IFERROR(IF(AND('1.DP 2012-2022 '!P271&lt;0),"prejuízo",IF('1.DP 2012-2022 '!E271&lt;0,"IRPJ NEGATIVO",('1.DP 2012-2022 '!E271+'1.DP 2012-2022 '!AA271)/'1.DP 2012-2022 '!P271)),"NA")</f>
        <v>prejuízo</v>
      </c>
      <c r="G271" s="26" t="str">
        <f>IFERROR(IF(AND('1.DP 2012-2022 '!Q271&lt;0),"prejuízo",IF('1.DP 2012-2022 '!F271&lt;0,"IRPJ NEGATIVO",('1.DP 2012-2022 '!F271+'1.DP 2012-2022 '!AB271)/'1.DP 2012-2022 '!Q271)),"NA")</f>
        <v>prejuízo</v>
      </c>
      <c r="H271" s="26" t="str">
        <f>IFERROR(IF(AND('1.DP 2012-2022 '!R271&lt;0),"prejuízo",IF('1.DP 2012-2022 '!G271&lt;0,"IRPJ NEGATIVO",('1.DP 2012-2022 '!G271+'1.DP 2012-2022 '!AC271)/'1.DP 2012-2022 '!R271)),"NA")</f>
        <v>prejuízo</v>
      </c>
      <c r="I271" s="26" t="str">
        <f>IFERROR(IF(AND('1.DP 2012-2022 '!S271&lt;0),"prejuízo",IF('1.DP 2012-2022 '!H271&lt;0,"IRPJ NEGATIVO",('1.DP 2012-2022 '!H271+'1.DP 2012-2022 '!AD271)/'1.DP 2012-2022 '!S271)),"NA")</f>
        <v>prejuízo</v>
      </c>
      <c r="J271" s="26" t="str">
        <f>IFERROR(IF(AND('1.DP 2012-2022 '!T271&lt;0),"prejuízo",IF('1.DP 2012-2022 '!I271&lt;0,"IRPJ NEGATIVO",('1.DP 2012-2022 '!I271+'1.DP 2012-2022 '!AE271)/'1.DP 2012-2022 '!T271)),"NA")</f>
        <v>prejuízo</v>
      </c>
      <c r="K271" s="26" t="str">
        <f>IFERROR(IF(AND('1.DP 2012-2022 '!U271&lt;0),"prejuízo",IF('1.DP 2012-2022 '!J271&lt;0,"IRPJ NEGATIVO",('1.DP 2012-2022 '!J271+'1.DP 2012-2022 '!AF271)/'1.DP 2012-2022 '!U271)),"NA")</f>
        <v>NA</v>
      </c>
      <c r="L271" s="26" t="str">
        <f>IFERROR(IF(AND('1.DP 2012-2022 '!V271&lt;0),"prejuízo",IF('1.DP 2012-2022 '!K271&lt;0,"IRPJ NEGATIVO",('1.DP 2012-2022 '!K271+'1.DP 2012-2022 '!AG271)/'1.DP 2012-2022 '!V271)),"NA")</f>
        <v>NA</v>
      </c>
      <c r="M271" s="26" t="str">
        <f>IFERROR(IF(AND('1.DP 2012-2022 '!W271&lt;0),"prejuízo",IF('1.DP 2012-2022 '!L271&lt;0,"IRPJ NEGATIVO",('1.DP 2012-2022 '!L271+'1.DP 2012-2022 '!AH271)/'1.DP 2012-2022 '!W271)),"NA")</f>
        <v>NA</v>
      </c>
      <c r="N271" s="26" t="str">
        <f>IFERROR(IF(AND('1.DP 2012-2022 '!X271&lt;0),"prejuízo",IF('1.DP 2012-2022 '!M271&lt;0,"IRPJ NEGATIVO",('1.DP 2012-2022 '!M271+'1.DP 2012-2022 '!AI271)/'1.DP 2012-2022 '!X271)),"NA")</f>
        <v>NA</v>
      </c>
      <c r="O271" s="26" t="str">
        <f>IFERROR(IF(AND('1.DP 2012-2022 '!Y271&lt;0),"prejuízo",IF('1.DP 2012-2022 '!N271&lt;0,"IRPJ NEGATIVO",('1.DP 2012-2022 '!N271+'1.DP 2012-2022 '!AJ271)/'1.DP 2012-2022 '!Y271)),"NA")</f>
        <v>NA</v>
      </c>
      <c r="P271" s="26" t="str">
        <f>IFERROR(IF(AND('1.DP 2012-2022 '!Z271&lt;0),"prejuízo",IF('1.DP 2012-2022 '!O271&lt;0,"IRPJ NEGATIVO",('1.DP 2012-2022 '!O271+'1.DP 2012-2022 '!AK271)/'1.DP 2012-2022 '!Z271)),"NA")</f>
        <v>NA</v>
      </c>
      <c r="Q271" s="27">
        <f t="shared" si="1"/>
        <v>0</v>
      </c>
      <c r="R271" s="27">
        <f t="shared" si="2"/>
        <v>83</v>
      </c>
      <c r="S271" s="28" t="str">
        <f>IFERROR((SUMIF('1.DP 2012-2022 '!E271:O271,"&gt;=0",'1.DP 2012-2022 '!E271:O271)+SUMIF('1.DP 2012-2022 '!E271:O271,"&gt;=0",'1.DP 2012-2022 '!AA271:AK271))/(SUMIF('1.DP 2012-2022 '!P271:Z271,"&gt;=0",'1.DP 2012-2022 '!P271:Z271)),"NA")</f>
        <v>NA</v>
      </c>
      <c r="T271" s="29" t="str">
        <f t="shared" si="3"/>
        <v>na</v>
      </c>
      <c r="U271" s="29" t="str">
        <f t="shared" si="4"/>
        <v>na</v>
      </c>
    </row>
    <row r="272" spans="1:21" ht="14.25" customHeight="1">
      <c r="A272" s="12" t="s">
        <v>607</v>
      </c>
      <c r="B272" s="12" t="s">
        <v>608</v>
      </c>
      <c r="C272" s="12" t="s">
        <v>58</v>
      </c>
      <c r="D272" s="13" t="s">
        <v>600</v>
      </c>
      <c r="E272" s="25" t="str">
        <f t="shared" si="0"/>
        <v>NA)</v>
      </c>
      <c r="F272" s="26" t="str">
        <f>IFERROR(IF(AND('1.DP 2012-2022 '!P272&lt;0),"prejuízo",IF('1.DP 2012-2022 '!E272&lt;0,"IRPJ NEGATIVO",('1.DP 2012-2022 '!E272+'1.DP 2012-2022 '!AA272)/'1.DP 2012-2022 '!P272)),"NA")</f>
        <v>prejuízo</v>
      </c>
      <c r="G272" s="26" t="str">
        <f>IFERROR(IF(AND('1.DP 2012-2022 '!Q272&lt;0),"prejuízo",IF('1.DP 2012-2022 '!F272&lt;0,"IRPJ NEGATIVO",('1.DP 2012-2022 '!F272+'1.DP 2012-2022 '!AB272)/'1.DP 2012-2022 '!Q272)),"NA")</f>
        <v>prejuízo</v>
      </c>
      <c r="H272" s="26" t="str">
        <f>IFERROR(IF(AND('1.DP 2012-2022 '!R272&lt;0),"prejuízo",IF('1.DP 2012-2022 '!G272&lt;0,"IRPJ NEGATIVO",('1.DP 2012-2022 '!G272+'1.DP 2012-2022 '!AC272)/'1.DP 2012-2022 '!R272)),"NA")</f>
        <v>prejuízo</v>
      </c>
      <c r="I272" s="26" t="str">
        <f>IFERROR(IF(AND('1.DP 2012-2022 '!S272&lt;0),"prejuízo",IF('1.DP 2012-2022 '!H272&lt;0,"IRPJ NEGATIVO",('1.DP 2012-2022 '!H272+'1.DP 2012-2022 '!AD272)/'1.DP 2012-2022 '!S272)),"NA")</f>
        <v>prejuízo</v>
      </c>
      <c r="J272" s="26" t="str">
        <f>IFERROR(IF(AND('1.DP 2012-2022 '!T272&lt;0),"prejuízo",IF('1.DP 2012-2022 '!I272&lt;0,"IRPJ NEGATIVO",('1.DP 2012-2022 '!I272+'1.DP 2012-2022 '!AE272)/'1.DP 2012-2022 '!T272)),"NA")</f>
        <v>prejuízo</v>
      </c>
      <c r="K272" s="26" t="str">
        <f>IFERROR(IF(AND('1.DP 2012-2022 '!U272&lt;0),"prejuízo",IF('1.DP 2012-2022 '!J272&lt;0,"IRPJ NEGATIVO",('1.DP 2012-2022 '!J272+'1.DP 2012-2022 '!AF272)/'1.DP 2012-2022 '!U272)),"NA")</f>
        <v>NA</v>
      </c>
      <c r="L272" s="26" t="str">
        <f>IFERROR(IF(AND('1.DP 2012-2022 '!V272&lt;0),"prejuízo",IF('1.DP 2012-2022 '!K272&lt;0,"IRPJ NEGATIVO",('1.DP 2012-2022 '!K272+'1.DP 2012-2022 '!AG272)/'1.DP 2012-2022 '!V272)),"NA")</f>
        <v>NA</v>
      </c>
      <c r="M272" s="26" t="str">
        <f>IFERROR(IF(AND('1.DP 2012-2022 '!W272&lt;0),"prejuízo",IF('1.DP 2012-2022 '!L272&lt;0,"IRPJ NEGATIVO",('1.DP 2012-2022 '!L272+'1.DP 2012-2022 '!AH272)/'1.DP 2012-2022 '!W272)),"NA")</f>
        <v>NA</v>
      </c>
      <c r="N272" s="26" t="str">
        <f>IFERROR(IF(AND('1.DP 2012-2022 '!X272&lt;0),"prejuízo",IF('1.DP 2012-2022 '!M272&lt;0,"IRPJ NEGATIVO",('1.DP 2012-2022 '!M272+'1.DP 2012-2022 '!AI272)/'1.DP 2012-2022 '!X272)),"NA")</f>
        <v>NA</v>
      </c>
      <c r="O272" s="26" t="str">
        <f>IFERROR(IF(AND('1.DP 2012-2022 '!Y272&lt;0),"prejuízo",IF('1.DP 2012-2022 '!N272&lt;0,"IRPJ NEGATIVO",('1.DP 2012-2022 '!N272+'1.DP 2012-2022 '!AJ272)/'1.DP 2012-2022 '!Y272)),"NA")</f>
        <v>NA</v>
      </c>
      <c r="P272" s="26" t="str">
        <f>IFERROR(IF(AND('1.DP 2012-2022 '!Z272&lt;0),"prejuízo",IF('1.DP 2012-2022 '!O272&lt;0,"IRPJ NEGATIVO",('1.DP 2012-2022 '!O272+'1.DP 2012-2022 '!AK272)/'1.DP 2012-2022 '!Z272)),"NA")</f>
        <v>NA</v>
      </c>
      <c r="Q272" s="27">
        <f t="shared" si="1"/>
        <v>0</v>
      </c>
      <c r="R272" s="27">
        <f t="shared" si="2"/>
        <v>83</v>
      </c>
      <c r="S272" s="28" t="str">
        <f>IFERROR((SUMIF('1.DP 2012-2022 '!E272:O272,"&gt;=0",'1.DP 2012-2022 '!E272:O272)+SUMIF('1.DP 2012-2022 '!E272:O272,"&gt;=0",'1.DP 2012-2022 '!AA272:AK272))/(SUMIF('1.DP 2012-2022 '!P272:Z272,"&gt;=0",'1.DP 2012-2022 '!P272:Z272)),"NA")</f>
        <v>NA</v>
      </c>
      <c r="T272" s="29" t="str">
        <f t="shared" si="3"/>
        <v>na</v>
      </c>
      <c r="U272" s="29" t="str">
        <f t="shared" si="4"/>
        <v>na</v>
      </c>
    </row>
    <row r="273" spans="1:21" ht="14.25" customHeight="1">
      <c r="A273" s="12" t="s">
        <v>609</v>
      </c>
      <c r="B273" s="12" t="s">
        <v>610</v>
      </c>
      <c r="C273" s="12" t="s">
        <v>58</v>
      </c>
      <c r="D273" s="13" t="s">
        <v>600</v>
      </c>
      <c r="E273" s="25">
        <f t="shared" si="0"/>
        <v>1.1897929847523186E-4</v>
      </c>
      <c r="F273" s="26">
        <f>IFERROR(IF(AND('1.DP 2012-2022 '!P273&lt;0),"prejuízo",IF('1.DP 2012-2022 '!E273&lt;0,"IRPJ NEGATIVO",('1.DP 2012-2022 '!E273+'1.DP 2012-2022 '!AA273)/'1.DP 2012-2022 '!P273)),"NA")</f>
        <v>-1.9539934026779813E-2</v>
      </c>
      <c r="G273" s="26">
        <f>IFERROR(IF(AND('1.DP 2012-2022 '!Q273&lt;0),"prejuízo",IF('1.DP 2012-2022 '!F273&lt;0,"IRPJ NEGATIVO",('1.DP 2012-2022 '!F273+'1.DP 2012-2022 '!AB273)/'1.DP 2012-2022 '!Q273)),"NA")</f>
        <v>1.8937942269614899E-2</v>
      </c>
      <c r="H273" s="26">
        <f>IFERROR(IF(AND('1.DP 2012-2022 '!R273&lt;0),"prejuízo",IF('1.DP 2012-2022 '!G273&lt;0,"IRPJ NEGATIVO",('1.DP 2012-2022 '!G273+'1.DP 2012-2022 '!AC273)/'1.DP 2012-2022 '!R273)),"NA")</f>
        <v>-3.5456514473105216E-2</v>
      </c>
      <c r="I273" s="26">
        <f>IFERROR(IF(AND('1.DP 2012-2022 '!S273&lt;0),"prejuízo",IF('1.DP 2012-2022 '!H273&lt;0,"IRPJ NEGATIVO",('1.DP 2012-2022 '!H273+'1.DP 2012-2022 '!AD273)/'1.DP 2012-2022 '!S273)),"NA")</f>
        <v>5.6439926899237002E-3</v>
      </c>
      <c r="J273" s="26">
        <f>IFERROR(IF(AND('1.DP 2012-2022 '!T273&lt;0),"prejuízo",IF('1.DP 2012-2022 '!I273&lt;0,"IRPJ NEGATIVO",('1.DP 2012-2022 '!I273+'1.DP 2012-2022 '!AE273)/'1.DP 2012-2022 '!T273)),"NA")</f>
        <v>-2.8924573258187751E-2</v>
      </c>
      <c r="K273" s="26">
        <f>IFERROR(IF(AND('1.DP 2012-2022 '!U273&lt;0),"prejuízo",IF('1.DP 2012-2022 '!J273&lt;0,"IRPJ NEGATIVO",('1.DP 2012-2022 '!J273+'1.DP 2012-2022 '!AF273)/'1.DP 2012-2022 '!U273)),"NA")</f>
        <v>6.9214368571978421E-2</v>
      </c>
      <c r="L273" s="26" t="str">
        <f>IFERROR(IF(AND('1.DP 2012-2022 '!V273&lt;0),"prejuízo",IF('1.DP 2012-2022 '!K273&lt;0,"IRPJ NEGATIVO",('1.DP 2012-2022 '!K273+'1.DP 2012-2022 '!AG273)/'1.DP 2012-2022 '!V273)),"NA")</f>
        <v>NA</v>
      </c>
      <c r="M273" s="26" t="str">
        <f>IFERROR(IF(AND('1.DP 2012-2022 '!W273&lt;0),"prejuízo",IF('1.DP 2012-2022 '!L273&lt;0,"IRPJ NEGATIVO",('1.DP 2012-2022 '!L273+'1.DP 2012-2022 '!AH273)/'1.DP 2012-2022 '!W273)),"NA")</f>
        <v>NA</v>
      </c>
      <c r="N273" s="26" t="str">
        <f>IFERROR(IF(AND('1.DP 2012-2022 '!X273&lt;0),"prejuízo",IF('1.DP 2012-2022 '!M273&lt;0,"IRPJ NEGATIVO",('1.DP 2012-2022 '!M273+'1.DP 2012-2022 '!AI273)/'1.DP 2012-2022 '!X273)),"NA")</f>
        <v>NA</v>
      </c>
      <c r="O273" s="26" t="str">
        <f>IFERROR(IF(AND('1.DP 2012-2022 '!Y273&lt;0),"prejuízo",IF('1.DP 2012-2022 '!N273&lt;0,"IRPJ NEGATIVO",('1.DP 2012-2022 '!N273+'1.DP 2012-2022 '!AJ273)/'1.DP 2012-2022 '!Y273)),"NA")</f>
        <v>NA</v>
      </c>
      <c r="P273" s="26" t="str">
        <f>IFERROR(IF(AND('1.DP 2012-2022 '!Z273&lt;0),"prejuízo",IF('1.DP 2012-2022 '!O273&lt;0,"IRPJ NEGATIVO",('1.DP 2012-2022 '!O273+'1.DP 2012-2022 '!AK273)/'1.DP 2012-2022 '!Z273)),"NA")</f>
        <v>NA</v>
      </c>
      <c r="Q273" s="27">
        <f t="shared" si="1"/>
        <v>6</v>
      </c>
      <c r="R273" s="27">
        <f t="shared" si="2"/>
        <v>83</v>
      </c>
      <c r="S273" s="28">
        <f>IFERROR((SUMIF('1.DP 2012-2022 '!E273:O273,"&gt;=0",'1.DP 2012-2022 '!E273:O273)+SUMIF('1.DP 2012-2022 '!E273:O273,"&gt;=0",'1.DP 2012-2022 '!AA273:AK273))/(SUMIF('1.DP 2012-2022 '!P273:Z273,"&gt;=0",'1.DP 2012-2022 '!P273:Z273)),"NA")</f>
        <v>-6.9159048515311751E-4</v>
      </c>
      <c r="T273" s="29">
        <f t="shared" si="3"/>
        <v>-4.9994492902634997E-5</v>
      </c>
      <c r="U273" s="29">
        <f t="shared" si="4"/>
        <v>-2.1247019513152612E-6</v>
      </c>
    </row>
    <row r="274" spans="1:21" ht="14.25" customHeight="1">
      <c r="A274" s="12" t="s">
        <v>611</v>
      </c>
      <c r="B274" s="12" t="s">
        <v>612</v>
      </c>
      <c r="C274" s="12" t="s">
        <v>58</v>
      </c>
      <c r="D274" s="13" t="s">
        <v>600</v>
      </c>
      <c r="E274" s="25">
        <f t="shared" si="0"/>
        <v>2.372408859800456E-2</v>
      </c>
      <c r="F274" s="26">
        <f>IFERROR(IF(AND('1.DP 2012-2022 '!P274&lt;0),"prejuízo",IF('1.DP 2012-2022 '!E274&lt;0,"IRPJ NEGATIVO",('1.DP 2012-2022 '!E274+'1.DP 2012-2022 '!AA274)/'1.DP 2012-2022 '!P274)),"NA")</f>
        <v>0.52020978238869275</v>
      </c>
      <c r="G274" s="26">
        <f>IFERROR(IF(AND('1.DP 2012-2022 '!Q274&lt;0),"prejuízo",IF('1.DP 2012-2022 '!F274&lt;0,"IRPJ NEGATIVO",('1.DP 2012-2022 '!F274+'1.DP 2012-2022 '!AB274)/'1.DP 2012-2022 '!Q274)),"NA")</f>
        <v>2.2540011137103706</v>
      </c>
      <c r="H274" s="26">
        <f>IFERROR(IF(AND('1.DP 2012-2022 '!R274&lt;0),"prejuízo",IF('1.DP 2012-2022 '!G274&lt;0,"IRPJ NEGATIVO",('1.DP 2012-2022 '!G274+'1.DP 2012-2022 '!AC274)/'1.DP 2012-2022 '!R274)),"NA")</f>
        <v>0.33555488235930681</v>
      </c>
      <c r="I274" s="26">
        <f>IFERROR(IF(AND('1.DP 2012-2022 '!S274&lt;0),"prejuízo",IF('1.DP 2012-2022 '!H274&lt;0,"IRPJ NEGATIVO",('1.DP 2012-2022 '!H274+'1.DP 2012-2022 '!AD274)/'1.DP 2012-2022 '!S274)),"NA")</f>
        <v>0.25563290344250356</v>
      </c>
      <c r="J274" s="26">
        <f>IFERROR(IF(AND('1.DP 2012-2022 '!T274&lt;0),"prejuízo",IF('1.DP 2012-2022 '!I274&lt;0,"IRPJ NEGATIVO",('1.DP 2012-2022 '!I274+'1.DP 2012-2022 '!AE274)/'1.DP 2012-2022 '!T274)),"NA")</f>
        <v>0.45851571832429455</v>
      </c>
      <c r="K274" s="26">
        <f>IFERROR(IF(AND('1.DP 2012-2022 '!U274&lt;0),"prejuízo",IF('1.DP 2012-2022 '!J274&lt;0,"IRPJ NEGATIVO",('1.DP 2012-2022 '!J274+'1.DP 2012-2022 '!AF274)/'1.DP 2012-2022 '!U274)),"NA")</f>
        <v>0.39918606711958077</v>
      </c>
      <c r="L274" s="26" t="str">
        <f>IFERROR(IF(AND('1.DP 2012-2022 '!V274&lt;0),"prejuízo",IF('1.DP 2012-2022 '!K274&lt;0,"IRPJ NEGATIVO",('1.DP 2012-2022 '!K274+'1.DP 2012-2022 '!AG274)/'1.DP 2012-2022 '!V274)),"NA")</f>
        <v>prejuízo</v>
      </c>
      <c r="M274" s="26" t="str">
        <f>IFERROR(IF(AND('1.DP 2012-2022 '!W274&lt;0),"prejuízo",IF('1.DP 2012-2022 '!L274&lt;0,"IRPJ NEGATIVO",('1.DP 2012-2022 '!L274+'1.DP 2012-2022 '!AH274)/'1.DP 2012-2022 '!W274)),"NA")</f>
        <v>NA</v>
      </c>
      <c r="N274" s="26" t="str">
        <f>IFERROR(IF(AND('1.DP 2012-2022 '!X274&lt;0),"prejuízo",IF('1.DP 2012-2022 '!M274&lt;0,"IRPJ NEGATIVO",('1.DP 2012-2022 '!M274+'1.DP 2012-2022 '!AI274)/'1.DP 2012-2022 '!X274)),"NA")</f>
        <v>NA</v>
      </c>
      <c r="O274" s="26" t="str">
        <f>IFERROR(IF(AND('1.DP 2012-2022 '!Y274&lt;0),"prejuízo",IF('1.DP 2012-2022 '!N274&lt;0,"IRPJ NEGATIVO",('1.DP 2012-2022 '!N274+'1.DP 2012-2022 '!AJ274)/'1.DP 2012-2022 '!Y274)),"NA")</f>
        <v>NA</v>
      </c>
      <c r="P274" s="26" t="str">
        <f>IFERROR(IF(AND('1.DP 2012-2022 '!Z274&lt;0),"prejuízo",IF('1.DP 2012-2022 '!O274&lt;0,"IRPJ NEGATIVO",('1.DP 2012-2022 '!O274+'1.DP 2012-2022 '!AK274)/'1.DP 2012-2022 '!Z274)),"NA")</f>
        <v>NA</v>
      </c>
      <c r="Q274" s="27">
        <f t="shared" si="1"/>
        <v>5</v>
      </c>
      <c r="R274" s="27">
        <f t="shared" si="2"/>
        <v>83</v>
      </c>
      <c r="S274" s="28">
        <f>IFERROR((SUMIF('1.DP 2012-2022 '!E274:O274,"&gt;=0",'1.DP 2012-2022 '!E274:O274)+SUMIF('1.DP 2012-2022 '!E274:O274,"&gt;=0",'1.DP 2012-2022 '!AA274:AK274))/(SUMIF('1.DP 2012-2022 '!P274:Z274,"&gt;=0",'1.DP 2012-2022 '!P274:Z274)),"NA")</f>
        <v>0.56443451592935101</v>
      </c>
      <c r="T274" s="29">
        <f t="shared" si="3"/>
        <v>3.4002079272852474E-2</v>
      </c>
      <c r="U274" s="29">
        <f t="shared" si="4"/>
        <v>1.4450448436491323E-3</v>
      </c>
    </row>
    <row r="275" spans="1:21" ht="14.25" customHeight="1">
      <c r="A275" s="12" t="s">
        <v>613</v>
      </c>
      <c r="B275" s="12" t="s">
        <v>614</v>
      </c>
      <c r="C275" s="12" t="s">
        <v>58</v>
      </c>
      <c r="D275" s="13" t="s">
        <v>600</v>
      </c>
      <c r="E275" s="25">
        <f t="shared" si="0"/>
        <v>3.6694765012279585E-3</v>
      </c>
      <c r="F275" s="26" t="str">
        <f>IFERROR(IF(AND('1.DP 2012-2022 '!P275&lt;0),"prejuízo",IF('1.DP 2012-2022 '!E275&lt;0,"IRPJ NEGATIVO",('1.DP 2012-2022 '!E275+'1.DP 2012-2022 '!AA275)/'1.DP 2012-2022 '!P275)),"NA")</f>
        <v>prejuízo</v>
      </c>
      <c r="G275" s="26" t="str">
        <f>IFERROR(IF(AND('1.DP 2012-2022 '!Q275&lt;0),"prejuízo",IF('1.DP 2012-2022 '!F275&lt;0,"IRPJ NEGATIVO",('1.DP 2012-2022 '!F275+'1.DP 2012-2022 '!AB275)/'1.DP 2012-2022 '!Q275)),"NA")</f>
        <v>prejuízo</v>
      </c>
      <c r="H275" s="26">
        <f>IFERROR(IF(AND('1.DP 2012-2022 '!R275&lt;0),"prejuízo",IF('1.DP 2012-2022 '!G275&lt;0,"IRPJ NEGATIVO",('1.DP 2012-2022 '!G275+'1.DP 2012-2022 '!AC275)/'1.DP 2012-2022 '!R275)),"NA")</f>
        <v>0.30456654960192053</v>
      </c>
      <c r="I275" s="26">
        <f>IFERROR(IF(AND('1.DP 2012-2022 '!S275&lt;0),"prejuízo",IF('1.DP 2012-2022 '!H275&lt;0,"IRPJ NEGATIVO",('1.DP 2012-2022 '!H275+'1.DP 2012-2022 '!AD275)/'1.DP 2012-2022 '!S275)),"NA")</f>
        <v>-0.80914560788179468</v>
      </c>
      <c r="J275" s="26" t="str">
        <f>IFERROR(IF(AND('1.DP 2012-2022 '!T275&lt;0),"prejuízo",IF('1.DP 2012-2022 '!I275&lt;0,"IRPJ NEGATIVO",('1.DP 2012-2022 '!I275+'1.DP 2012-2022 '!AE275)/'1.DP 2012-2022 '!T275)),"NA")</f>
        <v>prejuízo</v>
      </c>
      <c r="K275" s="26" t="str">
        <f>IFERROR(IF(AND('1.DP 2012-2022 '!U275&lt;0),"prejuízo",IF('1.DP 2012-2022 '!J275&lt;0,"IRPJ NEGATIVO",('1.DP 2012-2022 '!J275+'1.DP 2012-2022 '!AF275)/'1.DP 2012-2022 '!U275)),"NA")</f>
        <v>prejuízo</v>
      </c>
      <c r="L275" s="26" t="str">
        <f>IFERROR(IF(AND('1.DP 2012-2022 '!V275&lt;0),"prejuízo",IF('1.DP 2012-2022 '!K275&lt;0,"IRPJ NEGATIVO",('1.DP 2012-2022 '!K275+'1.DP 2012-2022 '!AG275)/'1.DP 2012-2022 '!V275)),"NA")</f>
        <v>NA</v>
      </c>
      <c r="M275" s="26" t="str">
        <f>IFERROR(IF(AND('1.DP 2012-2022 '!W275&lt;0),"prejuízo",IF('1.DP 2012-2022 '!L275&lt;0,"IRPJ NEGATIVO",('1.DP 2012-2022 '!L275+'1.DP 2012-2022 '!AH275)/'1.DP 2012-2022 '!W275)),"NA")</f>
        <v>NA</v>
      </c>
      <c r="N275" s="26" t="str">
        <f>IFERROR(IF(AND('1.DP 2012-2022 '!X275&lt;0),"prejuízo",IF('1.DP 2012-2022 '!M275&lt;0,"IRPJ NEGATIVO",('1.DP 2012-2022 '!M275+'1.DP 2012-2022 '!AI275)/'1.DP 2012-2022 '!X275)),"NA")</f>
        <v>NA</v>
      </c>
      <c r="O275" s="26" t="str">
        <f>IFERROR(IF(AND('1.DP 2012-2022 '!Y275&lt;0),"prejuízo",IF('1.DP 2012-2022 '!N275&lt;0,"IRPJ NEGATIVO",('1.DP 2012-2022 '!N275+'1.DP 2012-2022 '!AJ275)/'1.DP 2012-2022 '!Y275)),"NA")</f>
        <v>NA</v>
      </c>
      <c r="P275" s="26" t="str">
        <f>IFERROR(IF(AND('1.DP 2012-2022 '!Z275&lt;0),"prejuízo",IF('1.DP 2012-2022 '!O275&lt;0,"IRPJ NEGATIVO",('1.DP 2012-2022 '!O275+'1.DP 2012-2022 '!AK275)/'1.DP 2012-2022 '!Z275)),"NA")</f>
        <v>NA</v>
      </c>
      <c r="Q275" s="27">
        <f t="shared" si="1"/>
        <v>1</v>
      </c>
      <c r="R275" s="27">
        <f t="shared" si="2"/>
        <v>83</v>
      </c>
      <c r="S275" s="28">
        <f>IFERROR((SUMIF('1.DP 2012-2022 '!E275:O275,"&gt;=0",'1.DP 2012-2022 '!E275:O275)+SUMIF('1.DP 2012-2022 '!E275:O275,"&gt;=0",'1.DP 2012-2022 '!AA275:AK275))/(SUMIF('1.DP 2012-2022 '!P275:Z275,"&gt;=0",'1.DP 2012-2022 '!P275:Z275)),"NA")</f>
        <v>-0.69544922214972249</v>
      </c>
      <c r="T275" s="29" t="str">
        <f t="shared" si="3"/>
        <v>na</v>
      </c>
      <c r="U275" s="29" t="str">
        <f t="shared" si="4"/>
        <v>na</v>
      </c>
    </row>
    <row r="276" spans="1:21" ht="14.25" customHeight="1">
      <c r="A276" s="12" t="s">
        <v>615</v>
      </c>
      <c r="B276" s="12" t="s">
        <v>616</v>
      </c>
      <c r="C276" s="12" t="s">
        <v>58</v>
      </c>
      <c r="D276" s="13" t="s">
        <v>600</v>
      </c>
      <c r="E276" s="25" t="str">
        <f t="shared" si="0"/>
        <v>NA)</v>
      </c>
      <c r="F276" s="26" t="str">
        <f>IFERROR(IF(AND('1.DP 2012-2022 '!P276&lt;0),"prejuízo",IF('1.DP 2012-2022 '!E276&lt;0,"IRPJ NEGATIVO",('1.DP 2012-2022 '!E276+'1.DP 2012-2022 '!AA276)/'1.DP 2012-2022 '!P276)),"NA")</f>
        <v>prejuízo</v>
      </c>
      <c r="G276" s="26" t="str">
        <f>IFERROR(IF(AND('1.DP 2012-2022 '!Q276&lt;0),"prejuízo",IF('1.DP 2012-2022 '!F276&lt;0,"IRPJ NEGATIVO",('1.DP 2012-2022 '!F276+'1.DP 2012-2022 '!AB276)/'1.DP 2012-2022 '!Q276)),"NA")</f>
        <v>prejuízo</v>
      </c>
      <c r="H276" s="26" t="str">
        <f>IFERROR(IF(AND('1.DP 2012-2022 '!R276&lt;0),"prejuízo",IF('1.DP 2012-2022 '!G276&lt;0,"IRPJ NEGATIVO",('1.DP 2012-2022 '!G276+'1.DP 2012-2022 '!AC276)/'1.DP 2012-2022 '!R276)),"NA")</f>
        <v>prejuízo</v>
      </c>
      <c r="I276" s="26" t="str">
        <f>IFERROR(IF(AND('1.DP 2012-2022 '!S276&lt;0),"prejuízo",IF('1.DP 2012-2022 '!H276&lt;0,"IRPJ NEGATIVO",('1.DP 2012-2022 '!H276+'1.DP 2012-2022 '!AD276)/'1.DP 2012-2022 '!S276)),"NA")</f>
        <v>prejuízo</v>
      </c>
      <c r="J276" s="26" t="str">
        <f>IFERROR(IF(AND('1.DP 2012-2022 '!T276&lt;0),"prejuízo",IF('1.DP 2012-2022 '!I276&lt;0,"IRPJ NEGATIVO",('1.DP 2012-2022 '!I276+'1.DP 2012-2022 '!AE276)/'1.DP 2012-2022 '!T276)),"NA")</f>
        <v>NA</v>
      </c>
      <c r="K276" s="26" t="str">
        <f>IFERROR(IF(AND('1.DP 2012-2022 '!U276&lt;0),"prejuízo",IF('1.DP 2012-2022 '!J276&lt;0,"IRPJ NEGATIVO",('1.DP 2012-2022 '!J276+'1.DP 2012-2022 '!AF276)/'1.DP 2012-2022 '!U276)),"NA")</f>
        <v>NA</v>
      </c>
      <c r="L276" s="26" t="str">
        <f>IFERROR(IF(AND('1.DP 2012-2022 '!V276&lt;0),"prejuízo",IF('1.DP 2012-2022 '!K276&lt;0,"IRPJ NEGATIVO",('1.DP 2012-2022 '!K276+'1.DP 2012-2022 '!AG276)/'1.DP 2012-2022 '!V276)),"NA")</f>
        <v>NA</v>
      </c>
      <c r="M276" s="26" t="str">
        <f>IFERROR(IF(AND('1.DP 2012-2022 '!W276&lt;0),"prejuízo",IF('1.DP 2012-2022 '!L276&lt;0,"IRPJ NEGATIVO",('1.DP 2012-2022 '!L276+'1.DP 2012-2022 '!AH276)/'1.DP 2012-2022 '!W276)),"NA")</f>
        <v>NA</v>
      </c>
      <c r="N276" s="26" t="str">
        <f>IFERROR(IF(AND('1.DP 2012-2022 '!X276&lt;0),"prejuízo",IF('1.DP 2012-2022 '!M276&lt;0,"IRPJ NEGATIVO",('1.DP 2012-2022 '!M276+'1.DP 2012-2022 '!AI276)/'1.DP 2012-2022 '!X276)),"NA")</f>
        <v>NA</v>
      </c>
      <c r="O276" s="26" t="str">
        <f>IFERROR(IF(AND('1.DP 2012-2022 '!Y276&lt;0),"prejuízo",IF('1.DP 2012-2022 '!N276&lt;0,"IRPJ NEGATIVO",('1.DP 2012-2022 '!N276+'1.DP 2012-2022 '!AJ276)/'1.DP 2012-2022 '!Y276)),"NA")</f>
        <v>NA</v>
      </c>
      <c r="P276" s="26" t="str">
        <f>IFERROR(IF(AND('1.DP 2012-2022 '!Z276&lt;0),"prejuízo",IF('1.DP 2012-2022 '!O276&lt;0,"IRPJ NEGATIVO",('1.DP 2012-2022 '!O276+'1.DP 2012-2022 '!AK276)/'1.DP 2012-2022 '!Z276)),"NA")</f>
        <v>NA</v>
      </c>
      <c r="Q276" s="27">
        <f t="shared" si="1"/>
        <v>0</v>
      </c>
      <c r="R276" s="27">
        <f t="shared" si="2"/>
        <v>83</v>
      </c>
      <c r="S276" s="28" t="str">
        <f>IFERROR((SUMIF('1.DP 2012-2022 '!E276:O276,"&gt;=0",'1.DP 2012-2022 '!E276:O276)+SUMIF('1.DP 2012-2022 '!E276:O276,"&gt;=0",'1.DP 2012-2022 '!AA276:AK276))/(SUMIF('1.DP 2012-2022 '!P276:Z276,"&gt;=0",'1.DP 2012-2022 '!P276:Z276)),"NA")</f>
        <v>NA</v>
      </c>
      <c r="T276" s="29" t="str">
        <f t="shared" si="3"/>
        <v>na</v>
      </c>
      <c r="U276" s="29" t="str">
        <f t="shared" si="4"/>
        <v>na</v>
      </c>
    </row>
    <row r="277" spans="1:21" ht="14.25" customHeight="1">
      <c r="A277" s="12" t="s">
        <v>617</v>
      </c>
      <c r="B277" s="12" t="s">
        <v>618</v>
      </c>
      <c r="C277" s="12" t="s">
        <v>58</v>
      </c>
      <c r="D277" s="13" t="s">
        <v>600</v>
      </c>
      <c r="E277" s="25">
        <f t="shared" si="0"/>
        <v>4.068404306427951E-3</v>
      </c>
      <c r="F277" s="26">
        <f>IFERROR(IF(AND('1.DP 2012-2022 '!P277&lt;0),"prejuízo",IF('1.DP 2012-2022 '!E277&lt;0,"IRPJ NEGATIVO",('1.DP 2012-2022 '!E277+'1.DP 2012-2022 '!AA277)/'1.DP 2012-2022 '!P277)),"NA")</f>
        <v>0.36093905387005903</v>
      </c>
      <c r="G277" s="26">
        <f>IFERROR(IF(AND('1.DP 2012-2022 '!Q277&lt;0),"prejuízo",IF('1.DP 2012-2022 '!F277&lt;0,"IRPJ NEGATIVO",('1.DP 2012-2022 '!F277+'1.DP 2012-2022 '!AB277)/'1.DP 2012-2022 '!Q277)),"NA")</f>
        <v>6.9920658239692136E-3</v>
      </c>
      <c r="H277" s="26">
        <f>IFERROR(IF(AND('1.DP 2012-2022 '!R277&lt;0),"prejuízo",IF('1.DP 2012-2022 '!G277&lt;0,"IRPJ NEGATIVO",('1.DP 2012-2022 '!G277+'1.DP 2012-2022 '!AC277)/'1.DP 2012-2022 '!R277)),"NA")</f>
        <v>-3.0253562260508283E-2</v>
      </c>
      <c r="I277" s="26">
        <f>IFERROR(IF(AND('1.DP 2012-2022 '!S277&lt;0),"prejuízo",IF('1.DP 2012-2022 '!H277&lt;0,"IRPJ NEGATIVO",('1.DP 2012-2022 '!H277+'1.DP 2012-2022 '!AD277)/'1.DP 2012-2022 '!S277)),"NA")</f>
        <v>0</v>
      </c>
      <c r="J277" s="26">
        <f>IFERROR(IF(AND('1.DP 2012-2022 '!T277&lt;0),"prejuízo",IF('1.DP 2012-2022 '!I277&lt;0,"IRPJ NEGATIVO",('1.DP 2012-2022 '!I277+'1.DP 2012-2022 '!AE277)/'1.DP 2012-2022 '!T277)),"NA")</f>
        <v>0</v>
      </c>
      <c r="K277" s="26" t="str">
        <f>IFERROR(IF(AND('1.DP 2012-2022 '!U277&lt;0),"prejuízo",IF('1.DP 2012-2022 '!J277&lt;0,"IRPJ NEGATIVO",('1.DP 2012-2022 '!J277+'1.DP 2012-2022 '!AF277)/'1.DP 2012-2022 '!U277)),"NA")</f>
        <v>NA</v>
      </c>
      <c r="L277" s="26" t="str">
        <f>IFERROR(IF(AND('1.DP 2012-2022 '!V277&lt;0),"prejuízo",IF('1.DP 2012-2022 '!K277&lt;0,"IRPJ NEGATIVO",('1.DP 2012-2022 '!K277+'1.DP 2012-2022 '!AG277)/'1.DP 2012-2022 '!V277)),"NA")</f>
        <v>NA</v>
      </c>
      <c r="M277" s="26" t="str">
        <f>IFERROR(IF(AND('1.DP 2012-2022 '!W277&lt;0),"prejuízo",IF('1.DP 2012-2022 '!L277&lt;0,"IRPJ NEGATIVO",('1.DP 2012-2022 '!L277+'1.DP 2012-2022 '!AH277)/'1.DP 2012-2022 '!W277)),"NA")</f>
        <v>NA</v>
      </c>
      <c r="N277" s="26" t="str">
        <f>IFERROR(IF(AND('1.DP 2012-2022 '!X277&lt;0),"prejuízo",IF('1.DP 2012-2022 '!M277&lt;0,"IRPJ NEGATIVO",('1.DP 2012-2022 '!M277+'1.DP 2012-2022 '!AI277)/'1.DP 2012-2022 '!X277)),"NA")</f>
        <v>NA</v>
      </c>
      <c r="O277" s="26" t="str">
        <f>IFERROR(IF(AND('1.DP 2012-2022 '!Y277&lt;0),"prejuízo",IF('1.DP 2012-2022 '!N277&lt;0,"IRPJ NEGATIVO",('1.DP 2012-2022 '!N277+'1.DP 2012-2022 '!AJ277)/'1.DP 2012-2022 '!Y277)),"NA")</f>
        <v>NA</v>
      </c>
      <c r="P277" s="26" t="str">
        <f>IFERROR(IF(AND('1.DP 2012-2022 '!Z277&lt;0),"prejuízo",IF('1.DP 2012-2022 '!O277&lt;0,"IRPJ NEGATIVO",('1.DP 2012-2022 '!O277+'1.DP 2012-2022 '!AK277)/'1.DP 2012-2022 '!Z277)),"NA")</f>
        <v>NA</v>
      </c>
      <c r="Q277" s="27">
        <f t="shared" si="1"/>
        <v>5</v>
      </c>
      <c r="R277" s="27">
        <f t="shared" si="2"/>
        <v>83</v>
      </c>
      <c r="S277" s="28">
        <f>IFERROR((SUMIF('1.DP 2012-2022 '!E277:O277,"&gt;=0",'1.DP 2012-2022 '!E277:O277)+SUMIF('1.DP 2012-2022 '!E277:O277,"&gt;=0",'1.DP 2012-2022 '!AA277:AK277))/(SUMIF('1.DP 2012-2022 '!P277:Z277,"&gt;=0",'1.DP 2012-2022 '!P277:Z277)),"NA")</f>
        <v>2.0502783405992167E-2</v>
      </c>
      <c r="T277" s="29">
        <f t="shared" si="3"/>
        <v>1.2351074340959138E-3</v>
      </c>
      <c r="U277" s="29">
        <f t="shared" si="4"/>
        <v>5.2490484910374211E-5</v>
      </c>
    </row>
    <row r="278" spans="1:21" ht="14.25" customHeight="1">
      <c r="A278" s="12" t="s">
        <v>619</v>
      </c>
      <c r="B278" s="12" t="s">
        <v>620</v>
      </c>
      <c r="C278" s="12" t="s">
        <v>58</v>
      </c>
      <c r="D278" s="13" t="s">
        <v>600</v>
      </c>
      <c r="E278" s="25">
        <f t="shared" si="0"/>
        <v>2.1603122147362173E-2</v>
      </c>
      <c r="F278" s="26">
        <f>IFERROR(IF(AND('1.DP 2012-2022 '!P278&lt;0),"prejuízo",IF('1.DP 2012-2022 '!E278&lt;0,"IRPJ NEGATIVO",('1.DP 2012-2022 '!E278+'1.DP 2012-2022 '!AA278)/'1.DP 2012-2022 '!P278)),"NA")</f>
        <v>-5.2811302697956997</v>
      </c>
      <c r="G278" s="26">
        <f>IFERROR(IF(AND('1.DP 2012-2022 '!Q278&lt;0),"prejuízo",IF('1.DP 2012-2022 '!F278&lt;0,"IRPJ NEGATIVO",('1.DP 2012-2022 '!F278+'1.DP 2012-2022 '!AB278)/'1.DP 2012-2022 '!Q278)),"NA")</f>
        <v>0.37872848146443028</v>
      </c>
      <c r="H278" s="26">
        <f>IFERROR(IF(AND('1.DP 2012-2022 '!R278&lt;0),"prejuízo",IF('1.DP 2012-2022 '!G278&lt;0,"IRPJ NEGATIVO",('1.DP 2012-2022 '!G278+'1.DP 2012-2022 '!AC278)/'1.DP 2012-2022 '!R278)),"NA")</f>
        <v>0.49702913897960266</v>
      </c>
      <c r="I278" s="26">
        <f>IFERROR(IF(AND('1.DP 2012-2022 '!S278&lt;0),"prejuízo",IF('1.DP 2012-2022 '!H278&lt;0,"IRPJ NEGATIVO",('1.DP 2012-2022 '!H278+'1.DP 2012-2022 '!AD278)/'1.DP 2012-2022 '!S278)),"NA")</f>
        <v>0.3665641926042415</v>
      </c>
      <c r="J278" s="26">
        <f>IFERROR(IF(AND('1.DP 2012-2022 '!T278&lt;0),"prejuízo",IF('1.DP 2012-2022 '!I278&lt;0,"IRPJ NEGATIVO",('1.DP 2012-2022 '!I278+'1.DP 2012-2022 '!AE278)/'1.DP 2012-2022 '!T278)),"NA")</f>
        <v>0.32841536215104167</v>
      </c>
      <c r="K278" s="26">
        <f>IFERROR(IF(AND('1.DP 2012-2022 '!U278&lt;0),"prejuízo",IF('1.DP 2012-2022 '!J278&lt;0,"IRPJ NEGATIVO",('1.DP 2012-2022 '!J278+'1.DP 2012-2022 '!AF278)/'1.DP 2012-2022 '!U278)),"NA")</f>
        <v>0.22232196303174423</v>
      </c>
      <c r="L278" s="26" t="str">
        <f>IFERROR(IF(AND('1.DP 2012-2022 '!V278&lt;0),"prejuízo",IF('1.DP 2012-2022 '!K278&lt;0,"IRPJ NEGATIVO",('1.DP 2012-2022 '!K278+'1.DP 2012-2022 '!AG278)/'1.DP 2012-2022 '!V278)),"NA")</f>
        <v>NA</v>
      </c>
      <c r="M278" s="26" t="str">
        <f>IFERROR(IF(AND('1.DP 2012-2022 '!W278&lt;0),"prejuízo",IF('1.DP 2012-2022 '!L278&lt;0,"IRPJ NEGATIVO",('1.DP 2012-2022 '!L278+'1.DP 2012-2022 '!AH278)/'1.DP 2012-2022 '!W278)),"NA")</f>
        <v>NA</v>
      </c>
      <c r="N278" s="26" t="str">
        <f>IFERROR(IF(AND('1.DP 2012-2022 '!X278&lt;0),"prejuízo",IF('1.DP 2012-2022 '!M278&lt;0,"IRPJ NEGATIVO",('1.DP 2012-2022 '!M278+'1.DP 2012-2022 '!AI278)/'1.DP 2012-2022 '!X278)),"NA")</f>
        <v>NA</v>
      </c>
      <c r="O278" s="26" t="str">
        <f>IFERROR(IF(AND('1.DP 2012-2022 '!Y278&lt;0),"prejuízo",IF('1.DP 2012-2022 '!N278&lt;0,"IRPJ NEGATIVO",('1.DP 2012-2022 '!N278+'1.DP 2012-2022 '!AJ278)/'1.DP 2012-2022 '!Y278)),"NA")</f>
        <v>NA</v>
      </c>
      <c r="P278" s="26" t="str">
        <f>IFERROR(IF(AND('1.DP 2012-2022 '!Z278&lt;0),"prejuízo",IF('1.DP 2012-2022 '!O278&lt;0,"IRPJ NEGATIVO",('1.DP 2012-2022 '!O278+'1.DP 2012-2022 '!AK278)/'1.DP 2012-2022 '!Z278)),"NA")</f>
        <v>NA</v>
      </c>
      <c r="Q278" s="27">
        <f t="shared" si="1"/>
        <v>5</v>
      </c>
      <c r="R278" s="27">
        <f t="shared" si="2"/>
        <v>83</v>
      </c>
      <c r="S278" s="28">
        <f>IFERROR((SUMIF('1.DP 2012-2022 '!E278:O278,"&gt;=0",'1.DP 2012-2022 '!E278:O278)+SUMIF('1.DP 2012-2022 '!E278:O278,"&gt;=0",'1.DP 2012-2022 '!AA278:AK278))/(SUMIF('1.DP 2012-2022 '!P278:Z278,"&gt;=0",'1.DP 2012-2022 '!P278:Z278)),"NA")</f>
        <v>0.26903666371164714</v>
      </c>
      <c r="T278" s="29">
        <f t="shared" si="3"/>
        <v>1.6207027934436576E-2</v>
      </c>
      <c r="U278" s="29">
        <f t="shared" si="4"/>
        <v>6.8877794089003365E-4</v>
      </c>
    </row>
    <row r="279" spans="1:21" ht="14.25" customHeight="1">
      <c r="A279" s="12" t="s">
        <v>621</v>
      </c>
      <c r="B279" s="12" t="s">
        <v>622</v>
      </c>
      <c r="C279" s="12" t="s">
        <v>58</v>
      </c>
      <c r="D279" s="13" t="s">
        <v>600</v>
      </c>
      <c r="E279" s="25">
        <f t="shared" si="0"/>
        <v>2.5612431687239176E-3</v>
      </c>
      <c r="F279" s="26">
        <f>IFERROR(IF(AND('1.DP 2012-2022 '!P279&lt;0),"prejuízo",IF('1.DP 2012-2022 '!E279&lt;0,"IRPJ NEGATIVO",('1.DP 2012-2022 '!E279+'1.DP 2012-2022 '!AA279)/'1.DP 2012-2022 '!P279)),"NA")</f>
        <v>3.6356451477329126E-2</v>
      </c>
      <c r="G279" s="26">
        <f>IFERROR(IF(AND('1.DP 2012-2022 '!Q279&lt;0),"prejuízo",IF('1.DP 2012-2022 '!F279&lt;0,"IRPJ NEGATIVO",('1.DP 2012-2022 '!F279+'1.DP 2012-2022 '!AB279)/'1.DP 2012-2022 '!Q279)),"NA")</f>
        <v>0.1887491385336286</v>
      </c>
      <c r="H279" s="26">
        <f>IFERROR(IF(AND('1.DP 2012-2022 '!R279&lt;0),"prejuízo",IF('1.DP 2012-2022 '!G279&lt;0,"IRPJ NEGATIVO",('1.DP 2012-2022 '!G279+'1.DP 2012-2022 '!AC279)/'1.DP 2012-2022 '!R279)),"NA")</f>
        <v>1.0918912840121508E-2</v>
      </c>
      <c r="I279" s="26" t="str">
        <f>IFERROR(IF(AND('1.DP 2012-2022 '!S279&lt;0),"prejuízo",IF('1.DP 2012-2022 '!H279&lt;0,"IRPJ NEGATIVO",('1.DP 2012-2022 '!H279+'1.DP 2012-2022 '!AD279)/'1.DP 2012-2022 '!S279)),"NA")</f>
        <v>IRPJ NEGATIVO</v>
      </c>
      <c r="J279" s="26">
        <f>IFERROR(IF(AND('1.DP 2012-2022 '!T279&lt;0),"prejuízo",IF('1.DP 2012-2022 '!I279&lt;0,"IRPJ NEGATIVO",('1.DP 2012-2022 '!I279+'1.DP 2012-2022 '!AE279)/'1.DP 2012-2022 '!T279)),"NA")</f>
        <v>-0.12212073044304099</v>
      </c>
      <c r="K279" s="26">
        <f>IFERROR(IF(AND('1.DP 2012-2022 '!U279&lt;0),"prejuízo",IF('1.DP 2012-2022 '!J279&lt;0,"IRPJ NEGATIVO",('1.DP 2012-2022 '!J279+'1.DP 2012-2022 '!AF279)/'1.DP 2012-2022 '!U279)),"NA")</f>
        <v>7.1185341252396089E-2</v>
      </c>
      <c r="L279" s="26">
        <f>IFERROR(IF(AND('1.DP 2012-2022 '!V279&lt;0),"prejuízo",IF('1.DP 2012-2022 '!K279&lt;0,"IRPJ NEGATIVO",('1.DP 2012-2022 '!K279+'1.DP 2012-2022 '!AG279)/'1.DP 2012-2022 '!V279)),"NA")</f>
        <v>2.7494069343650823E-2</v>
      </c>
      <c r="M279" s="26" t="str">
        <f>IFERROR(IF(AND('1.DP 2012-2022 '!W279&lt;0),"prejuízo",IF('1.DP 2012-2022 '!L279&lt;0,"IRPJ NEGATIVO",('1.DP 2012-2022 '!L279+'1.DP 2012-2022 '!AH279)/'1.DP 2012-2022 '!W279)),"NA")</f>
        <v>prejuízo</v>
      </c>
      <c r="N279" s="26" t="str">
        <f>IFERROR(IF(AND('1.DP 2012-2022 '!X279&lt;0),"prejuízo",IF('1.DP 2012-2022 '!M279&lt;0,"IRPJ NEGATIVO",('1.DP 2012-2022 '!M279+'1.DP 2012-2022 '!AI279)/'1.DP 2012-2022 '!X279)),"NA")</f>
        <v>prejuízo</v>
      </c>
      <c r="O279" s="26" t="str">
        <f>IFERROR(IF(AND('1.DP 2012-2022 '!Y279&lt;0),"prejuízo",IF('1.DP 2012-2022 '!N279&lt;0,"IRPJ NEGATIVO",('1.DP 2012-2022 '!N279+'1.DP 2012-2022 '!AJ279)/'1.DP 2012-2022 '!Y279)),"NA")</f>
        <v>prejuízo</v>
      </c>
      <c r="P279" s="26" t="str">
        <f>IFERROR(IF(AND('1.DP 2012-2022 '!Z279&lt;0),"prejuízo",IF('1.DP 2012-2022 '!O279&lt;0,"IRPJ NEGATIVO",('1.DP 2012-2022 '!O279+'1.DP 2012-2022 '!AK279)/'1.DP 2012-2022 '!Z279)),"NA")</f>
        <v>prejuízo</v>
      </c>
      <c r="Q279" s="27">
        <f t="shared" si="1"/>
        <v>6</v>
      </c>
      <c r="R279" s="27">
        <f t="shared" si="2"/>
        <v>83</v>
      </c>
      <c r="S279" s="28">
        <f>IFERROR((SUMIF('1.DP 2012-2022 '!E279:O279,"&gt;=0",'1.DP 2012-2022 '!E279:O279)+SUMIF('1.DP 2012-2022 '!E279:O279,"&gt;=0",'1.DP 2012-2022 '!AA279:AK279))/(SUMIF('1.DP 2012-2022 '!P279:Z279,"&gt;=0",'1.DP 2012-2022 '!P279:Z279)),"NA")</f>
        <v>2.0576280628415433E-2</v>
      </c>
      <c r="T279" s="29">
        <f t="shared" si="3"/>
        <v>1.4874419731384651E-3</v>
      </c>
      <c r="U279" s="29">
        <f t="shared" si="4"/>
        <v>6.3214379810800102E-5</v>
      </c>
    </row>
    <row r="280" spans="1:21" ht="14.25" customHeight="1">
      <c r="A280" s="12" t="s">
        <v>623</v>
      </c>
      <c r="B280" s="12" t="s">
        <v>624</v>
      </c>
      <c r="C280" s="12" t="s">
        <v>58</v>
      </c>
      <c r="D280" s="13" t="s">
        <v>600</v>
      </c>
      <c r="E280" s="25">
        <f t="shared" si="0"/>
        <v>9.0488626562954602E-3</v>
      </c>
      <c r="F280" s="26">
        <f>IFERROR(IF(AND('1.DP 2012-2022 '!P280&lt;0),"prejuízo",IF('1.DP 2012-2022 '!E280&lt;0,"IRPJ NEGATIVO",('1.DP 2012-2022 '!E280+'1.DP 2012-2022 '!AA280)/'1.DP 2012-2022 '!P280)),"NA")</f>
        <v>2.0424517050333731E-3</v>
      </c>
      <c r="G280" s="26">
        <f>IFERROR(IF(AND('1.DP 2012-2022 '!Q280&lt;0),"prejuízo",IF('1.DP 2012-2022 '!F280&lt;0,"IRPJ NEGATIVO",('1.DP 2012-2022 '!F280+'1.DP 2012-2022 '!AB280)/'1.DP 2012-2022 '!Q280)),"NA")</f>
        <v>2.5648659908757927E-2</v>
      </c>
      <c r="H280" s="26">
        <f>IFERROR(IF(AND('1.DP 2012-2022 '!R280&lt;0),"prejuízo",IF('1.DP 2012-2022 '!G280&lt;0,"IRPJ NEGATIVO",('1.DP 2012-2022 '!G280+'1.DP 2012-2022 '!AC280)/'1.DP 2012-2022 '!R280)),"NA")</f>
        <v>0.28102089292555266</v>
      </c>
      <c r="I280" s="26">
        <f>IFERROR(IF(AND('1.DP 2012-2022 '!S280&lt;0),"prejuízo",IF('1.DP 2012-2022 '!H280&lt;0,"IRPJ NEGATIVO",('1.DP 2012-2022 '!H280+'1.DP 2012-2022 '!AD280)/'1.DP 2012-2022 '!S280)),"NA")</f>
        <v>0.26280056590047451</v>
      </c>
      <c r="J280" s="26">
        <f>IFERROR(IF(AND('1.DP 2012-2022 '!T280&lt;0),"prejuízo",IF('1.DP 2012-2022 '!I280&lt;0,"IRPJ NEGATIVO",('1.DP 2012-2022 '!I280+'1.DP 2012-2022 '!AE280)/'1.DP 2012-2022 '!T280)),"NA")</f>
        <v>1.045050327978327</v>
      </c>
      <c r="K280" s="26" t="str">
        <f>IFERROR(IF(AND('1.DP 2012-2022 '!U280&lt;0),"prejuízo",IF('1.DP 2012-2022 '!J280&lt;0,"IRPJ NEGATIVO",('1.DP 2012-2022 '!J280+'1.DP 2012-2022 '!AF280)/'1.DP 2012-2022 '!U280)),"NA")</f>
        <v>prejuízo</v>
      </c>
      <c r="L280" s="26">
        <f>IFERROR(IF(AND('1.DP 2012-2022 '!V280&lt;0),"prejuízo",IF('1.DP 2012-2022 '!K280&lt;0,"IRPJ NEGATIVO",('1.DP 2012-2022 '!K280+'1.DP 2012-2022 '!AG280)/'1.DP 2012-2022 '!V280)),"NA")</f>
        <v>8.5661079973639254E-2</v>
      </c>
      <c r="M280" s="26" t="str">
        <f>IFERROR(IF(AND('1.DP 2012-2022 '!W280&lt;0),"prejuízo",IF('1.DP 2012-2022 '!L280&lt;0,"IRPJ NEGATIVO",('1.DP 2012-2022 '!L280+'1.DP 2012-2022 '!AH280)/'1.DP 2012-2022 '!W280)),"NA")</f>
        <v>prejuízo</v>
      </c>
      <c r="N280" s="26">
        <f>IFERROR(IF(AND('1.DP 2012-2022 '!X280&lt;0),"prejuízo",IF('1.DP 2012-2022 '!M280&lt;0,"IRPJ NEGATIVO",('1.DP 2012-2022 '!M280+'1.DP 2012-2022 '!AI280)/'1.DP 2012-2022 '!X280)),"NA")</f>
        <v>0</v>
      </c>
      <c r="O280" s="26">
        <f>IFERROR(IF(AND('1.DP 2012-2022 '!Y280&lt;0),"prejuízo",IF('1.DP 2012-2022 '!N280&lt;0,"IRPJ NEGATIVO",('1.DP 2012-2022 '!N280+'1.DP 2012-2022 '!AJ280)/'1.DP 2012-2022 '!Y280)),"NA")</f>
        <v>0</v>
      </c>
      <c r="P280" s="26">
        <f>IFERROR(IF(AND('1.DP 2012-2022 '!Z280&lt;0),"prejuízo",IF('1.DP 2012-2022 '!O280&lt;0,"IRPJ NEGATIVO",('1.DP 2012-2022 '!O280+'1.DP 2012-2022 '!AK280)/'1.DP 2012-2022 '!Z280)),"NA")</f>
        <v>-9.8678708883483349E-3</v>
      </c>
      <c r="Q280" s="27">
        <f t="shared" si="1"/>
        <v>8</v>
      </c>
      <c r="R280" s="27">
        <f t="shared" si="2"/>
        <v>83</v>
      </c>
      <c r="S280" s="28">
        <f>IFERROR((SUMIF('1.DP 2012-2022 '!E280:O280,"&gt;=0",'1.DP 2012-2022 '!E280:O280)+SUMIF('1.DP 2012-2022 '!E280:O280,"&gt;=0",'1.DP 2012-2022 '!AA280:AK280))/(SUMIF('1.DP 2012-2022 '!P280:Z280,"&gt;=0",'1.DP 2012-2022 '!P280:Z280)),"NA")</f>
        <v>0.12060711845554473</v>
      </c>
      <c r="T280" s="29">
        <f t="shared" si="3"/>
        <v>1.1624782501739251E-2</v>
      </c>
      <c r="U280" s="29">
        <f t="shared" si="4"/>
        <v>4.940383756499528E-4</v>
      </c>
    </row>
    <row r="281" spans="1:21" ht="14.25" customHeight="1">
      <c r="A281" s="12" t="s">
        <v>625</v>
      </c>
      <c r="B281" s="12" t="s">
        <v>626</v>
      </c>
      <c r="C281" s="12" t="s">
        <v>58</v>
      </c>
      <c r="D281" s="13" t="s">
        <v>600</v>
      </c>
      <c r="E281" s="25">
        <f t="shared" si="0"/>
        <v>4.8790005803634254E-2</v>
      </c>
      <c r="F281" s="26">
        <f>IFERROR(IF(AND('1.DP 2012-2022 '!P281&lt;0),"prejuízo",IF('1.DP 2012-2022 '!E281&lt;0,"IRPJ NEGATIVO",('1.DP 2012-2022 '!E281+'1.DP 2012-2022 '!AA281)/'1.DP 2012-2022 '!P281)),"NA")</f>
        <v>0.29319514895098392</v>
      </c>
      <c r="G281" s="26">
        <f>IFERROR(IF(AND('1.DP 2012-2022 '!Q281&lt;0),"prejuízo",IF('1.DP 2012-2022 '!F281&lt;0,"IRPJ NEGATIVO",('1.DP 2012-2022 '!F281+'1.DP 2012-2022 '!AB281)/'1.DP 2012-2022 '!Q281)),"NA")</f>
        <v>0.30503968971398493</v>
      </c>
      <c r="H281" s="26">
        <f>IFERROR(IF(AND('1.DP 2012-2022 '!R281&lt;0),"prejuízo",IF('1.DP 2012-2022 '!G281&lt;0,"IRPJ NEGATIVO",('1.DP 2012-2022 '!G281+'1.DP 2012-2022 '!AC281)/'1.DP 2012-2022 '!R281)),"NA")</f>
        <v>0.41745362138612824</v>
      </c>
      <c r="I281" s="26">
        <f>IFERROR(IF(AND('1.DP 2012-2022 '!S281&lt;0),"prejuízo",IF('1.DP 2012-2022 '!H281&lt;0,"IRPJ NEGATIVO",('1.DP 2012-2022 '!H281+'1.DP 2012-2022 '!AD281)/'1.DP 2012-2022 '!S281)),"NA")</f>
        <v>0.58763938537644755</v>
      </c>
      <c r="J281" s="26">
        <f>IFERROR(IF(AND('1.DP 2012-2022 '!T281&lt;0),"prejuízo",IF('1.DP 2012-2022 '!I281&lt;0,"IRPJ NEGATIVO",('1.DP 2012-2022 '!I281+'1.DP 2012-2022 '!AE281)/'1.DP 2012-2022 '!T281)),"NA")</f>
        <v>0.49738435563202066</v>
      </c>
      <c r="K281" s="26" t="str">
        <f>IFERROR(IF(AND('1.DP 2012-2022 '!U281&lt;0),"prejuízo",IF('1.DP 2012-2022 '!J281&lt;0,"IRPJ NEGATIVO",('1.DP 2012-2022 '!J281+'1.DP 2012-2022 '!AF281)/'1.DP 2012-2022 '!U281)),"NA")</f>
        <v>prejuízo</v>
      </c>
      <c r="L281" s="26">
        <f>IFERROR(IF(AND('1.DP 2012-2022 '!V281&lt;0),"prejuízo",IF('1.DP 2012-2022 '!K281&lt;0,"IRPJ NEGATIVO",('1.DP 2012-2022 '!K281+'1.DP 2012-2022 '!AG281)/'1.DP 2012-2022 '!V281)),"NA")</f>
        <v>0.5186852778416301</v>
      </c>
      <c r="M281" s="26">
        <f>IFERROR(IF(AND('1.DP 2012-2022 '!W281&lt;0),"prejuízo",IF('1.DP 2012-2022 '!L281&lt;0,"IRPJ NEGATIVO",('1.DP 2012-2022 '!L281+'1.DP 2012-2022 '!AH281)/'1.DP 2012-2022 '!W281)),"NA")</f>
        <v>0.34304360470202794</v>
      </c>
      <c r="N281" s="26">
        <f>IFERROR(IF(AND('1.DP 2012-2022 '!X281&lt;0),"prejuízo",IF('1.DP 2012-2022 '!M281&lt;0,"IRPJ NEGATIVO",('1.DP 2012-2022 '!M281+'1.DP 2012-2022 '!AI281)/'1.DP 2012-2022 '!X281)),"NA")</f>
        <v>0.16453153459220238</v>
      </c>
      <c r="O281" s="26">
        <f>IFERROR(IF(AND('1.DP 2012-2022 '!Y281&lt;0),"prejuízo",IF('1.DP 2012-2022 '!N281&lt;0,"IRPJ NEGATIVO",('1.DP 2012-2022 '!N281+'1.DP 2012-2022 '!AJ281)/'1.DP 2012-2022 '!Y281)),"NA")</f>
        <v>0.51764081533605322</v>
      </c>
      <c r="P281" s="26">
        <f>IFERROR(IF(AND('1.DP 2012-2022 '!Z281&lt;0),"prejuízo",IF('1.DP 2012-2022 '!O281&lt;0,"IRPJ NEGATIVO",('1.DP 2012-2022 '!O281+'1.DP 2012-2022 '!AK281)/'1.DP 2012-2022 '!Z281)),"NA")</f>
        <v>0.42525508747474178</v>
      </c>
      <c r="Q281" s="27">
        <f t="shared" si="1"/>
        <v>10</v>
      </c>
      <c r="R281" s="27">
        <f t="shared" si="2"/>
        <v>83</v>
      </c>
      <c r="S281" s="28">
        <f>IFERROR((SUMIF('1.DP 2012-2022 '!E281:O281,"&gt;=0",'1.DP 2012-2022 '!E281:O281)+SUMIF('1.DP 2012-2022 '!E281:O281,"&gt;=0",'1.DP 2012-2022 '!AA281:AK281))/(SUMIF('1.DP 2012-2022 '!P281:Z281,"&gt;=0",'1.DP 2012-2022 '!P281:Z281)),"NA")</f>
        <v>0.4140412074684271</v>
      </c>
      <c r="T281" s="29">
        <f t="shared" si="3"/>
        <v>4.9884482827521337E-2</v>
      </c>
      <c r="U281" s="29">
        <f t="shared" si="4"/>
        <v>2.1200266639448389E-3</v>
      </c>
    </row>
    <row r="282" spans="1:21" ht="14.25" customHeight="1">
      <c r="A282" s="12" t="s">
        <v>627</v>
      </c>
      <c r="B282" s="12" t="s">
        <v>628</v>
      </c>
      <c r="C282" s="12" t="s">
        <v>58</v>
      </c>
      <c r="D282" s="13" t="s">
        <v>600</v>
      </c>
      <c r="E282" s="25">
        <f t="shared" si="0"/>
        <v>2.7494082166735614E-2</v>
      </c>
      <c r="F282" s="26">
        <f>IFERROR(IF(AND('1.DP 2012-2022 '!P282&lt;0),"prejuízo",IF('1.DP 2012-2022 '!E282&lt;0,"IRPJ NEGATIVO",('1.DP 2012-2022 '!E282+'1.DP 2012-2022 '!AA282)/'1.DP 2012-2022 '!P282)),"NA")</f>
        <v>0.47013551461953174</v>
      </c>
      <c r="G282" s="26">
        <f>IFERROR(IF(AND('1.DP 2012-2022 '!Q282&lt;0),"prejuízo",IF('1.DP 2012-2022 '!F282&lt;0,"IRPJ NEGATIVO",('1.DP 2012-2022 '!F282+'1.DP 2012-2022 '!AB282)/'1.DP 2012-2022 '!Q282)),"NA")</f>
        <v>9.7937937878743248E-2</v>
      </c>
      <c r="H282" s="26">
        <f>IFERROR(IF(AND('1.DP 2012-2022 '!R282&lt;0),"prejuízo",IF('1.DP 2012-2022 '!G282&lt;0,"IRPJ NEGATIVO",('1.DP 2012-2022 '!G282+'1.DP 2012-2022 '!AC282)/'1.DP 2012-2022 '!R282)),"NA")</f>
        <v>0.27117647008120982</v>
      </c>
      <c r="I282" s="26" t="str">
        <f>IFERROR(IF(AND('1.DP 2012-2022 '!S282&lt;0),"prejuízo",IF('1.DP 2012-2022 '!H282&lt;0,"IRPJ NEGATIVO",('1.DP 2012-2022 '!H282+'1.DP 2012-2022 '!AD282)/'1.DP 2012-2022 '!S282)),"NA")</f>
        <v>prejuízo</v>
      </c>
      <c r="J282" s="26">
        <f>IFERROR(IF(AND('1.DP 2012-2022 '!T282&lt;0),"prejuízo",IF('1.DP 2012-2022 '!I282&lt;0,"IRPJ NEGATIVO",('1.DP 2012-2022 '!I282+'1.DP 2012-2022 '!AE282)/'1.DP 2012-2022 '!T282)),"NA")</f>
        <v>0.45778834702884502</v>
      </c>
      <c r="K282" s="26">
        <f>IFERROR(IF(AND('1.DP 2012-2022 '!U282&lt;0),"prejuízo",IF('1.DP 2012-2022 '!J282&lt;0,"IRPJ NEGATIVO",('1.DP 2012-2022 '!J282+'1.DP 2012-2022 '!AF282)/'1.DP 2012-2022 '!U282)),"NA")</f>
        <v>0.23501076159986301</v>
      </c>
      <c r="L282" s="26">
        <f>IFERROR(IF(AND('1.DP 2012-2022 '!V282&lt;0),"prejuízo",IF('1.DP 2012-2022 '!K282&lt;0,"IRPJ NEGATIVO",('1.DP 2012-2022 '!K282+'1.DP 2012-2022 '!AG282)/'1.DP 2012-2022 '!V282)),"NA")</f>
        <v>0.26908481128999251</v>
      </c>
      <c r="M282" s="26" t="str">
        <f>IFERROR(IF(AND('1.DP 2012-2022 '!W282&lt;0),"prejuízo",IF('1.DP 2012-2022 '!L282&lt;0,"IRPJ NEGATIVO",('1.DP 2012-2022 '!L282+'1.DP 2012-2022 '!AH282)/'1.DP 2012-2022 '!W282)),"NA")</f>
        <v>IRPJ NEGATIVO</v>
      </c>
      <c r="N282" s="26">
        <f>IFERROR(IF(AND('1.DP 2012-2022 '!X282&lt;0),"prejuízo",IF('1.DP 2012-2022 '!M282&lt;0,"IRPJ NEGATIVO",('1.DP 2012-2022 '!M282+'1.DP 2012-2022 '!AI282)/'1.DP 2012-2022 '!X282)),"NA")</f>
        <v>1.2126434788430064E-2</v>
      </c>
      <c r="O282" s="26">
        <f>IFERROR(IF(AND('1.DP 2012-2022 '!Y282&lt;0),"prejuízo",IF('1.DP 2012-2022 '!N282&lt;0,"IRPJ NEGATIVO",('1.DP 2012-2022 '!N282+'1.DP 2012-2022 '!AJ282)/'1.DP 2012-2022 '!Y282)),"NA")</f>
        <v>0.21519200701476784</v>
      </c>
      <c r="P282" s="26">
        <f>IFERROR(IF(AND('1.DP 2012-2022 '!Z282&lt;0),"prejuízo",IF('1.DP 2012-2022 '!O282&lt;0,"IRPJ NEGATIVO",('1.DP 2012-2022 '!O282+'1.DP 2012-2022 '!AK282)/'1.DP 2012-2022 '!Z282)),"NA")</f>
        <v>0.29186770300299492</v>
      </c>
      <c r="Q282" s="27">
        <f t="shared" si="1"/>
        <v>9</v>
      </c>
      <c r="R282" s="27">
        <f t="shared" si="2"/>
        <v>83</v>
      </c>
      <c r="S282" s="28">
        <f>IFERROR((SUMIF('1.DP 2012-2022 '!E282:O282,"&gt;=0",'1.DP 2012-2022 '!E282:O282)+SUMIF('1.DP 2012-2022 '!E282:O282,"&gt;=0",'1.DP 2012-2022 '!AA282:AK282))/(SUMIF('1.DP 2012-2022 '!P282:Z282,"&gt;=0",'1.DP 2012-2022 '!P282:Z282)),"NA")</f>
        <v>0.21054426478083638</v>
      </c>
      <c r="T282" s="29">
        <f t="shared" si="3"/>
        <v>2.2830101000331657E-2</v>
      </c>
      <c r="U282" s="29">
        <f t="shared" si="4"/>
        <v>9.702500681144534E-4</v>
      </c>
    </row>
    <row r="283" spans="1:21" ht="14.25" customHeight="1">
      <c r="A283" s="12" t="s">
        <v>629</v>
      </c>
      <c r="B283" s="12" t="s">
        <v>630</v>
      </c>
      <c r="C283" s="12" t="s">
        <v>58</v>
      </c>
      <c r="D283" s="13" t="s">
        <v>600</v>
      </c>
      <c r="E283" s="25" t="str">
        <f t="shared" si="0"/>
        <v>NA)</v>
      </c>
      <c r="F283" s="26" t="str">
        <f>IFERROR(IF(AND('1.DP 2012-2022 '!P283&lt;0),"prejuízo",IF('1.DP 2012-2022 '!E283&lt;0,"IRPJ NEGATIVO",('1.DP 2012-2022 '!E283+'1.DP 2012-2022 '!AA283)/'1.DP 2012-2022 '!P283)),"NA")</f>
        <v>prejuízo</v>
      </c>
      <c r="G283" s="26" t="str">
        <f>IFERROR(IF(AND('1.DP 2012-2022 '!Q283&lt;0),"prejuízo",IF('1.DP 2012-2022 '!F283&lt;0,"IRPJ NEGATIVO",('1.DP 2012-2022 '!F283+'1.DP 2012-2022 '!AB283)/'1.DP 2012-2022 '!Q283)),"NA")</f>
        <v>prejuízo</v>
      </c>
      <c r="H283" s="26" t="str">
        <f>IFERROR(IF(AND('1.DP 2012-2022 '!R283&lt;0),"prejuízo",IF('1.DP 2012-2022 '!G283&lt;0,"IRPJ NEGATIVO",('1.DP 2012-2022 '!G283+'1.DP 2012-2022 '!AC283)/'1.DP 2012-2022 '!R283)),"NA")</f>
        <v>NA</v>
      </c>
      <c r="I283" s="26" t="str">
        <f>IFERROR(IF(AND('1.DP 2012-2022 '!S283&lt;0),"prejuízo",IF('1.DP 2012-2022 '!H283&lt;0,"IRPJ NEGATIVO",('1.DP 2012-2022 '!H283+'1.DP 2012-2022 '!AD283)/'1.DP 2012-2022 '!S283)),"NA")</f>
        <v>NA</v>
      </c>
      <c r="J283" s="26" t="str">
        <f>IFERROR(IF(AND('1.DP 2012-2022 '!T283&lt;0),"prejuízo",IF('1.DP 2012-2022 '!I283&lt;0,"IRPJ NEGATIVO",('1.DP 2012-2022 '!I283+'1.DP 2012-2022 '!AE283)/'1.DP 2012-2022 '!T283)),"NA")</f>
        <v>NA</v>
      </c>
      <c r="K283" s="26" t="str">
        <f>IFERROR(IF(AND('1.DP 2012-2022 '!U283&lt;0),"prejuízo",IF('1.DP 2012-2022 '!J283&lt;0,"IRPJ NEGATIVO",('1.DP 2012-2022 '!J283+'1.DP 2012-2022 '!AF283)/'1.DP 2012-2022 '!U283)),"NA")</f>
        <v>NA</v>
      </c>
      <c r="L283" s="26" t="str">
        <f>IFERROR(IF(AND('1.DP 2012-2022 '!V283&lt;0),"prejuízo",IF('1.DP 2012-2022 '!K283&lt;0,"IRPJ NEGATIVO",('1.DP 2012-2022 '!K283+'1.DP 2012-2022 '!AG283)/'1.DP 2012-2022 '!V283)),"NA")</f>
        <v>NA</v>
      </c>
      <c r="M283" s="26" t="str">
        <f>IFERROR(IF(AND('1.DP 2012-2022 '!W283&lt;0),"prejuízo",IF('1.DP 2012-2022 '!L283&lt;0,"IRPJ NEGATIVO",('1.DP 2012-2022 '!L283+'1.DP 2012-2022 '!AH283)/'1.DP 2012-2022 '!W283)),"NA")</f>
        <v>NA</v>
      </c>
      <c r="N283" s="26" t="str">
        <f>IFERROR(IF(AND('1.DP 2012-2022 '!X283&lt;0),"prejuízo",IF('1.DP 2012-2022 '!M283&lt;0,"IRPJ NEGATIVO",('1.DP 2012-2022 '!M283+'1.DP 2012-2022 '!AI283)/'1.DP 2012-2022 '!X283)),"NA")</f>
        <v>NA</v>
      </c>
      <c r="O283" s="26" t="str">
        <f>IFERROR(IF(AND('1.DP 2012-2022 '!Y283&lt;0),"prejuízo",IF('1.DP 2012-2022 '!N283&lt;0,"IRPJ NEGATIVO",('1.DP 2012-2022 '!N283+'1.DP 2012-2022 '!AJ283)/'1.DP 2012-2022 '!Y283)),"NA")</f>
        <v>NA</v>
      </c>
      <c r="P283" s="26" t="str">
        <f>IFERROR(IF(AND('1.DP 2012-2022 '!Z283&lt;0),"prejuízo",IF('1.DP 2012-2022 '!O283&lt;0,"IRPJ NEGATIVO",('1.DP 2012-2022 '!O283+'1.DP 2012-2022 '!AK283)/'1.DP 2012-2022 '!Z283)),"NA")</f>
        <v>NA</v>
      </c>
      <c r="Q283" s="27">
        <f t="shared" si="1"/>
        <v>0</v>
      </c>
      <c r="R283" s="27">
        <f t="shared" si="2"/>
        <v>83</v>
      </c>
      <c r="S283" s="28" t="str">
        <f>IFERROR((SUMIF('1.DP 2012-2022 '!E283:O283,"&gt;=0",'1.DP 2012-2022 '!E283:O283)+SUMIF('1.DP 2012-2022 '!E283:O283,"&gt;=0",'1.DP 2012-2022 '!AA283:AK283))/(SUMIF('1.DP 2012-2022 '!P283:Z283,"&gt;=0",'1.DP 2012-2022 '!P283:Z283)),"NA")</f>
        <v>NA</v>
      </c>
      <c r="T283" s="29" t="str">
        <f t="shared" si="3"/>
        <v>na</v>
      </c>
      <c r="U283" s="29" t="str">
        <f t="shared" si="4"/>
        <v>na</v>
      </c>
    </row>
    <row r="284" spans="1:21" ht="14.25" customHeight="1">
      <c r="A284" s="12" t="s">
        <v>631</v>
      </c>
      <c r="B284" s="12" t="s">
        <v>632</v>
      </c>
      <c r="C284" s="12" t="s">
        <v>58</v>
      </c>
      <c r="D284" s="13" t="s">
        <v>600</v>
      </c>
      <c r="E284" s="25">
        <f t="shared" si="0"/>
        <v>2.8978672672249853E-2</v>
      </c>
      <c r="F284" s="26">
        <f>IFERROR(IF(AND('1.DP 2012-2022 '!P284&lt;0),"prejuízo",IF('1.DP 2012-2022 '!E284&lt;0,"IRPJ NEGATIVO",('1.DP 2012-2022 '!E284+'1.DP 2012-2022 '!AA284)/'1.DP 2012-2022 '!P284)),"NA")</f>
        <v>0.21342966618256376</v>
      </c>
      <c r="G284" s="26">
        <f>IFERROR(IF(AND('1.DP 2012-2022 '!Q284&lt;0),"prejuízo",IF('1.DP 2012-2022 '!F284&lt;0,"IRPJ NEGATIVO",('1.DP 2012-2022 '!F284+'1.DP 2012-2022 '!AB284)/'1.DP 2012-2022 '!Q284)),"NA")</f>
        <v>0.19337989990706528</v>
      </c>
      <c r="H284" s="26">
        <f>IFERROR(IF(AND('1.DP 2012-2022 '!R284&lt;0),"prejuízo",IF('1.DP 2012-2022 '!G284&lt;0,"IRPJ NEGATIVO",('1.DP 2012-2022 '!G284+'1.DP 2012-2022 '!AC284)/'1.DP 2012-2022 '!R284)),"NA")</f>
        <v>0.22524757657172315</v>
      </c>
      <c r="I284" s="26">
        <f>IFERROR(IF(AND('1.DP 2012-2022 '!S284&lt;0),"prejuízo",IF('1.DP 2012-2022 '!H284&lt;0,"IRPJ NEGATIVO",('1.DP 2012-2022 '!H284+'1.DP 2012-2022 '!AD284)/'1.DP 2012-2022 '!S284)),"NA")</f>
        <v>0.21637394415156835</v>
      </c>
      <c r="J284" s="26">
        <f>IFERROR(IF(AND('1.DP 2012-2022 '!T284&lt;0),"prejuízo",IF('1.DP 2012-2022 '!I284&lt;0,"IRPJ NEGATIVO",('1.DP 2012-2022 '!I284+'1.DP 2012-2022 '!AE284)/'1.DP 2012-2022 '!T284)),"NA")</f>
        <v>0.30072760397501103</v>
      </c>
      <c r="K284" s="26">
        <f>IFERROR(IF(AND('1.DP 2012-2022 '!U284&lt;0),"prejuízo",IF('1.DP 2012-2022 '!J284&lt;0,"IRPJ NEGATIVO",('1.DP 2012-2022 '!J284+'1.DP 2012-2022 '!AF284)/'1.DP 2012-2022 '!U284)),"NA")</f>
        <v>0.10459712727329372</v>
      </c>
      <c r="L284" s="26">
        <f>IFERROR(IF(AND('1.DP 2012-2022 '!V284&lt;0),"prejuízo",IF('1.DP 2012-2022 '!K284&lt;0,"IRPJ NEGATIVO",('1.DP 2012-2022 '!K284+'1.DP 2012-2022 '!AG284)/'1.DP 2012-2022 '!V284)),"NA")</f>
        <v>0.13247417688996538</v>
      </c>
      <c r="M284" s="26">
        <f>IFERROR(IF(AND('1.DP 2012-2022 '!W284&lt;0),"prejuízo",IF('1.DP 2012-2022 '!L284&lt;0,"IRPJ NEGATIVO",('1.DP 2012-2022 '!L284+'1.DP 2012-2022 '!AH284)/'1.DP 2012-2022 '!W284)),"NA")</f>
        <v>0.23500788748988469</v>
      </c>
      <c r="N284" s="26">
        <f>IFERROR(IF(AND('1.DP 2012-2022 '!X284&lt;0),"prejuízo",IF('1.DP 2012-2022 '!M284&lt;0,"IRPJ NEGATIVO",('1.DP 2012-2022 '!M284+'1.DP 2012-2022 '!AI284)/'1.DP 2012-2022 '!X284)),"NA")</f>
        <v>0.27052834358376987</v>
      </c>
      <c r="O284" s="26">
        <f>IFERROR(IF(AND('1.DP 2012-2022 '!Y284&lt;0),"prejuízo",IF('1.DP 2012-2022 '!N284&lt;0,"IRPJ NEGATIVO",('1.DP 2012-2022 '!N284+'1.DP 2012-2022 '!AJ284)/'1.DP 2012-2022 '!Y284)),"NA")</f>
        <v>0.29480634833582542</v>
      </c>
      <c r="P284" s="26">
        <f>IFERROR(IF(AND('1.DP 2012-2022 '!Z284&lt;0),"prejuízo",IF('1.DP 2012-2022 '!O284&lt;0,"IRPJ NEGATIVO",('1.DP 2012-2022 '!O284+'1.DP 2012-2022 '!AK284)/'1.DP 2012-2022 '!Z284)),"NA")</f>
        <v>0.28122777127991472</v>
      </c>
      <c r="Q284" s="27">
        <f t="shared" si="1"/>
        <v>11</v>
      </c>
      <c r="R284" s="27">
        <f t="shared" si="2"/>
        <v>83</v>
      </c>
      <c r="S284" s="28">
        <f>IFERROR((SUMIF('1.DP 2012-2022 '!E284:O284,"&gt;=0",'1.DP 2012-2022 '!E284:O284)+SUMIF('1.DP 2012-2022 '!E284:O284,"&gt;=0",'1.DP 2012-2022 '!AA284:AK284))/(SUMIF('1.DP 2012-2022 '!P284:Z284,"&gt;=0",'1.DP 2012-2022 '!P284:Z284)),"NA")</f>
        <v>0.23389270889190356</v>
      </c>
      <c r="T284" s="29">
        <f t="shared" si="3"/>
        <v>3.0997828889288422E-2</v>
      </c>
      <c r="U284" s="29">
        <f t="shared" si="4"/>
        <v>1.3173680480342751E-3</v>
      </c>
    </row>
    <row r="285" spans="1:21" ht="14.25" customHeight="1">
      <c r="A285" s="12" t="s">
        <v>633</v>
      </c>
      <c r="B285" s="12" t="s">
        <v>634</v>
      </c>
      <c r="C285" s="12" t="s">
        <v>58</v>
      </c>
      <c r="D285" s="13" t="s">
        <v>600</v>
      </c>
      <c r="E285" s="25">
        <f t="shared" si="0"/>
        <v>8.1500938083652608E-3</v>
      </c>
      <c r="F285" s="26" t="str">
        <f>IFERROR(IF(AND('1.DP 2012-2022 '!P285&lt;0),"prejuízo",IF('1.DP 2012-2022 '!E285&lt;0,"IRPJ NEGATIVO",('1.DP 2012-2022 '!E285+'1.DP 2012-2022 '!AA285)/'1.DP 2012-2022 '!P285)),"NA")</f>
        <v>IRPJ NEGATIVO</v>
      </c>
      <c r="G285" s="26">
        <f>IFERROR(IF(AND('1.DP 2012-2022 '!Q285&lt;0),"prejuízo",IF('1.DP 2012-2022 '!F285&lt;0,"IRPJ NEGATIVO",('1.DP 2012-2022 '!F285+'1.DP 2012-2022 '!AB285)/'1.DP 2012-2022 '!Q285)),"NA")</f>
        <v>0.2317137828011516</v>
      </c>
      <c r="H285" s="26">
        <f>IFERROR(IF(AND('1.DP 2012-2022 '!R285&lt;0),"prejuízo",IF('1.DP 2012-2022 '!G285&lt;0,"IRPJ NEGATIVO",('1.DP 2012-2022 '!G285+'1.DP 2012-2022 '!AC285)/'1.DP 2012-2022 '!R285)),"NA")</f>
        <v>0.22669807191685309</v>
      </c>
      <c r="I285" s="26">
        <f>IFERROR(IF(AND('1.DP 2012-2022 '!S285&lt;0),"prejuízo",IF('1.DP 2012-2022 '!H285&lt;0,"IRPJ NEGATIVO",('1.DP 2012-2022 '!H285+'1.DP 2012-2022 '!AD285)/'1.DP 2012-2022 '!S285)),"NA")</f>
        <v>2.2986257414850168E-2</v>
      </c>
      <c r="J285" s="26">
        <f>IFERROR(IF(AND('1.DP 2012-2022 '!T285&lt;0),"prejuízo",IF('1.DP 2012-2022 '!I285&lt;0,"IRPJ NEGATIVO",('1.DP 2012-2022 '!I285+'1.DP 2012-2022 '!AE285)/'1.DP 2012-2022 '!T285)),"NA")</f>
        <v>0.19505967396146173</v>
      </c>
      <c r="K285" s="26" t="str">
        <f>IFERROR(IF(AND('1.DP 2012-2022 '!U285&lt;0),"prejuízo",IF('1.DP 2012-2022 '!J285&lt;0,"IRPJ NEGATIVO",('1.DP 2012-2022 '!J285+'1.DP 2012-2022 '!AF285)/'1.DP 2012-2022 '!U285)),"NA")</f>
        <v>NA</v>
      </c>
      <c r="L285" s="26" t="str">
        <f>IFERROR(IF(AND('1.DP 2012-2022 '!V285&lt;0),"prejuízo",IF('1.DP 2012-2022 '!K285&lt;0,"IRPJ NEGATIVO",('1.DP 2012-2022 '!K285+'1.DP 2012-2022 '!AG285)/'1.DP 2012-2022 '!V285)),"NA")</f>
        <v>NA</v>
      </c>
      <c r="M285" s="26" t="str">
        <f>IFERROR(IF(AND('1.DP 2012-2022 '!W285&lt;0),"prejuízo",IF('1.DP 2012-2022 '!L285&lt;0,"IRPJ NEGATIVO",('1.DP 2012-2022 '!L285+'1.DP 2012-2022 '!AH285)/'1.DP 2012-2022 '!W285)),"NA")</f>
        <v>NA</v>
      </c>
      <c r="N285" s="26" t="str">
        <f>IFERROR(IF(AND('1.DP 2012-2022 '!X285&lt;0),"prejuízo",IF('1.DP 2012-2022 '!M285&lt;0,"IRPJ NEGATIVO",('1.DP 2012-2022 '!M285+'1.DP 2012-2022 '!AI285)/'1.DP 2012-2022 '!X285)),"NA")</f>
        <v>NA</v>
      </c>
      <c r="O285" s="26" t="str">
        <f>IFERROR(IF(AND('1.DP 2012-2022 '!Y285&lt;0),"prejuízo",IF('1.DP 2012-2022 '!N285&lt;0,"IRPJ NEGATIVO",('1.DP 2012-2022 '!N285+'1.DP 2012-2022 '!AJ285)/'1.DP 2012-2022 '!Y285)),"NA")</f>
        <v>NA</v>
      </c>
      <c r="P285" s="26" t="str">
        <f>IFERROR(IF(AND('1.DP 2012-2022 '!Z285&lt;0),"prejuízo",IF('1.DP 2012-2022 '!O285&lt;0,"IRPJ NEGATIVO",('1.DP 2012-2022 '!O285+'1.DP 2012-2022 '!AK285)/'1.DP 2012-2022 '!Z285)),"NA")</f>
        <v>NA</v>
      </c>
      <c r="Q285" s="27">
        <f t="shared" si="1"/>
        <v>4</v>
      </c>
      <c r="R285" s="27">
        <f t="shared" si="2"/>
        <v>83</v>
      </c>
      <c r="S285" s="28">
        <f>IFERROR((SUMIF('1.DP 2012-2022 '!E285:O285,"&gt;=0",'1.DP 2012-2022 '!E285:O285)+SUMIF('1.DP 2012-2022 '!E285:O285,"&gt;=0",'1.DP 2012-2022 '!AA285:AK285))/(SUMIF('1.DP 2012-2022 '!P285:Z285,"&gt;=0",'1.DP 2012-2022 '!P285:Z285)),"NA")</f>
        <v>0.1992914436227386</v>
      </c>
      <c r="T285" s="29">
        <f t="shared" si="3"/>
        <v>9.6044069215777631E-3</v>
      </c>
      <c r="U285" s="29">
        <f t="shared" si="4"/>
        <v>4.0817499973935198E-4</v>
      </c>
    </row>
    <row r="286" spans="1:21" ht="14.25" customHeight="1">
      <c r="A286" s="12" t="s">
        <v>635</v>
      </c>
      <c r="B286" s="12" t="s">
        <v>636</v>
      </c>
      <c r="C286" s="12" t="s">
        <v>58</v>
      </c>
      <c r="D286" s="13" t="s">
        <v>600</v>
      </c>
      <c r="E286" s="25">
        <f t="shared" si="0"/>
        <v>7.5314604492494226E-3</v>
      </c>
      <c r="F286" s="26" t="str">
        <f>IFERROR(IF(AND('1.DP 2012-2022 '!P286&lt;0),"prejuízo",IF('1.DP 2012-2022 '!E286&lt;0,"IRPJ NEGATIVO",('1.DP 2012-2022 '!E286+'1.DP 2012-2022 '!AA286)/'1.DP 2012-2022 '!P286)),"NA")</f>
        <v>prejuízo</v>
      </c>
      <c r="G286" s="26" t="str">
        <f>IFERROR(IF(AND('1.DP 2012-2022 '!Q286&lt;0),"prejuízo",IF('1.DP 2012-2022 '!F286&lt;0,"IRPJ NEGATIVO",('1.DP 2012-2022 '!F286+'1.DP 2012-2022 '!AB286)/'1.DP 2012-2022 '!Q286)),"NA")</f>
        <v>prejuízo</v>
      </c>
      <c r="H286" s="26" t="str">
        <f>IFERROR(IF(AND('1.DP 2012-2022 '!R286&lt;0),"prejuízo",IF('1.DP 2012-2022 '!G286&lt;0,"IRPJ NEGATIVO",('1.DP 2012-2022 '!G286+'1.DP 2012-2022 '!AC286)/'1.DP 2012-2022 '!R286)),"NA")</f>
        <v>prejuízo</v>
      </c>
      <c r="I286" s="26" t="str">
        <f>IFERROR(IF(AND('1.DP 2012-2022 '!S286&lt;0),"prejuízo",IF('1.DP 2012-2022 '!H286&lt;0,"IRPJ NEGATIVO",('1.DP 2012-2022 '!H286+'1.DP 2012-2022 '!AD286)/'1.DP 2012-2022 '!S286)),"NA")</f>
        <v>prejuízo</v>
      </c>
      <c r="J286" s="26">
        <f>IFERROR(IF(AND('1.DP 2012-2022 '!T286&lt;0),"prejuízo",IF('1.DP 2012-2022 '!I286&lt;0,"IRPJ NEGATIVO",('1.DP 2012-2022 '!I286+'1.DP 2012-2022 '!AE286)/'1.DP 2012-2022 '!T286)),"NA")</f>
        <v>0.37511005510782447</v>
      </c>
      <c r="K286" s="26">
        <f>IFERROR(IF(AND('1.DP 2012-2022 '!U286&lt;0),"prejuízo",IF('1.DP 2012-2022 '!J286&lt;0,"IRPJ NEGATIVO",('1.DP 2012-2022 '!J286+'1.DP 2012-2022 '!AF286)/'1.DP 2012-2022 '!U286)),"NA")</f>
        <v>0.2500011621798775</v>
      </c>
      <c r="L286" s="26" t="str">
        <f>IFERROR(IF(AND('1.DP 2012-2022 '!V286&lt;0),"prejuízo",IF('1.DP 2012-2022 '!K286&lt;0,"IRPJ NEGATIVO",('1.DP 2012-2022 '!K286+'1.DP 2012-2022 '!AG286)/'1.DP 2012-2022 '!V286)),"NA")</f>
        <v>NA</v>
      </c>
      <c r="M286" s="26" t="str">
        <f>IFERROR(IF(AND('1.DP 2012-2022 '!W286&lt;0),"prejuízo",IF('1.DP 2012-2022 '!L286&lt;0,"IRPJ NEGATIVO",('1.DP 2012-2022 '!L286+'1.DP 2012-2022 '!AH286)/'1.DP 2012-2022 '!W286)),"NA")</f>
        <v>NA</v>
      </c>
      <c r="N286" s="26" t="str">
        <f>IFERROR(IF(AND('1.DP 2012-2022 '!X286&lt;0),"prejuízo",IF('1.DP 2012-2022 '!M286&lt;0,"IRPJ NEGATIVO",('1.DP 2012-2022 '!M286+'1.DP 2012-2022 '!AI286)/'1.DP 2012-2022 '!X286)),"NA")</f>
        <v>NA</v>
      </c>
      <c r="O286" s="26" t="str">
        <f>IFERROR(IF(AND('1.DP 2012-2022 '!Y286&lt;0),"prejuízo",IF('1.DP 2012-2022 '!N286&lt;0,"IRPJ NEGATIVO",('1.DP 2012-2022 '!N286+'1.DP 2012-2022 '!AJ286)/'1.DP 2012-2022 '!Y286)),"NA")</f>
        <v>NA</v>
      </c>
      <c r="P286" s="26" t="str">
        <f>IFERROR(IF(AND('1.DP 2012-2022 '!Z286&lt;0),"prejuízo",IF('1.DP 2012-2022 '!O286&lt;0,"IRPJ NEGATIVO",('1.DP 2012-2022 '!O286+'1.DP 2012-2022 '!AK286)/'1.DP 2012-2022 '!Z286)),"NA")</f>
        <v>NA</v>
      </c>
      <c r="Q286" s="27">
        <f t="shared" si="1"/>
        <v>2</v>
      </c>
      <c r="R286" s="27">
        <f t="shared" si="2"/>
        <v>83</v>
      </c>
      <c r="S286" s="28">
        <f>IFERROR((SUMIF('1.DP 2012-2022 '!E286:O286,"&gt;=0",'1.DP 2012-2022 '!E286:O286)+SUMIF('1.DP 2012-2022 '!E286:O286,"&gt;=0",'1.DP 2012-2022 '!AA286:AK286))/(SUMIF('1.DP 2012-2022 '!P286:Z286,"&gt;=0",'1.DP 2012-2022 '!P286:Z286)),"NA")</f>
        <v>-1111.624741309719</v>
      </c>
      <c r="T286" s="29" t="str">
        <f t="shared" si="3"/>
        <v>na</v>
      </c>
      <c r="U286" s="29" t="str">
        <f t="shared" si="4"/>
        <v>na</v>
      </c>
    </row>
    <row r="287" spans="1:21" ht="14.25" customHeight="1">
      <c r="A287" s="12" t="s">
        <v>637</v>
      </c>
      <c r="B287" s="12" t="s">
        <v>638</v>
      </c>
      <c r="C287" s="12" t="s">
        <v>58</v>
      </c>
      <c r="D287" s="13" t="s">
        <v>639</v>
      </c>
      <c r="E287" s="25">
        <f t="shared" si="0"/>
        <v>7.2555583169265003E-3</v>
      </c>
      <c r="F287" s="26">
        <f>IFERROR(IF(AND('1.DP 2012-2022 '!P287&lt;0),"prejuízo",IF('1.DP 2012-2022 '!E287&lt;0,"IRPJ NEGATIVO",('1.DP 2012-2022 '!E287+'1.DP 2012-2022 '!AA287)/'1.DP 2012-2022 '!P287)),"NA")</f>
        <v>0.17746307350603258</v>
      </c>
      <c r="G287" s="26" t="str">
        <f>IFERROR(IF(AND('1.DP 2012-2022 '!Q287&lt;0),"prejuízo",IF('1.DP 2012-2022 '!F287&lt;0,"IRPJ NEGATIVO",('1.DP 2012-2022 '!F287+'1.DP 2012-2022 '!AB287)/'1.DP 2012-2022 '!Q287)),"NA")</f>
        <v>prejuízo</v>
      </c>
      <c r="H287" s="26">
        <f>IFERROR(IF(AND('1.DP 2012-2022 '!R287&lt;0),"prejuízo",IF('1.DP 2012-2022 '!G287&lt;0,"IRPJ NEGATIVO",('1.DP 2012-2022 '!G287+'1.DP 2012-2022 '!AC287)/'1.DP 2012-2022 '!R287)),"NA")</f>
        <v>0.30403485648500028</v>
      </c>
      <c r="I287" s="26">
        <f>IFERROR(IF(AND('1.DP 2012-2022 '!S287&lt;0),"prejuízo",IF('1.DP 2012-2022 '!H287&lt;0,"IRPJ NEGATIVO",('1.DP 2012-2022 '!H287+'1.DP 2012-2022 '!AD287)/'1.DP 2012-2022 '!S287)),"NA")</f>
        <v>0.18445702295574837</v>
      </c>
      <c r="J287" s="26">
        <f>IFERROR(IF(AND('1.DP 2012-2022 '!T287&lt;0),"prejuízo",IF('1.DP 2012-2022 '!I287&lt;0,"IRPJ NEGATIVO",('1.DP 2012-2022 '!I287+'1.DP 2012-2022 '!AE287)/'1.DP 2012-2022 '!T287)),"NA")</f>
        <v>0.3078045450376658</v>
      </c>
      <c r="K287" s="26">
        <f>IFERROR(IF(AND('1.DP 2012-2022 '!U287&lt;0),"prejuízo",IF('1.DP 2012-2022 '!J287&lt;0,"IRPJ NEGATIVO",('1.DP 2012-2022 '!J287+'1.DP 2012-2022 '!AF287)/'1.DP 2012-2022 '!U287)),"NA")</f>
        <v>0.30108582568725539</v>
      </c>
      <c r="L287" s="26">
        <f>IFERROR(IF(AND('1.DP 2012-2022 '!V287&lt;0),"prejuízo",IF('1.DP 2012-2022 '!K287&lt;0,"IRPJ NEGATIVO",('1.DP 2012-2022 '!K287+'1.DP 2012-2022 '!AG287)/'1.DP 2012-2022 '!V287)),"NA")</f>
        <v>0.29502571887252343</v>
      </c>
      <c r="M287" s="26">
        <f>IFERROR(IF(AND('1.DP 2012-2022 '!W287&lt;0),"prejuízo",IF('1.DP 2012-2022 '!L287&lt;0,"IRPJ NEGATIVO",('1.DP 2012-2022 '!L287+'1.DP 2012-2022 '!AH287)/'1.DP 2012-2022 '!W287)),"NA")</f>
        <v>0.30037019604680903</v>
      </c>
      <c r="N287" s="26">
        <f>IFERROR(IF(AND('1.DP 2012-2022 '!X287&lt;0),"prejuízo",IF('1.DP 2012-2022 '!M287&lt;0,"IRPJ NEGATIVO",('1.DP 2012-2022 '!M287+'1.DP 2012-2022 '!AI287)/'1.DP 2012-2022 '!X287)),"NA")</f>
        <v>0.41080469387730134</v>
      </c>
      <c r="O287" s="26">
        <f>IFERROR(IF(AND('1.DP 2012-2022 '!Y287&lt;0),"prejuízo",IF('1.DP 2012-2022 '!N287&lt;0,"IRPJ NEGATIVO",('1.DP 2012-2022 '!N287+'1.DP 2012-2022 '!AJ287)/'1.DP 2012-2022 '!Y287)),"NA")</f>
        <v>0.33748506411043766</v>
      </c>
      <c r="P287" s="26">
        <f>IFERROR(IF(AND('1.DP 2012-2022 '!Z287&lt;0),"prejuízo",IF('1.DP 2012-2022 '!O287&lt;0,"IRPJ NEGATIVO",('1.DP 2012-2022 '!O287+'1.DP 2012-2022 '!AK287)/'1.DP 2012-2022 '!Z287)),"NA")</f>
        <v>0.36320619705188156</v>
      </c>
      <c r="Q287" s="27">
        <f t="shared" si="1"/>
        <v>10</v>
      </c>
      <c r="R287" s="27">
        <f t="shared" si="2"/>
        <v>401</v>
      </c>
      <c r="S287" s="28">
        <f>IFERROR((SUMIF('1.DP 2012-2022 '!E287:O287,"&gt;=0",'1.DP 2012-2022 '!E287:O287)+SUMIF('1.DP 2012-2022 '!E287:O287,"&gt;=0",'1.DP 2012-2022 '!AA287:AK287))/(SUMIF('1.DP 2012-2022 '!P287:Z287,"&gt;=0",'1.DP 2012-2022 '!P287:Z287)),"NA")</f>
        <v>0.26431189581779058</v>
      </c>
      <c r="T287" s="29">
        <f t="shared" si="3"/>
        <v>6.5913190977005135E-3</v>
      </c>
      <c r="U287" s="29">
        <f t="shared" si="4"/>
        <v>1.3533635218524864E-3</v>
      </c>
    </row>
    <row r="288" spans="1:21" ht="14.25" customHeight="1">
      <c r="A288" s="12" t="s">
        <v>640</v>
      </c>
      <c r="B288" s="12" t="s">
        <v>641</v>
      </c>
      <c r="C288" s="12" t="s">
        <v>58</v>
      </c>
      <c r="D288" s="13" t="s">
        <v>639</v>
      </c>
      <c r="E288" s="25">
        <f t="shared" si="0"/>
        <v>4.4645579775126029E-4</v>
      </c>
      <c r="F288" s="26">
        <f>IFERROR(IF(AND('1.DP 2012-2022 '!P288&lt;0),"prejuízo",IF('1.DP 2012-2022 '!E288&lt;0,"IRPJ NEGATIVO",('1.DP 2012-2022 '!E288+'1.DP 2012-2022 '!AA288)/'1.DP 2012-2022 '!P288)),"NA")</f>
        <v>0.17902877489825539</v>
      </c>
      <c r="G288" s="26" t="str">
        <f>IFERROR(IF(AND('1.DP 2012-2022 '!Q288&lt;0),"prejuízo",IF('1.DP 2012-2022 '!F288&lt;0,"IRPJ NEGATIVO",('1.DP 2012-2022 '!F288+'1.DP 2012-2022 '!AB288)/'1.DP 2012-2022 '!Q288)),"NA")</f>
        <v>prejuízo</v>
      </c>
      <c r="H288" s="26" t="str">
        <f>IFERROR(IF(AND('1.DP 2012-2022 '!R288&lt;0),"prejuízo",IF('1.DP 2012-2022 '!G288&lt;0,"IRPJ NEGATIVO",('1.DP 2012-2022 '!G288+'1.DP 2012-2022 '!AC288)/'1.DP 2012-2022 '!R288)),"NA")</f>
        <v>prejuízo</v>
      </c>
      <c r="I288" s="26" t="str">
        <f>IFERROR(IF(AND('1.DP 2012-2022 '!S288&lt;0),"prejuízo",IF('1.DP 2012-2022 '!H288&lt;0,"IRPJ NEGATIVO",('1.DP 2012-2022 '!H288+'1.DP 2012-2022 '!AD288)/'1.DP 2012-2022 '!S288)),"NA")</f>
        <v>NA</v>
      </c>
      <c r="J288" s="26" t="str">
        <f>IFERROR(IF(AND('1.DP 2012-2022 '!T288&lt;0),"prejuízo",IF('1.DP 2012-2022 '!I288&lt;0,"IRPJ NEGATIVO",('1.DP 2012-2022 '!I288+'1.DP 2012-2022 '!AE288)/'1.DP 2012-2022 '!T288)),"NA")</f>
        <v>NA</v>
      </c>
      <c r="K288" s="26" t="str">
        <f>IFERROR(IF(AND('1.DP 2012-2022 '!U288&lt;0),"prejuízo",IF('1.DP 2012-2022 '!J288&lt;0,"IRPJ NEGATIVO",('1.DP 2012-2022 '!J288+'1.DP 2012-2022 '!AF288)/'1.DP 2012-2022 '!U288)),"NA")</f>
        <v>NA</v>
      </c>
      <c r="L288" s="26" t="str">
        <f>IFERROR(IF(AND('1.DP 2012-2022 '!V288&lt;0),"prejuízo",IF('1.DP 2012-2022 '!K288&lt;0,"IRPJ NEGATIVO",('1.DP 2012-2022 '!K288+'1.DP 2012-2022 '!AG288)/'1.DP 2012-2022 '!V288)),"NA")</f>
        <v>NA</v>
      </c>
      <c r="M288" s="26" t="str">
        <f>IFERROR(IF(AND('1.DP 2012-2022 '!W288&lt;0),"prejuízo",IF('1.DP 2012-2022 '!L288&lt;0,"IRPJ NEGATIVO",('1.DP 2012-2022 '!L288+'1.DP 2012-2022 '!AH288)/'1.DP 2012-2022 '!W288)),"NA")</f>
        <v>NA</v>
      </c>
      <c r="N288" s="26" t="str">
        <f>IFERROR(IF(AND('1.DP 2012-2022 '!X288&lt;0),"prejuízo",IF('1.DP 2012-2022 '!M288&lt;0,"IRPJ NEGATIVO",('1.DP 2012-2022 '!M288+'1.DP 2012-2022 '!AI288)/'1.DP 2012-2022 '!X288)),"NA")</f>
        <v>NA</v>
      </c>
      <c r="O288" s="26" t="str">
        <f>IFERROR(IF(AND('1.DP 2012-2022 '!Y288&lt;0),"prejuízo",IF('1.DP 2012-2022 '!N288&lt;0,"IRPJ NEGATIVO",('1.DP 2012-2022 '!N288+'1.DP 2012-2022 '!AJ288)/'1.DP 2012-2022 '!Y288)),"NA")</f>
        <v>NA</v>
      </c>
      <c r="P288" s="26" t="str">
        <f>IFERROR(IF(AND('1.DP 2012-2022 '!Z288&lt;0),"prejuízo",IF('1.DP 2012-2022 '!O288&lt;0,"IRPJ NEGATIVO",('1.DP 2012-2022 '!O288+'1.DP 2012-2022 '!AK288)/'1.DP 2012-2022 '!Z288)),"NA")</f>
        <v>NA</v>
      </c>
      <c r="Q288" s="27">
        <f t="shared" si="1"/>
        <v>1</v>
      </c>
      <c r="R288" s="27">
        <f t="shared" si="2"/>
        <v>401</v>
      </c>
      <c r="S288" s="28">
        <f>IFERROR((SUMIF('1.DP 2012-2022 '!E288:O288,"&gt;=0",'1.DP 2012-2022 '!E288:O288)+SUMIF('1.DP 2012-2022 '!E288:O288,"&gt;=0",'1.DP 2012-2022 '!AA288:AK288))/(SUMIF('1.DP 2012-2022 '!P288:Z288,"&gt;=0",'1.DP 2012-2022 '!P288:Z288)),"NA")</f>
        <v>-1.4169387182560276</v>
      </c>
      <c r="T288" s="29" t="str">
        <f t="shared" si="3"/>
        <v>na</v>
      </c>
      <c r="U288" s="29" t="str">
        <f t="shared" si="4"/>
        <v>na</v>
      </c>
    </row>
    <row r="289" spans="1:21" ht="14.25" customHeight="1">
      <c r="A289" s="12" t="s">
        <v>642</v>
      </c>
      <c r="B289" s="12" t="s">
        <v>643</v>
      </c>
      <c r="C289" s="12" t="s">
        <v>58</v>
      </c>
      <c r="D289" s="13" t="s">
        <v>639</v>
      </c>
      <c r="E289" s="25">
        <f t="shared" si="0"/>
        <v>3.4460060490188074E-3</v>
      </c>
      <c r="F289" s="26">
        <f>IFERROR(IF(AND('1.DP 2012-2022 '!P289&lt;0),"prejuízo",IF('1.DP 2012-2022 '!E289&lt;0,"IRPJ NEGATIVO",('1.DP 2012-2022 '!E289+'1.DP 2012-2022 '!AA289)/'1.DP 2012-2022 '!P289)),"NA")</f>
        <v>8.8876467300431791E-2</v>
      </c>
      <c r="G289" s="26">
        <f>IFERROR(IF(AND('1.DP 2012-2022 '!Q289&lt;0),"prejuízo",IF('1.DP 2012-2022 '!F289&lt;0,"IRPJ NEGATIVO",('1.DP 2012-2022 '!F289+'1.DP 2012-2022 '!AB289)/'1.DP 2012-2022 '!Q289)),"NA")</f>
        <v>4.1818670521700636E-2</v>
      </c>
      <c r="H289" s="26">
        <f>IFERROR(IF(AND('1.DP 2012-2022 '!R289&lt;0),"prejuízo",IF('1.DP 2012-2022 '!G289&lt;0,"IRPJ NEGATIVO",('1.DP 2012-2022 '!G289+'1.DP 2012-2022 '!AC289)/'1.DP 2012-2022 '!R289)),"NA")</f>
        <v>8.4462931234935382E-2</v>
      </c>
      <c r="I289" s="26">
        <f>IFERROR(IF(AND('1.DP 2012-2022 '!S289&lt;0),"prejuízo",IF('1.DP 2012-2022 '!H289&lt;0,"IRPJ NEGATIVO",('1.DP 2012-2022 '!H289+'1.DP 2012-2022 '!AD289)/'1.DP 2012-2022 '!S289)),"NA")</f>
        <v>7.6661548828187084E-2</v>
      </c>
      <c r="J289" s="26">
        <f>IFERROR(IF(AND('1.DP 2012-2022 '!T289&lt;0),"prejuízo",IF('1.DP 2012-2022 '!I289&lt;0,"IRPJ NEGATIVO",('1.DP 2012-2022 '!I289+'1.DP 2012-2022 '!AE289)/'1.DP 2012-2022 '!T289)),"NA")</f>
        <v>6.9491874050350677E-2</v>
      </c>
      <c r="K289" s="26">
        <f>IFERROR(IF(AND('1.DP 2012-2022 '!U289&lt;0),"prejuízo",IF('1.DP 2012-2022 '!J289&lt;0,"IRPJ NEGATIVO",('1.DP 2012-2022 '!J289+'1.DP 2012-2022 '!AF289)/'1.DP 2012-2022 '!U289)),"NA")</f>
        <v>0.16240631670023617</v>
      </c>
      <c r="L289" s="26">
        <f>IFERROR(IF(AND('1.DP 2012-2022 '!V289&lt;0),"prejuízo",IF('1.DP 2012-2022 '!K289&lt;0,"IRPJ NEGATIVO",('1.DP 2012-2022 '!K289+'1.DP 2012-2022 '!AG289)/'1.DP 2012-2022 '!V289)),"NA")</f>
        <v>0.32721194129854325</v>
      </c>
      <c r="M289" s="26">
        <f>IFERROR(IF(AND('1.DP 2012-2022 '!W289&lt;0),"prejuízo",IF('1.DP 2012-2022 '!L289&lt;0,"IRPJ NEGATIVO",('1.DP 2012-2022 '!L289+'1.DP 2012-2022 '!AH289)/'1.DP 2012-2022 '!W289)),"NA")</f>
        <v>0.17956877537295587</v>
      </c>
      <c r="N289" s="26">
        <f>IFERROR(IF(AND('1.DP 2012-2022 '!X289&lt;0),"prejuízo",IF('1.DP 2012-2022 '!M289&lt;0,"IRPJ NEGATIVO",('1.DP 2012-2022 '!M289+'1.DP 2012-2022 '!AI289)/'1.DP 2012-2022 '!X289)),"NA")</f>
        <v>0.1358864921557919</v>
      </c>
      <c r="O289" s="26">
        <f>IFERROR(IF(AND('1.DP 2012-2022 '!Y289&lt;0),"prejuízo",IF('1.DP 2012-2022 '!N289&lt;0,"IRPJ NEGATIVO",('1.DP 2012-2022 '!N289+'1.DP 2012-2022 '!AJ289)/'1.DP 2012-2022 '!Y289)),"NA")</f>
        <v>8.9840824042814307E-2</v>
      </c>
      <c r="P289" s="26">
        <f>IFERROR(IF(AND('1.DP 2012-2022 '!Z289&lt;0),"prejuízo",IF('1.DP 2012-2022 '!O289&lt;0,"IRPJ NEGATIVO",('1.DP 2012-2022 '!O289+'1.DP 2012-2022 '!AK289)/'1.DP 2012-2022 '!Z289)),"NA")</f>
        <v>0.11028968014832875</v>
      </c>
      <c r="Q289" s="27">
        <f t="shared" si="1"/>
        <v>11</v>
      </c>
      <c r="R289" s="27">
        <f t="shared" si="2"/>
        <v>401</v>
      </c>
      <c r="S289" s="28">
        <f>IFERROR((SUMIF('1.DP 2012-2022 '!E289:O289,"&gt;=0",'1.DP 2012-2022 '!E289:O289)+SUMIF('1.DP 2012-2022 '!E289:O289,"&gt;=0",'1.DP 2012-2022 '!AA289:AK289))/(SUMIF('1.DP 2012-2022 '!P289:Z289,"&gt;=0",'1.DP 2012-2022 '!P289:Z289)),"NA")</f>
        <v>0.1038335565137264</v>
      </c>
      <c r="T289" s="29">
        <f t="shared" si="3"/>
        <v>2.8483020490049638E-3</v>
      </c>
      <c r="U289" s="29">
        <f t="shared" si="4"/>
        <v>5.8482801927854091E-4</v>
      </c>
    </row>
    <row r="290" spans="1:21" ht="14.25" customHeight="1">
      <c r="A290" s="12" t="s">
        <v>644</v>
      </c>
      <c r="B290" s="12" t="s">
        <v>645</v>
      </c>
      <c r="C290" s="12" t="s">
        <v>58</v>
      </c>
      <c r="D290" s="13" t="s">
        <v>639</v>
      </c>
      <c r="E290" s="25">
        <f t="shared" si="0"/>
        <v>4.6932885522073713E-3</v>
      </c>
      <c r="F290" s="26">
        <f>IFERROR(IF(AND('1.DP 2012-2022 '!P290&lt;0),"prejuízo",IF('1.DP 2012-2022 '!E290&lt;0,"IRPJ NEGATIVO",('1.DP 2012-2022 '!E290+'1.DP 2012-2022 '!AA290)/'1.DP 2012-2022 '!P290)),"NA")</f>
        <v>0.12419854628698311</v>
      </c>
      <c r="G290" s="26">
        <f>IFERROR(IF(AND('1.DP 2012-2022 '!Q290&lt;0),"prejuízo",IF('1.DP 2012-2022 '!F290&lt;0,"IRPJ NEGATIVO",('1.DP 2012-2022 '!F290+'1.DP 2012-2022 '!AB290)/'1.DP 2012-2022 '!Q290)),"NA")</f>
        <v>0.2589141365519303</v>
      </c>
      <c r="H290" s="26">
        <f>IFERROR(IF(AND('1.DP 2012-2022 '!R290&lt;0),"prejuízo",IF('1.DP 2012-2022 '!G290&lt;0,"IRPJ NEGATIVO",('1.DP 2012-2022 '!G290+'1.DP 2012-2022 '!AC290)/'1.DP 2012-2022 '!R290)),"NA")</f>
        <v>0.28049068630682</v>
      </c>
      <c r="I290" s="26">
        <f>IFERROR(IF(AND('1.DP 2012-2022 '!S290&lt;0),"prejuízo",IF('1.DP 2012-2022 '!H290&lt;0,"IRPJ NEGATIVO",('1.DP 2012-2022 '!H290+'1.DP 2012-2022 '!AD290)/'1.DP 2012-2022 '!S290)),"NA")</f>
        <v>0.24784776564886662</v>
      </c>
      <c r="J290" s="26">
        <f>IFERROR(IF(AND('1.DP 2012-2022 '!T290&lt;0),"prejuízo",IF('1.DP 2012-2022 '!I290&lt;0,"IRPJ NEGATIVO",('1.DP 2012-2022 '!I290+'1.DP 2012-2022 '!AE290)/'1.DP 2012-2022 '!T290)),"NA")</f>
        <v>0.18940599553858897</v>
      </c>
      <c r="K290" s="26">
        <f>IFERROR(IF(AND('1.DP 2012-2022 '!U290&lt;0),"prejuízo",IF('1.DP 2012-2022 '!J290&lt;0,"IRPJ NEGATIVO",('1.DP 2012-2022 '!J290+'1.DP 2012-2022 '!AF290)/'1.DP 2012-2022 '!U290)),"NA")</f>
        <v>0.10636161377998847</v>
      </c>
      <c r="L290" s="26">
        <f>IFERROR(IF(AND('1.DP 2012-2022 '!V290&lt;0),"prejuízo",IF('1.DP 2012-2022 '!K290&lt;0,"IRPJ NEGATIVO",('1.DP 2012-2022 '!K290+'1.DP 2012-2022 '!AG290)/'1.DP 2012-2022 '!V290)),"NA")</f>
        <v>0.14973995090301193</v>
      </c>
      <c r="M290" s="26">
        <f>IFERROR(IF(AND('1.DP 2012-2022 '!W290&lt;0),"prejuízo",IF('1.DP 2012-2022 '!L290&lt;0,"IRPJ NEGATIVO",('1.DP 2012-2022 '!L290+'1.DP 2012-2022 '!AH290)/'1.DP 2012-2022 '!W290)),"NA")</f>
        <v>0.12059637703007105</v>
      </c>
      <c r="N290" s="26">
        <f>IFERROR(IF(AND('1.DP 2012-2022 '!X290&lt;0),"prejuízo",IF('1.DP 2012-2022 '!M290&lt;0,"IRPJ NEGATIVO",('1.DP 2012-2022 '!M290+'1.DP 2012-2022 '!AI290)/'1.DP 2012-2022 '!X290)),"NA")</f>
        <v>6.9388129049127917E-2</v>
      </c>
      <c r="O290" s="26">
        <f>IFERROR(IF(AND('1.DP 2012-2022 '!Y290&lt;0),"prejuízo",IF('1.DP 2012-2022 '!N290&lt;0,"IRPJ NEGATIVO",('1.DP 2012-2022 '!N290+'1.DP 2012-2022 '!AJ290)/'1.DP 2012-2022 '!Y290)),"NA")</f>
        <v>0.16397380748202603</v>
      </c>
      <c r="P290" s="26">
        <f>IFERROR(IF(AND('1.DP 2012-2022 '!Z290&lt;0),"prejuízo",IF('1.DP 2012-2022 '!O290&lt;0,"IRPJ NEGATIVO",('1.DP 2012-2022 '!O290+'1.DP 2012-2022 '!AK290)/'1.DP 2012-2022 '!Z290)),"NA")</f>
        <v>0.1687929917672189</v>
      </c>
      <c r="Q290" s="27">
        <f t="shared" si="1"/>
        <v>11</v>
      </c>
      <c r="R290" s="27">
        <f t="shared" si="2"/>
        <v>401</v>
      </c>
      <c r="S290" s="28">
        <f>IFERROR((SUMIF('1.DP 2012-2022 '!E290:O290,"&gt;=0",'1.DP 2012-2022 '!E290:O290)+SUMIF('1.DP 2012-2022 '!E290:O290,"&gt;=0",'1.DP 2012-2022 '!AA290:AK290))/(SUMIF('1.DP 2012-2022 '!P290:Z290,"&gt;=0",'1.DP 2012-2022 '!P290:Z290)),"NA")</f>
        <v>0.1966956745187895</v>
      </c>
      <c r="T290" s="29">
        <f t="shared" si="3"/>
        <v>5.3956419444056965E-3</v>
      </c>
      <c r="U290" s="29">
        <f t="shared" si="4"/>
        <v>1.1078609419901098E-3</v>
      </c>
    </row>
    <row r="291" spans="1:21" ht="14.25" customHeight="1">
      <c r="A291" s="12" t="s">
        <v>646</v>
      </c>
      <c r="B291" s="12" t="s">
        <v>647</v>
      </c>
      <c r="C291" s="12" t="s">
        <v>58</v>
      </c>
      <c r="D291" s="13" t="s">
        <v>639</v>
      </c>
      <c r="E291" s="25">
        <f t="shared" si="0"/>
        <v>2.5552266260239504E-3</v>
      </c>
      <c r="F291" s="26">
        <f>IFERROR(IF(AND('1.DP 2012-2022 '!P291&lt;0),"prejuízo",IF('1.DP 2012-2022 '!E291&lt;0,"IRPJ NEGATIVO",('1.DP 2012-2022 '!E291+'1.DP 2012-2022 '!AA291)/'1.DP 2012-2022 '!P291)),"NA")</f>
        <v>0.46307515315856068</v>
      </c>
      <c r="G291" s="26">
        <f>IFERROR(IF(AND('1.DP 2012-2022 '!Q291&lt;0),"prejuízo",IF('1.DP 2012-2022 '!F291&lt;0,"IRPJ NEGATIVO",('1.DP 2012-2022 '!F291+'1.DP 2012-2022 '!AB291)/'1.DP 2012-2022 '!Q291)),"NA")</f>
        <v>0.2415950347195874</v>
      </c>
      <c r="H291" s="26">
        <f>IFERROR(IF(AND('1.DP 2012-2022 '!R291&lt;0),"prejuízo",IF('1.DP 2012-2022 '!G291&lt;0,"IRPJ NEGATIVO",('1.DP 2012-2022 '!G291+'1.DP 2012-2022 '!AC291)/'1.DP 2012-2022 '!R291)),"NA")</f>
        <v>0.33529743374811216</v>
      </c>
      <c r="I291" s="26">
        <f>IFERROR(IF(AND('1.DP 2012-2022 '!S291&lt;0),"prejuízo",IF('1.DP 2012-2022 '!H291&lt;0,"IRPJ NEGATIVO",('1.DP 2012-2022 '!H291+'1.DP 2012-2022 '!AD291)/'1.DP 2012-2022 '!S291)),"NA")</f>
        <v>0.20512763046882485</v>
      </c>
      <c r="J291" s="26">
        <f>IFERROR(IF(AND('1.DP 2012-2022 '!T291&lt;0),"prejuízo",IF('1.DP 2012-2022 '!I291&lt;0,"IRPJ NEGATIVO",('1.DP 2012-2022 '!I291+'1.DP 2012-2022 '!AE291)/'1.DP 2012-2022 '!T291)),"NA")</f>
        <v>-0.22044937505948084</v>
      </c>
      <c r="K291" s="26">
        <f>IFERROR(IF(AND('1.DP 2012-2022 '!U291&lt;0),"prejuízo",IF('1.DP 2012-2022 '!J291&lt;0,"IRPJ NEGATIVO",('1.DP 2012-2022 '!J291+'1.DP 2012-2022 '!AF291)/'1.DP 2012-2022 '!U291)),"NA")</f>
        <v>-0.59774789020714802</v>
      </c>
      <c r="L291" s="26" t="str">
        <f>IFERROR(IF(AND('1.DP 2012-2022 '!V291&lt;0),"prejuízo",IF('1.DP 2012-2022 '!K291&lt;0,"IRPJ NEGATIVO",('1.DP 2012-2022 '!K291+'1.DP 2012-2022 '!AG291)/'1.DP 2012-2022 '!V291)),"NA")</f>
        <v>NA</v>
      </c>
      <c r="M291" s="26" t="str">
        <f>IFERROR(IF(AND('1.DP 2012-2022 '!W291&lt;0),"prejuízo",IF('1.DP 2012-2022 '!L291&lt;0,"IRPJ NEGATIVO",('1.DP 2012-2022 '!L291+'1.DP 2012-2022 '!AH291)/'1.DP 2012-2022 '!W291)),"NA")</f>
        <v>NA</v>
      </c>
      <c r="N291" s="26" t="str">
        <f>IFERROR(IF(AND('1.DP 2012-2022 '!X291&lt;0),"prejuízo",IF('1.DP 2012-2022 '!M291&lt;0,"IRPJ NEGATIVO",('1.DP 2012-2022 '!M291+'1.DP 2012-2022 '!AI291)/'1.DP 2012-2022 '!X291)),"NA")</f>
        <v>NA</v>
      </c>
      <c r="O291" s="26" t="str">
        <f>IFERROR(IF(AND('1.DP 2012-2022 '!Y291&lt;0),"prejuízo",IF('1.DP 2012-2022 '!N291&lt;0,"IRPJ NEGATIVO",('1.DP 2012-2022 '!N291+'1.DP 2012-2022 '!AJ291)/'1.DP 2012-2022 '!Y291)),"NA")</f>
        <v>NA</v>
      </c>
      <c r="P291" s="26" t="str">
        <f>IFERROR(IF(AND('1.DP 2012-2022 '!Z291&lt;0),"prejuízo",IF('1.DP 2012-2022 '!O291&lt;0,"IRPJ NEGATIVO",('1.DP 2012-2022 '!O291+'1.DP 2012-2022 '!AK291)/'1.DP 2012-2022 '!Z291)),"NA")</f>
        <v>NA</v>
      </c>
      <c r="Q291" s="27">
        <f t="shared" si="1"/>
        <v>5</v>
      </c>
      <c r="R291" s="27">
        <f t="shared" si="2"/>
        <v>401</v>
      </c>
      <c r="S291" s="28">
        <f>IFERROR((SUMIF('1.DP 2012-2022 '!E291:O291,"&gt;=0",'1.DP 2012-2022 '!E291:O291)+SUMIF('1.DP 2012-2022 '!E291:O291,"&gt;=0",'1.DP 2012-2022 '!AA291:AK291))/(SUMIF('1.DP 2012-2022 '!P291:Z291,"&gt;=0",'1.DP 2012-2022 '!P291:Z291)),"NA")</f>
        <v>0.28750810576965091</v>
      </c>
      <c r="T291" s="29">
        <f t="shared" si="3"/>
        <v>3.5848890993722057E-3</v>
      </c>
      <c r="U291" s="29">
        <f t="shared" si="4"/>
        <v>7.3606785911328959E-4</v>
      </c>
    </row>
    <row r="292" spans="1:21" ht="14.25" customHeight="1">
      <c r="A292" s="12" t="s">
        <v>648</v>
      </c>
      <c r="B292" s="12" t="s">
        <v>649</v>
      </c>
      <c r="C292" s="12" t="s">
        <v>58</v>
      </c>
      <c r="D292" s="13" t="s">
        <v>639</v>
      </c>
      <c r="E292" s="25">
        <f t="shared" si="0"/>
        <v>5.2143636253766563E-3</v>
      </c>
      <c r="F292" s="26" t="str">
        <f>IFERROR(IF(AND('1.DP 2012-2022 '!P292&lt;0),"prejuízo",IF('1.DP 2012-2022 '!E292&lt;0,"IRPJ NEGATIVO",('1.DP 2012-2022 '!E292+'1.DP 2012-2022 '!AA292)/'1.DP 2012-2022 '!P292)),"NA")</f>
        <v>prejuízo</v>
      </c>
      <c r="G292" s="26" t="str">
        <f>IFERROR(IF(AND('1.DP 2012-2022 '!Q292&lt;0),"prejuízo",IF('1.DP 2012-2022 '!F292&lt;0,"IRPJ NEGATIVO",('1.DP 2012-2022 '!F292+'1.DP 2012-2022 '!AB292)/'1.DP 2012-2022 '!Q292)),"NA")</f>
        <v>IRPJ NEGATIVO</v>
      </c>
      <c r="H292" s="26">
        <f>IFERROR(IF(AND('1.DP 2012-2022 '!R292&lt;0),"prejuízo",IF('1.DP 2012-2022 '!G292&lt;0,"IRPJ NEGATIVO",('1.DP 2012-2022 '!G292+'1.DP 2012-2022 '!AC292)/'1.DP 2012-2022 '!R292)),"NA")</f>
        <v>0.3547348984714172</v>
      </c>
      <c r="I292" s="26">
        <f>IFERROR(IF(AND('1.DP 2012-2022 '!S292&lt;0),"prejuízo",IF('1.DP 2012-2022 '!H292&lt;0,"IRPJ NEGATIVO",('1.DP 2012-2022 '!H292+'1.DP 2012-2022 '!AD292)/'1.DP 2012-2022 '!S292)),"NA")</f>
        <v>0.33919072409273343</v>
      </c>
      <c r="J292" s="26">
        <f>IFERROR(IF(AND('1.DP 2012-2022 '!T292&lt;0),"prejuízo",IF('1.DP 2012-2022 '!I292&lt;0,"IRPJ NEGATIVO",('1.DP 2012-2022 '!I292+'1.DP 2012-2022 '!AE292)/'1.DP 2012-2022 '!T292)),"NA")</f>
        <v>0.36471085781935025</v>
      </c>
      <c r="K292" s="26" t="str">
        <f>IFERROR(IF(AND('1.DP 2012-2022 '!U292&lt;0),"prejuízo",IF('1.DP 2012-2022 '!J292&lt;0,"IRPJ NEGATIVO",('1.DP 2012-2022 '!J292+'1.DP 2012-2022 '!AF292)/'1.DP 2012-2022 '!U292)),"NA")</f>
        <v>prejuízo</v>
      </c>
      <c r="L292" s="26" t="str">
        <f>IFERROR(IF(AND('1.DP 2012-2022 '!V292&lt;0),"prejuízo",IF('1.DP 2012-2022 '!K292&lt;0,"IRPJ NEGATIVO",('1.DP 2012-2022 '!K292+'1.DP 2012-2022 '!AG292)/'1.DP 2012-2022 '!V292)),"NA")</f>
        <v>prejuízo</v>
      </c>
      <c r="M292" s="26" t="str">
        <f>IFERROR(IF(AND('1.DP 2012-2022 '!W292&lt;0),"prejuízo",IF('1.DP 2012-2022 '!L292&lt;0,"IRPJ NEGATIVO",('1.DP 2012-2022 '!L292+'1.DP 2012-2022 '!AH292)/'1.DP 2012-2022 '!W292)),"NA")</f>
        <v>prejuízo</v>
      </c>
      <c r="N292" s="26">
        <f>IFERROR(IF(AND('1.DP 2012-2022 '!X292&lt;0),"prejuízo",IF('1.DP 2012-2022 '!M292&lt;0,"IRPJ NEGATIVO",('1.DP 2012-2022 '!M292+'1.DP 2012-2022 '!AI292)/'1.DP 2012-2022 '!X292)),"NA")</f>
        <v>0.34572942621088587</v>
      </c>
      <c r="O292" s="26">
        <f>IFERROR(IF(AND('1.DP 2012-2022 '!Y292&lt;0),"prejuízo",IF('1.DP 2012-2022 '!N292&lt;0,"IRPJ NEGATIVO",('1.DP 2012-2022 '!N292+'1.DP 2012-2022 '!AJ292)/'1.DP 2012-2022 '!Y292)),"NA")</f>
        <v>0.33810060488564608</v>
      </c>
      <c r="P292" s="26">
        <f>IFERROR(IF(AND('1.DP 2012-2022 '!Z292&lt;0),"prejuízo",IF('1.DP 2012-2022 '!O292&lt;0,"IRPJ NEGATIVO",('1.DP 2012-2022 '!O292+'1.DP 2012-2022 '!AK292)/'1.DP 2012-2022 '!Z292)),"NA")</f>
        <v>0.3549763627924698</v>
      </c>
      <c r="Q292" s="27">
        <f t="shared" si="1"/>
        <v>6</v>
      </c>
      <c r="R292" s="27">
        <f t="shared" si="2"/>
        <v>401</v>
      </c>
      <c r="S292" s="28">
        <f>IFERROR((SUMIF('1.DP 2012-2022 '!E292:O292,"&gt;=0",'1.DP 2012-2022 '!E292:O292)+SUMIF('1.DP 2012-2022 '!E292:O292,"&gt;=0",'1.DP 2012-2022 '!AA292:AK292))/(SUMIF('1.DP 2012-2022 '!P292:Z292,"&gt;=0",'1.DP 2012-2022 '!P292:Z292)),"NA")</f>
        <v>0.2936455248155182</v>
      </c>
      <c r="T292" s="29">
        <f t="shared" si="3"/>
        <v>4.3936986256686017E-3</v>
      </c>
      <c r="U292" s="29">
        <f t="shared" si="4"/>
        <v>9.0213678898776715E-4</v>
      </c>
    </row>
    <row r="293" spans="1:21" ht="14.25" customHeight="1">
      <c r="A293" s="12" t="s">
        <v>650</v>
      </c>
      <c r="B293" s="12" t="s">
        <v>651</v>
      </c>
      <c r="C293" s="12" t="s">
        <v>58</v>
      </c>
      <c r="D293" s="13" t="s">
        <v>639</v>
      </c>
      <c r="E293" s="25">
        <f t="shared" si="0"/>
        <v>1.4889173302351688E-3</v>
      </c>
      <c r="F293" s="26">
        <f>IFERROR(IF(AND('1.DP 2012-2022 '!P293&lt;0),"prejuízo",IF('1.DP 2012-2022 '!E293&lt;0,"IRPJ NEGATIVO",('1.DP 2012-2022 '!E293+'1.DP 2012-2022 '!AA293)/'1.DP 2012-2022 '!P293)),"NA")</f>
        <v>0.12272658793264986</v>
      </c>
      <c r="G293" s="26">
        <f>IFERROR(IF(AND('1.DP 2012-2022 '!Q293&lt;0),"prejuízo",IF('1.DP 2012-2022 '!F293&lt;0,"IRPJ NEGATIVO",('1.DP 2012-2022 '!F293+'1.DP 2012-2022 '!AB293)/'1.DP 2012-2022 '!Q293)),"NA")</f>
        <v>0.47432926149165278</v>
      </c>
      <c r="H293" s="26" t="str">
        <f>IFERROR(IF(AND('1.DP 2012-2022 '!R293&lt;0),"prejuízo",IF('1.DP 2012-2022 '!G293&lt;0,"IRPJ NEGATIVO",('1.DP 2012-2022 '!G293+'1.DP 2012-2022 '!AC293)/'1.DP 2012-2022 '!R293)),"NA")</f>
        <v>NA</v>
      </c>
      <c r="I293" s="26" t="str">
        <f>IFERROR(IF(AND('1.DP 2012-2022 '!S293&lt;0),"prejuízo",IF('1.DP 2012-2022 '!H293&lt;0,"IRPJ NEGATIVO",('1.DP 2012-2022 '!H293+'1.DP 2012-2022 '!AD293)/'1.DP 2012-2022 '!S293)),"NA")</f>
        <v>NA</v>
      </c>
      <c r="J293" s="26" t="str">
        <f>IFERROR(IF(AND('1.DP 2012-2022 '!T293&lt;0),"prejuízo",IF('1.DP 2012-2022 '!I293&lt;0,"IRPJ NEGATIVO",('1.DP 2012-2022 '!I293+'1.DP 2012-2022 '!AE293)/'1.DP 2012-2022 '!T293)),"NA")</f>
        <v>NA</v>
      </c>
      <c r="K293" s="26" t="str">
        <f>IFERROR(IF(AND('1.DP 2012-2022 '!U293&lt;0),"prejuízo",IF('1.DP 2012-2022 '!J293&lt;0,"IRPJ NEGATIVO",('1.DP 2012-2022 '!J293+'1.DP 2012-2022 '!AF293)/'1.DP 2012-2022 '!U293)),"NA")</f>
        <v>NA</v>
      </c>
      <c r="L293" s="26" t="str">
        <f>IFERROR(IF(AND('1.DP 2012-2022 '!V293&lt;0),"prejuízo",IF('1.DP 2012-2022 '!K293&lt;0,"IRPJ NEGATIVO",('1.DP 2012-2022 '!K293+'1.DP 2012-2022 '!AG293)/'1.DP 2012-2022 '!V293)),"NA")</f>
        <v>NA</v>
      </c>
      <c r="M293" s="26" t="str">
        <f>IFERROR(IF(AND('1.DP 2012-2022 '!W293&lt;0),"prejuízo",IF('1.DP 2012-2022 '!L293&lt;0,"IRPJ NEGATIVO",('1.DP 2012-2022 '!L293+'1.DP 2012-2022 '!AH293)/'1.DP 2012-2022 '!W293)),"NA")</f>
        <v>NA</v>
      </c>
      <c r="N293" s="26" t="str">
        <f>IFERROR(IF(AND('1.DP 2012-2022 '!X293&lt;0),"prejuízo",IF('1.DP 2012-2022 '!M293&lt;0,"IRPJ NEGATIVO",('1.DP 2012-2022 '!M293+'1.DP 2012-2022 '!AI293)/'1.DP 2012-2022 '!X293)),"NA")</f>
        <v>NA</v>
      </c>
      <c r="O293" s="26" t="str">
        <f>IFERROR(IF(AND('1.DP 2012-2022 '!Y293&lt;0),"prejuízo",IF('1.DP 2012-2022 '!N293&lt;0,"IRPJ NEGATIVO",('1.DP 2012-2022 '!N293+'1.DP 2012-2022 '!AJ293)/'1.DP 2012-2022 '!Y293)),"NA")</f>
        <v>NA</v>
      </c>
      <c r="P293" s="26" t="str">
        <f>IFERROR(IF(AND('1.DP 2012-2022 '!Z293&lt;0),"prejuízo",IF('1.DP 2012-2022 '!O293&lt;0,"IRPJ NEGATIVO",('1.DP 2012-2022 '!O293+'1.DP 2012-2022 '!AK293)/'1.DP 2012-2022 '!Z293)),"NA")</f>
        <v>NA</v>
      </c>
      <c r="Q293" s="27">
        <f t="shared" si="1"/>
        <v>2</v>
      </c>
      <c r="R293" s="27">
        <f t="shared" si="2"/>
        <v>401</v>
      </c>
      <c r="S293" s="28">
        <f>IFERROR((SUMIF('1.DP 2012-2022 '!E293:O293,"&gt;=0",'1.DP 2012-2022 '!E293:O293)+SUMIF('1.DP 2012-2022 '!E293:O293,"&gt;=0",'1.DP 2012-2022 '!AA293:AK293))/(SUMIF('1.DP 2012-2022 '!P293:Z293,"&gt;=0",'1.DP 2012-2022 '!P293:Z293)),"NA")</f>
        <v>0.18263913207529373</v>
      </c>
      <c r="T293" s="29">
        <f t="shared" si="3"/>
        <v>9.1091836446530541E-4</v>
      </c>
      <c r="U293" s="29">
        <f t="shared" si="4"/>
        <v>1.8703444144935354E-4</v>
      </c>
    </row>
    <row r="294" spans="1:21" ht="14.25" customHeight="1">
      <c r="A294" s="12" t="s">
        <v>652</v>
      </c>
      <c r="B294" s="12" t="s">
        <v>653</v>
      </c>
      <c r="C294" s="12" t="s">
        <v>58</v>
      </c>
      <c r="D294" s="13" t="s">
        <v>639</v>
      </c>
      <c r="E294" s="25">
        <f t="shared" si="0"/>
        <v>6.7462371985558527E-3</v>
      </c>
      <c r="F294" s="26">
        <f>IFERROR(IF(AND('1.DP 2012-2022 '!P294&lt;0),"prejuízo",IF('1.DP 2012-2022 '!E294&lt;0,"IRPJ NEGATIVO",('1.DP 2012-2022 '!E294+'1.DP 2012-2022 '!AA294)/'1.DP 2012-2022 '!P294)),"NA")</f>
        <v>0.3371379983746372</v>
      </c>
      <c r="G294" s="26">
        <f>IFERROR(IF(AND('1.DP 2012-2022 '!Q294&lt;0),"prejuízo",IF('1.DP 2012-2022 '!F294&lt;0,"IRPJ NEGATIVO",('1.DP 2012-2022 '!F294+'1.DP 2012-2022 '!AB294)/'1.DP 2012-2022 '!Q294)),"NA")</f>
        <v>0.3387364697240528</v>
      </c>
      <c r="H294" s="26">
        <f>IFERROR(IF(AND('1.DP 2012-2022 '!R294&lt;0),"prejuízo",IF('1.DP 2012-2022 '!G294&lt;0,"IRPJ NEGATIVO",('1.DP 2012-2022 '!G294+'1.DP 2012-2022 '!AC294)/'1.DP 2012-2022 '!R294)),"NA")</f>
        <v>0.33901660921935539</v>
      </c>
      <c r="I294" s="26">
        <f>IFERROR(IF(AND('1.DP 2012-2022 '!S294&lt;0),"prejuízo",IF('1.DP 2012-2022 '!H294&lt;0,"IRPJ NEGATIVO",('1.DP 2012-2022 '!H294+'1.DP 2012-2022 '!AD294)/'1.DP 2012-2022 '!S294)),"NA")</f>
        <v>0.33696007444856124</v>
      </c>
      <c r="J294" s="26" t="str">
        <f>IFERROR(IF(AND('1.DP 2012-2022 '!T294&lt;0),"prejuízo",IF('1.DP 2012-2022 '!I294&lt;0,"IRPJ NEGATIVO",('1.DP 2012-2022 '!I294+'1.DP 2012-2022 '!AE294)/'1.DP 2012-2022 '!T294)),"NA")</f>
        <v>prejuízo</v>
      </c>
      <c r="K294" s="26" t="str">
        <f>IFERROR(IF(AND('1.DP 2012-2022 '!U294&lt;0),"prejuízo",IF('1.DP 2012-2022 '!J294&lt;0,"IRPJ NEGATIVO",('1.DP 2012-2022 '!J294+'1.DP 2012-2022 '!AF294)/'1.DP 2012-2022 '!U294)),"NA")</f>
        <v>prejuízo</v>
      </c>
      <c r="L294" s="26">
        <f>IFERROR(IF(AND('1.DP 2012-2022 '!V294&lt;0),"prejuízo",IF('1.DP 2012-2022 '!K294&lt;0,"IRPJ NEGATIVO",('1.DP 2012-2022 '!K294+'1.DP 2012-2022 '!AG294)/'1.DP 2012-2022 '!V294)),"NA")</f>
        <v>0.23107774852754887</v>
      </c>
      <c r="M294" s="26">
        <f>IFERROR(IF(AND('1.DP 2012-2022 '!W294&lt;0),"prejuízo",IF('1.DP 2012-2022 '!L294&lt;0,"IRPJ NEGATIVO",('1.DP 2012-2022 '!L294+'1.DP 2012-2022 '!AH294)/'1.DP 2012-2022 '!W294)),"NA")</f>
        <v>1.1122162360302373E-2</v>
      </c>
      <c r="N294" s="26">
        <f>IFERROR(IF(AND('1.DP 2012-2022 '!X294&lt;0),"prejuízo",IF('1.DP 2012-2022 '!M294&lt;0,"IRPJ NEGATIVO",('1.DP 2012-2022 '!M294+'1.DP 2012-2022 '!AI294)/'1.DP 2012-2022 '!X294)),"NA")</f>
        <v>0.42815823706491057</v>
      </c>
      <c r="O294" s="26">
        <f>IFERROR(IF(AND('1.DP 2012-2022 '!Y294&lt;0),"prejuízo",IF('1.DP 2012-2022 '!N294&lt;0,"IRPJ NEGATIVO",('1.DP 2012-2022 '!N294+'1.DP 2012-2022 '!AJ294)/'1.DP 2012-2022 '!Y294)),"NA")</f>
        <v>0.38244947061031798</v>
      </c>
      <c r="P294" s="26">
        <f>IFERROR(IF(AND('1.DP 2012-2022 '!Z294&lt;0),"prejuízo",IF('1.DP 2012-2022 '!O294&lt;0,"IRPJ NEGATIVO",('1.DP 2012-2022 '!O294+'1.DP 2012-2022 '!AK294)/'1.DP 2012-2022 '!Z294)),"NA")</f>
        <v>-7.64436848805852E-2</v>
      </c>
      <c r="Q294" s="27">
        <f t="shared" si="1"/>
        <v>9</v>
      </c>
      <c r="R294" s="27">
        <f t="shared" si="2"/>
        <v>401</v>
      </c>
      <c r="S294" s="28">
        <f>IFERROR((SUMIF('1.DP 2012-2022 '!E294:O294,"&gt;=0",'1.DP 2012-2022 '!E294:O294)+SUMIF('1.DP 2012-2022 '!E294:O294,"&gt;=0",'1.DP 2012-2022 '!AA294:AK294))/(SUMIF('1.DP 2012-2022 '!P294:Z294,"&gt;=0",'1.DP 2012-2022 '!P294:Z294)),"NA")</f>
        <v>0.24705267617188995</v>
      </c>
      <c r="T294" s="29">
        <f t="shared" si="3"/>
        <v>5.5448231559775797E-3</v>
      </c>
      <c r="U294" s="29">
        <f t="shared" si="4"/>
        <v>1.1384915952621657E-3</v>
      </c>
    </row>
    <row r="295" spans="1:21" ht="14.25" customHeight="1">
      <c r="A295" s="12" t="s">
        <v>654</v>
      </c>
      <c r="B295" s="12" t="s">
        <v>655</v>
      </c>
      <c r="C295" s="12" t="s">
        <v>58</v>
      </c>
      <c r="D295" s="13" t="s">
        <v>639</v>
      </c>
      <c r="E295" s="25">
        <f t="shared" si="0"/>
        <v>5.3547497720244606E-3</v>
      </c>
      <c r="F295" s="26">
        <f>IFERROR(IF(AND('1.DP 2012-2022 '!P295&lt;0),"prejuízo",IF('1.DP 2012-2022 '!E295&lt;0,"IRPJ NEGATIVO",('1.DP 2012-2022 '!E295+'1.DP 2012-2022 '!AA295)/'1.DP 2012-2022 '!P295)),"NA")</f>
        <v>0.24883519519384592</v>
      </c>
      <c r="G295" s="26">
        <f>IFERROR(IF(AND('1.DP 2012-2022 '!Q295&lt;0),"prejuízo",IF('1.DP 2012-2022 '!F295&lt;0,"IRPJ NEGATIVO",('1.DP 2012-2022 '!F295+'1.DP 2012-2022 '!AB295)/'1.DP 2012-2022 '!Q295)),"NA")</f>
        <v>0.32556277584787147</v>
      </c>
      <c r="H295" s="26">
        <f>IFERROR(IF(AND('1.DP 2012-2022 '!R295&lt;0),"prejuízo",IF('1.DP 2012-2022 '!G295&lt;0,"IRPJ NEGATIVO",('1.DP 2012-2022 '!G295+'1.DP 2012-2022 '!AC295)/'1.DP 2012-2022 '!R295)),"NA")</f>
        <v>0.18570269060565678</v>
      </c>
      <c r="I295" s="26">
        <f>IFERROR(IF(AND('1.DP 2012-2022 '!S295&lt;0),"prejuízo",IF('1.DP 2012-2022 '!H295&lt;0,"IRPJ NEGATIVO",('1.DP 2012-2022 '!H295+'1.DP 2012-2022 '!AD295)/'1.DP 2012-2022 '!S295)),"NA")</f>
        <v>0.23932902399128986</v>
      </c>
      <c r="J295" s="26">
        <f>IFERROR(IF(AND('1.DP 2012-2022 '!T295&lt;0),"prejuízo",IF('1.DP 2012-2022 '!I295&lt;0,"IRPJ NEGATIVO",('1.DP 2012-2022 '!I295+'1.DP 2012-2022 '!AE295)/'1.DP 2012-2022 '!T295)),"NA")</f>
        <v>6.1595231352126079E-2</v>
      </c>
      <c r="K295" s="26">
        <f>IFERROR(IF(AND('1.DP 2012-2022 '!U295&lt;0),"prejuízo",IF('1.DP 2012-2022 '!J295&lt;0,"IRPJ NEGATIVO",('1.DP 2012-2022 '!J295+'1.DP 2012-2022 '!AF295)/'1.DP 2012-2022 '!U295)),"NA")</f>
        <v>0.4150687463080503</v>
      </c>
      <c r="L295" s="26">
        <f>IFERROR(IF(AND('1.DP 2012-2022 '!V295&lt;0),"prejuízo",IF('1.DP 2012-2022 '!K295&lt;0,"IRPJ NEGATIVO",('1.DP 2012-2022 '!K295+'1.DP 2012-2022 '!AG295)/'1.DP 2012-2022 '!V295)),"NA")</f>
        <v>-0.33785311864544537</v>
      </c>
      <c r="M295" s="26">
        <f>IFERROR(IF(AND('1.DP 2012-2022 '!W295&lt;0),"prejuízo",IF('1.DP 2012-2022 '!L295&lt;0,"IRPJ NEGATIVO",('1.DP 2012-2022 '!L295+'1.DP 2012-2022 '!AH295)/'1.DP 2012-2022 '!W295)),"NA")</f>
        <v>0.40275416296024219</v>
      </c>
      <c r="N295" s="26">
        <f>IFERROR(IF(AND('1.DP 2012-2022 '!X295&lt;0),"prejuízo",IF('1.DP 2012-2022 '!M295&lt;0,"IRPJ NEGATIVO",('1.DP 2012-2022 '!M295+'1.DP 2012-2022 '!AI295)/'1.DP 2012-2022 '!X295)),"NA")</f>
        <v>12.412203794483633</v>
      </c>
      <c r="O295" s="26" t="str">
        <f>IFERROR(IF(AND('1.DP 2012-2022 '!Y295&lt;0),"prejuízo",IF('1.DP 2012-2022 '!N295&lt;0,"IRPJ NEGATIVO",('1.DP 2012-2022 '!N295+'1.DP 2012-2022 '!AJ295)/'1.DP 2012-2022 '!Y295)),"NA")</f>
        <v>prejuízo</v>
      </c>
      <c r="P295" s="26">
        <f>IFERROR(IF(AND('1.DP 2012-2022 '!Z295&lt;0),"prejuízo",IF('1.DP 2012-2022 '!O295&lt;0,"IRPJ NEGATIVO",('1.DP 2012-2022 '!O295+'1.DP 2012-2022 '!AK295)/'1.DP 2012-2022 '!Z295)),"NA")</f>
        <v>0.38799242763444314</v>
      </c>
      <c r="Q295" s="27">
        <f t="shared" si="1"/>
        <v>8</v>
      </c>
      <c r="R295" s="27">
        <f t="shared" si="2"/>
        <v>401</v>
      </c>
      <c r="S295" s="28">
        <f>IFERROR((SUMIF('1.DP 2012-2022 '!E295:O295,"&gt;=0",'1.DP 2012-2022 '!E295:O295)+SUMIF('1.DP 2012-2022 '!E295:O295,"&gt;=0",'1.DP 2012-2022 '!AA295:AK295))/(SUMIF('1.DP 2012-2022 '!P295:Z295,"&gt;=0",'1.DP 2012-2022 '!P295:Z295)),"NA")</f>
        <v>0.34523136188837367</v>
      </c>
      <c r="T295" s="29">
        <f t="shared" si="3"/>
        <v>6.8874087159775292E-3</v>
      </c>
      <c r="U295" s="29">
        <f t="shared" si="4"/>
        <v>1.4141581644173012E-3</v>
      </c>
    </row>
    <row r="296" spans="1:21" ht="14.25" customHeight="1">
      <c r="A296" s="12" t="s">
        <v>656</v>
      </c>
      <c r="B296" s="12" t="s">
        <v>657</v>
      </c>
      <c r="C296" s="12" t="s">
        <v>58</v>
      </c>
      <c r="D296" s="13" t="s">
        <v>639</v>
      </c>
      <c r="E296" s="25" t="str">
        <f t="shared" si="0"/>
        <v>NA)</v>
      </c>
      <c r="F296" s="26" t="str">
        <f>IFERROR(IF(AND('1.DP 2012-2022 '!P296&lt;0),"prejuízo",IF('1.DP 2012-2022 '!E296&lt;0,"IRPJ NEGATIVO",('1.DP 2012-2022 '!E296+'1.DP 2012-2022 '!AA296)/'1.DP 2012-2022 '!P296)),"NA")</f>
        <v>prejuízo</v>
      </c>
      <c r="G296" s="26" t="str">
        <f>IFERROR(IF(AND('1.DP 2012-2022 '!Q296&lt;0),"prejuízo",IF('1.DP 2012-2022 '!F296&lt;0,"IRPJ NEGATIVO",('1.DP 2012-2022 '!F296+'1.DP 2012-2022 '!AB296)/'1.DP 2012-2022 '!Q296)),"NA")</f>
        <v>prejuízo</v>
      </c>
      <c r="H296" s="26" t="str">
        <f>IFERROR(IF(AND('1.DP 2012-2022 '!R296&lt;0),"prejuízo",IF('1.DP 2012-2022 '!G296&lt;0,"IRPJ NEGATIVO",('1.DP 2012-2022 '!G296+'1.DP 2012-2022 '!AC296)/'1.DP 2012-2022 '!R296)),"NA")</f>
        <v>prejuízo</v>
      </c>
      <c r="I296" s="26" t="str">
        <f>IFERROR(IF(AND('1.DP 2012-2022 '!S296&lt;0),"prejuízo",IF('1.DP 2012-2022 '!H296&lt;0,"IRPJ NEGATIVO",('1.DP 2012-2022 '!H296+'1.DP 2012-2022 '!AD296)/'1.DP 2012-2022 '!S296)),"NA")</f>
        <v>prejuízo</v>
      </c>
      <c r="J296" s="26" t="str">
        <f>IFERROR(IF(AND('1.DP 2012-2022 '!T296&lt;0),"prejuízo",IF('1.DP 2012-2022 '!I296&lt;0,"IRPJ NEGATIVO",('1.DP 2012-2022 '!I296+'1.DP 2012-2022 '!AE296)/'1.DP 2012-2022 '!T296)),"NA")</f>
        <v>prejuízo</v>
      </c>
      <c r="K296" s="26" t="str">
        <f>IFERROR(IF(AND('1.DP 2012-2022 '!U296&lt;0),"prejuízo",IF('1.DP 2012-2022 '!J296&lt;0,"IRPJ NEGATIVO",('1.DP 2012-2022 '!J296+'1.DP 2012-2022 '!AF296)/'1.DP 2012-2022 '!U296)),"NA")</f>
        <v>prejuízo</v>
      </c>
      <c r="L296" s="26" t="str">
        <f>IFERROR(IF(AND('1.DP 2012-2022 '!V296&lt;0),"prejuízo",IF('1.DP 2012-2022 '!K296&lt;0,"IRPJ NEGATIVO",('1.DP 2012-2022 '!K296+'1.DP 2012-2022 '!AG296)/'1.DP 2012-2022 '!V296)),"NA")</f>
        <v>prejuízo</v>
      </c>
      <c r="M296" s="26" t="str">
        <f>IFERROR(IF(AND('1.DP 2012-2022 '!W296&lt;0),"prejuízo",IF('1.DP 2012-2022 '!L296&lt;0,"IRPJ NEGATIVO",('1.DP 2012-2022 '!L296+'1.DP 2012-2022 '!AH296)/'1.DP 2012-2022 '!W296)),"NA")</f>
        <v>prejuízo</v>
      </c>
      <c r="N296" s="26" t="str">
        <f>IFERROR(IF(AND('1.DP 2012-2022 '!X296&lt;0),"prejuízo",IF('1.DP 2012-2022 '!M296&lt;0,"IRPJ NEGATIVO",('1.DP 2012-2022 '!M296+'1.DP 2012-2022 '!AI296)/'1.DP 2012-2022 '!X296)),"NA")</f>
        <v>prejuízo</v>
      </c>
      <c r="O296" s="26" t="str">
        <f>IFERROR(IF(AND('1.DP 2012-2022 '!Y296&lt;0),"prejuízo",IF('1.DP 2012-2022 '!N296&lt;0,"IRPJ NEGATIVO",('1.DP 2012-2022 '!N296+'1.DP 2012-2022 '!AJ296)/'1.DP 2012-2022 '!Y296)),"NA")</f>
        <v>prejuízo</v>
      </c>
      <c r="P296" s="26" t="str">
        <f>IFERROR(IF(AND('1.DP 2012-2022 '!Z296&lt;0),"prejuízo",IF('1.DP 2012-2022 '!O296&lt;0,"IRPJ NEGATIVO",('1.DP 2012-2022 '!O296+'1.DP 2012-2022 '!AK296)/'1.DP 2012-2022 '!Z296)),"NA")</f>
        <v>prejuízo</v>
      </c>
      <c r="Q296" s="27">
        <f t="shared" si="1"/>
        <v>0</v>
      </c>
      <c r="R296" s="27">
        <f t="shared" si="2"/>
        <v>401</v>
      </c>
      <c r="S296" s="28" t="str">
        <f>IFERROR((SUMIF('1.DP 2012-2022 '!E296:O296,"&gt;=0",'1.DP 2012-2022 '!E296:O296)+SUMIF('1.DP 2012-2022 '!E296:O296,"&gt;=0",'1.DP 2012-2022 '!AA296:AK296))/(SUMIF('1.DP 2012-2022 '!P296:Z296,"&gt;=0",'1.DP 2012-2022 '!P296:Z296)),"NA")</f>
        <v>NA</v>
      </c>
      <c r="T296" s="29" t="str">
        <f t="shared" si="3"/>
        <v>na</v>
      </c>
      <c r="U296" s="29" t="str">
        <f t="shared" si="4"/>
        <v>na</v>
      </c>
    </row>
    <row r="297" spans="1:21" ht="14.25" customHeight="1">
      <c r="A297" s="12" t="s">
        <v>658</v>
      </c>
      <c r="B297" s="12" t="s">
        <v>659</v>
      </c>
      <c r="C297" s="12" t="s">
        <v>58</v>
      </c>
      <c r="D297" s="13" t="s">
        <v>639</v>
      </c>
      <c r="E297" s="25">
        <f t="shared" si="0"/>
        <v>4.3862824511991166E-4</v>
      </c>
      <c r="F297" s="26">
        <f>IFERROR(IF(AND('1.DP 2012-2022 '!P297&lt;0),"prejuízo",IF('1.DP 2012-2022 '!E297&lt;0,"IRPJ NEGATIVO",('1.DP 2012-2022 '!E297+'1.DP 2012-2022 '!AA297)/'1.DP 2012-2022 '!P297)),"NA")</f>
        <v>1.5449500555413811</v>
      </c>
      <c r="G297" s="26">
        <f>IFERROR(IF(AND('1.DP 2012-2022 '!Q297&lt;0),"prejuízo",IF('1.DP 2012-2022 '!F297&lt;0,"IRPJ NEGATIVO",('1.DP 2012-2022 '!F297+'1.DP 2012-2022 '!AB297)/'1.DP 2012-2022 '!Q297)),"NA")</f>
        <v>0.17588992629308459</v>
      </c>
      <c r="H297" s="26" t="str">
        <f>IFERROR(IF(AND('1.DP 2012-2022 '!R297&lt;0),"prejuízo",IF('1.DP 2012-2022 '!G297&lt;0,"IRPJ NEGATIVO",('1.DP 2012-2022 '!G297+'1.DP 2012-2022 '!AC297)/'1.DP 2012-2022 '!R297)),"NA")</f>
        <v>NA</v>
      </c>
      <c r="I297" s="26" t="str">
        <f>IFERROR(IF(AND('1.DP 2012-2022 '!S297&lt;0),"prejuízo",IF('1.DP 2012-2022 '!H297&lt;0,"IRPJ NEGATIVO",('1.DP 2012-2022 '!H297+'1.DP 2012-2022 '!AD297)/'1.DP 2012-2022 '!S297)),"NA")</f>
        <v>NA</v>
      </c>
      <c r="J297" s="26" t="str">
        <f>IFERROR(IF(AND('1.DP 2012-2022 '!T297&lt;0),"prejuízo",IF('1.DP 2012-2022 '!I297&lt;0,"IRPJ NEGATIVO",('1.DP 2012-2022 '!I297+'1.DP 2012-2022 '!AE297)/'1.DP 2012-2022 '!T297)),"NA")</f>
        <v>NA</v>
      </c>
      <c r="K297" s="26" t="str">
        <f>IFERROR(IF(AND('1.DP 2012-2022 '!U297&lt;0),"prejuízo",IF('1.DP 2012-2022 '!J297&lt;0,"IRPJ NEGATIVO",('1.DP 2012-2022 '!J297+'1.DP 2012-2022 '!AF297)/'1.DP 2012-2022 '!U297)),"NA")</f>
        <v>NA</v>
      </c>
      <c r="L297" s="26" t="str">
        <f>IFERROR(IF(AND('1.DP 2012-2022 '!V297&lt;0),"prejuízo",IF('1.DP 2012-2022 '!K297&lt;0,"IRPJ NEGATIVO",('1.DP 2012-2022 '!K297+'1.DP 2012-2022 '!AG297)/'1.DP 2012-2022 '!V297)),"NA")</f>
        <v>NA</v>
      </c>
      <c r="M297" s="26" t="str">
        <f>IFERROR(IF(AND('1.DP 2012-2022 '!W297&lt;0),"prejuízo",IF('1.DP 2012-2022 '!L297&lt;0,"IRPJ NEGATIVO",('1.DP 2012-2022 '!L297+'1.DP 2012-2022 '!AH297)/'1.DP 2012-2022 '!W297)),"NA")</f>
        <v>NA</v>
      </c>
      <c r="N297" s="26" t="str">
        <f>IFERROR(IF(AND('1.DP 2012-2022 '!X297&lt;0),"prejuízo",IF('1.DP 2012-2022 '!M297&lt;0,"IRPJ NEGATIVO",('1.DP 2012-2022 '!M297+'1.DP 2012-2022 '!AI297)/'1.DP 2012-2022 '!X297)),"NA")</f>
        <v>NA</v>
      </c>
      <c r="O297" s="26" t="str">
        <f>IFERROR(IF(AND('1.DP 2012-2022 '!Y297&lt;0),"prejuízo",IF('1.DP 2012-2022 '!N297&lt;0,"IRPJ NEGATIVO",('1.DP 2012-2022 '!N297+'1.DP 2012-2022 '!AJ297)/'1.DP 2012-2022 '!Y297)),"NA")</f>
        <v>NA</v>
      </c>
      <c r="P297" s="26" t="str">
        <f>IFERROR(IF(AND('1.DP 2012-2022 '!Z297&lt;0),"prejuízo",IF('1.DP 2012-2022 '!O297&lt;0,"IRPJ NEGATIVO",('1.DP 2012-2022 '!O297+'1.DP 2012-2022 '!AK297)/'1.DP 2012-2022 '!Z297)),"NA")</f>
        <v>NA</v>
      </c>
      <c r="Q297" s="27">
        <f t="shared" si="1"/>
        <v>1</v>
      </c>
      <c r="R297" s="27">
        <f t="shared" si="2"/>
        <v>401</v>
      </c>
      <c r="S297" s="28">
        <f>IFERROR((SUMIF('1.DP 2012-2022 '!E297:O297,"&gt;=0",'1.DP 2012-2022 '!E297:O297)+SUMIF('1.DP 2012-2022 '!E297:O297,"&gt;=0",'1.DP 2012-2022 '!AA297:AK297))/(SUMIF('1.DP 2012-2022 '!P297:Z297,"&gt;=0",'1.DP 2012-2022 '!P297:Z297)),"NA")</f>
        <v>0.2970614934318091</v>
      </c>
      <c r="T297" s="29">
        <f t="shared" si="3"/>
        <v>7.4080172925638176E-4</v>
      </c>
      <c r="U297" s="29">
        <f t="shared" si="4"/>
        <v>1.5210521937112601E-4</v>
      </c>
    </row>
    <row r="298" spans="1:21" ht="14.25" customHeight="1">
      <c r="A298" s="12" t="s">
        <v>660</v>
      </c>
      <c r="B298" s="12" t="s">
        <v>661</v>
      </c>
      <c r="C298" s="12" t="s">
        <v>58</v>
      </c>
      <c r="D298" s="13" t="s">
        <v>639</v>
      </c>
      <c r="E298" s="25">
        <f t="shared" si="0"/>
        <v>8.3755156098412418E-3</v>
      </c>
      <c r="F298" s="26">
        <f>IFERROR(IF(AND('1.DP 2012-2022 '!P298&lt;0),"prejuízo",IF('1.DP 2012-2022 '!E298&lt;0,"IRPJ NEGATIVO",('1.DP 2012-2022 '!E298+'1.DP 2012-2022 '!AA298)/'1.DP 2012-2022 '!P298)),"NA")</f>
        <v>0.3012305117965115</v>
      </c>
      <c r="G298" s="26">
        <f>IFERROR(IF(AND('1.DP 2012-2022 '!Q298&lt;0),"prejuízo",IF('1.DP 2012-2022 '!F298&lt;0,"IRPJ NEGATIVO",('1.DP 2012-2022 '!F298+'1.DP 2012-2022 '!AB298)/'1.DP 2012-2022 '!Q298)),"NA")</f>
        <v>0.32755429356169757</v>
      </c>
      <c r="H298" s="26">
        <f>IFERROR(IF(AND('1.DP 2012-2022 '!R298&lt;0),"prejuízo",IF('1.DP 2012-2022 '!G298&lt;0,"IRPJ NEGATIVO",('1.DP 2012-2022 '!G298+'1.DP 2012-2022 '!AC298)/'1.DP 2012-2022 '!R298)),"NA")</f>
        <v>0.32461725273037084</v>
      </c>
      <c r="I298" s="26">
        <f>IFERROR(IF(AND('1.DP 2012-2022 '!S298&lt;0),"prejuízo",IF('1.DP 2012-2022 '!H298&lt;0,"IRPJ NEGATIVO",('1.DP 2012-2022 '!H298+'1.DP 2012-2022 '!AD298)/'1.DP 2012-2022 '!S298)),"NA")</f>
        <v>0.31768731131320782</v>
      </c>
      <c r="J298" s="26">
        <f>IFERROR(IF(AND('1.DP 2012-2022 '!T298&lt;0),"prejuízo",IF('1.DP 2012-2022 '!I298&lt;0,"IRPJ NEGATIVO",('1.DP 2012-2022 '!I298+'1.DP 2012-2022 '!AE298)/'1.DP 2012-2022 '!T298)),"NA")</f>
        <v>0.24348301104711803</v>
      </c>
      <c r="K298" s="26">
        <f>IFERROR(IF(AND('1.DP 2012-2022 '!U298&lt;0),"prejuízo",IF('1.DP 2012-2022 '!J298&lt;0,"IRPJ NEGATIVO",('1.DP 2012-2022 '!J298+'1.DP 2012-2022 '!AF298)/'1.DP 2012-2022 '!U298)),"NA")</f>
        <v>0.29143376932962906</v>
      </c>
      <c r="L298" s="26">
        <f>IFERROR(IF(AND('1.DP 2012-2022 '!V298&lt;0),"prejuízo",IF('1.DP 2012-2022 '!K298&lt;0,"IRPJ NEGATIVO",('1.DP 2012-2022 '!K298+'1.DP 2012-2022 '!AG298)/'1.DP 2012-2022 '!V298)),"NA")</f>
        <v>0.2909070508279179</v>
      </c>
      <c r="M298" s="26">
        <f>IFERROR(IF(AND('1.DP 2012-2022 '!W298&lt;0),"prejuízo",IF('1.DP 2012-2022 '!L298&lt;0,"IRPJ NEGATIVO",('1.DP 2012-2022 '!L298+'1.DP 2012-2022 '!AH298)/'1.DP 2012-2022 '!W298)),"NA")</f>
        <v>0.31669389716146423</v>
      </c>
      <c r="N298" s="26">
        <f>IFERROR(IF(AND('1.DP 2012-2022 '!X298&lt;0),"prejuízo",IF('1.DP 2012-2022 '!M298&lt;0,"IRPJ NEGATIVO",('1.DP 2012-2022 '!M298+'1.DP 2012-2022 '!AI298)/'1.DP 2012-2022 '!X298)),"NA")</f>
        <v>0.32056154108960039</v>
      </c>
      <c r="O298" s="26">
        <f>IFERROR(IF(AND('1.DP 2012-2022 '!Y298&lt;0),"prejuízo",IF('1.DP 2012-2022 '!N298&lt;0,"IRPJ NEGATIVO",('1.DP 2012-2022 '!N298+'1.DP 2012-2022 '!AJ298)/'1.DP 2012-2022 '!Y298)),"NA")</f>
        <v>0.31908750618460829</v>
      </c>
      <c r="P298" s="26">
        <f>IFERROR(IF(AND('1.DP 2012-2022 '!Z298&lt;0),"prejuízo",IF('1.DP 2012-2022 '!O298&lt;0,"IRPJ NEGATIVO",('1.DP 2012-2022 '!O298+'1.DP 2012-2022 '!AK298)/'1.DP 2012-2022 '!Z298)),"NA")</f>
        <v>0.31409222222440536</v>
      </c>
      <c r="Q298" s="27">
        <f t="shared" si="1"/>
        <v>11</v>
      </c>
      <c r="R298" s="27">
        <f t="shared" si="2"/>
        <v>401</v>
      </c>
      <c r="S298" s="28">
        <f>IFERROR((SUMIF('1.DP 2012-2022 '!E298:O298,"&gt;=0",'1.DP 2012-2022 '!E298:O298)+SUMIF('1.DP 2012-2022 '!E298:O298,"&gt;=0",'1.DP 2012-2022 '!AA298:AK298))/(SUMIF('1.DP 2012-2022 '!P298:Z298,"&gt;=0",'1.DP 2012-2022 '!P298:Z298)),"NA")</f>
        <v>0.31070763054219008</v>
      </c>
      <c r="T298" s="29">
        <f t="shared" si="3"/>
        <v>8.5231519600102029E-3</v>
      </c>
      <c r="U298" s="29">
        <f t="shared" si="4"/>
        <v>1.7500173763256995E-3</v>
      </c>
    </row>
    <row r="299" spans="1:21" ht="14.25" customHeight="1">
      <c r="A299" s="12" t="s">
        <v>662</v>
      </c>
      <c r="B299" s="12" t="s">
        <v>663</v>
      </c>
      <c r="C299" s="12" t="s">
        <v>58</v>
      </c>
      <c r="D299" s="13" t="s">
        <v>639</v>
      </c>
      <c r="E299" s="25">
        <f t="shared" si="0"/>
        <v>7.8226204809980562E-3</v>
      </c>
      <c r="F299" s="26">
        <f>IFERROR(IF(AND('1.DP 2012-2022 '!P299&lt;0),"prejuízo",IF('1.DP 2012-2022 '!E299&lt;0,"IRPJ NEGATIVO",('1.DP 2012-2022 '!E299+'1.DP 2012-2022 '!AA299)/'1.DP 2012-2022 '!P299)),"NA")</f>
        <v>0.2488584792089123</v>
      </c>
      <c r="G299" s="26">
        <f>IFERROR(IF(AND('1.DP 2012-2022 '!Q299&lt;0),"prejuízo",IF('1.DP 2012-2022 '!F299&lt;0,"IRPJ NEGATIVO",('1.DP 2012-2022 '!F299+'1.DP 2012-2022 '!AB299)/'1.DP 2012-2022 '!Q299)),"NA")</f>
        <v>0.31448311623108438</v>
      </c>
      <c r="H299" s="26">
        <f>IFERROR(IF(AND('1.DP 2012-2022 '!R299&lt;0),"prejuízo",IF('1.DP 2012-2022 '!G299&lt;0,"IRPJ NEGATIVO",('1.DP 2012-2022 '!G299+'1.DP 2012-2022 '!AC299)/'1.DP 2012-2022 '!R299)),"NA")</f>
        <v>0.28429106614710081</v>
      </c>
      <c r="I299" s="26">
        <f>IFERROR(IF(AND('1.DP 2012-2022 '!S299&lt;0),"prejuízo",IF('1.DP 2012-2022 '!H299&lt;0,"IRPJ NEGATIVO",('1.DP 2012-2022 '!H299+'1.DP 2012-2022 '!AD299)/'1.DP 2012-2022 '!S299)),"NA")</f>
        <v>0.32639317781798965</v>
      </c>
      <c r="J299" s="26">
        <f>IFERROR(IF(AND('1.DP 2012-2022 '!T299&lt;0),"prejuízo",IF('1.DP 2012-2022 '!I299&lt;0,"IRPJ NEGATIVO",('1.DP 2012-2022 '!I299+'1.DP 2012-2022 '!AE299)/'1.DP 2012-2022 '!T299)),"NA")</f>
        <v>0.42535003326480114</v>
      </c>
      <c r="K299" s="26">
        <f>IFERROR(IF(AND('1.DP 2012-2022 '!U299&lt;0),"prejuízo",IF('1.DP 2012-2022 '!J299&lt;0,"IRPJ NEGATIVO",('1.DP 2012-2022 '!J299+'1.DP 2012-2022 '!AF299)/'1.DP 2012-2022 '!U299)),"NA")</f>
        <v>0.57423986272870298</v>
      </c>
      <c r="L299" s="26" t="str">
        <f>IFERROR(IF(AND('1.DP 2012-2022 '!V299&lt;0),"prejuízo",IF('1.DP 2012-2022 '!K299&lt;0,"IRPJ NEGATIVO",('1.DP 2012-2022 '!K299+'1.DP 2012-2022 '!AG299)/'1.DP 2012-2022 '!V299)),"NA")</f>
        <v>prejuízo</v>
      </c>
      <c r="M299" s="26">
        <f>IFERROR(IF(AND('1.DP 2012-2022 '!W299&lt;0),"prejuízo",IF('1.DP 2012-2022 '!L299&lt;0,"IRPJ NEGATIVO",('1.DP 2012-2022 '!L299+'1.DP 2012-2022 '!AH299)/'1.DP 2012-2022 '!W299)),"NA")</f>
        <v>0.24921574263508789</v>
      </c>
      <c r="N299" s="26">
        <f>IFERROR(IF(AND('1.DP 2012-2022 '!X299&lt;0),"prejuízo",IF('1.DP 2012-2022 '!M299&lt;0,"IRPJ NEGATIVO",('1.DP 2012-2022 '!M299+'1.DP 2012-2022 '!AI299)/'1.DP 2012-2022 '!X299)),"NA")</f>
        <v>0.3852057781965908</v>
      </c>
      <c r="O299" s="26">
        <f>IFERROR(IF(AND('1.DP 2012-2022 '!Y299&lt;0),"prejuízo",IF('1.DP 2012-2022 '!N299&lt;0,"IRPJ NEGATIVO",('1.DP 2012-2022 '!N299+'1.DP 2012-2022 '!AJ299)/'1.DP 2012-2022 '!Y299)),"NA")</f>
        <v>0.32883355664995051</v>
      </c>
      <c r="P299" s="26" t="str">
        <f>IFERROR(IF(AND('1.DP 2012-2022 '!Z299&lt;0),"prejuízo",IF('1.DP 2012-2022 '!O299&lt;0,"IRPJ NEGATIVO",('1.DP 2012-2022 '!O299+'1.DP 2012-2022 '!AK299)/'1.DP 2012-2022 '!Z299)),"NA")</f>
        <v>prejuízo</v>
      </c>
      <c r="Q299" s="27">
        <f t="shared" si="1"/>
        <v>9</v>
      </c>
      <c r="R299" s="27">
        <f t="shared" si="2"/>
        <v>401</v>
      </c>
      <c r="S299" s="28">
        <f>IFERROR((SUMIF('1.DP 2012-2022 '!E299:O299,"&gt;=0",'1.DP 2012-2022 '!E299:O299)+SUMIF('1.DP 2012-2022 '!E299:O299,"&gt;=0",'1.DP 2012-2022 '!AA299:AK299))/(SUMIF('1.DP 2012-2022 '!P299:Z299,"&gt;=0",'1.DP 2012-2022 '!P299:Z299)),"NA")</f>
        <v>0.29437808590431991</v>
      </c>
      <c r="T299" s="29">
        <f t="shared" si="3"/>
        <v>6.6069894591992001E-3</v>
      </c>
      <c r="U299" s="29">
        <f t="shared" si="4"/>
        <v>1.3565810410337323E-3</v>
      </c>
    </row>
    <row r="300" spans="1:21" ht="14.25" customHeight="1">
      <c r="A300" s="12" t="s">
        <v>664</v>
      </c>
      <c r="B300" s="12" t="s">
        <v>665</v>
      </c>
      <c r="C300" s="12" t="s">
        <v>58</v>
      </c>
      <c r="D300" s="13" t="s">
        <v>639</v>
      </c>
      <c r="E300" s="25">
        <f t="shared" si="0"/>
        <v>6.1674947173992901E-3</v>
      </c>
      <c r="F300" s="26">
        <f>IFERROR(IF(AND('1.DP 2012-2022 '!P300&lt;0),"prejuízo",IF('1.DP 2012-2022 '!E300&lt;0,"IRPJ NEGATIVO",('1.DP 2012-2022 '!E300+'1.DP 2012-2022 '!AA300)/'1.DP 2012-2022 '!P300)),"NA")</f>
        <v>0.32162357380536283</v>
      </c>
      <c r="G300" s="26">
        <f>IFERROR(IF(AND('1.DP 2012-2022 '!Q300&lt;0),"prejuízo",IF('1.DP 2012-2022 '!F300&lt;0,"IRPJ NEGATIVO",('1.DP 2012-2022 '!F300+'1.DP 2012-2022 '!AB300)/'1.DP 2012-2022 '!Q300)),"NA")</f>
        <v>0.3170578421046153</v>
      </c>
      <c r="H300" s="26">
        <f>IFERROR(IF(AND('1.DP 2012-2022 '!R300&lt;0),"prejuízo",IF('1.DP 2012-2022 '!G300&lt;0,"IRPJ NEGATIVO",('1.DP 2012-2022 '!G300+'1.DP 2012-2022 '!AC300)/'1.DP 2012-2022 '!R300)),"NA")</f>
        <v>0.32324107166894683</v>
      </c>
      <c r="I300" s="26">
        <f>IFERROR(IF(AND('1.DP 2012-2022 '!S300&lt;0),"prejuízo",IF('1.DP 2012-2022 '!H300&lt;0,"IRPJ NEGATIVO",('1.DP 2012-2022 '!H300+'1.DP 2012-2022 '!AD300)/'1.DP 2012-2022 '!S300)),"NA")</f>
        <v>0.31442787967821484</v>
      </c>
      <c r="J300" s="26">
        <f>IFERROR(IF(AND('1.DP 2012-2022 '!T300&lt;0),"prejuízo",IF('1.DP 2012-2022 '!I300&lt;0,"IRPJ NEGATIVO",('1.DP 2012-2022 '!I300+'1.DP 2012-2022 '!AE300)/'1.DP 2012-2022 '!T300)),"NA")</f>
        <v>0.28945423956627564</v>
      </c>
      <c r="K300" s="26">
        <f>IFERROR(IF(AND('1.DP 2012-2022 '!U300&lt;0),"prejuízo",IF('1.DP 2012-2022 '!J300&lt;0,"IRPJ NEGATIVO",('1.DP 2012-2022 '!J300+'1.DP 2012-2022 '!AF300)/'1.DP 2012-2022 '!U300)),"NA")</f>
        <v>0.28723550114126178</v>
      </c>
      <c r="L300" s="26">
        <f>IFERROR(IF(AND('1.DP 2012-2022 '!V300&lt;0),"prejuízo",IF('1.DP 2012-2022 '!K300&lt;0,"IRPJ NEGATIVO",('1.DP 2012-2022 '!K300+'1.DP 2012-2022 '!AG300)/'1.DP 2012-2022 '!V300)),"NA")</f>
        <v>0.22190334963196029</v>
      </c>
      <c r="M300" s="26" t="str">
        <f>IFERROR(IF(AND('1.DP 2012-2022 '!W300&lt;0),"prejuízo",IF('1.DP 2012-2022 '!L300&lt;0,"IRPJ NEGATIVO",('1.DP 2012-2022 '!L300+'1.DP 2012-2022 '!AH300)/'1.DP 2012-2022 '!W300)),"NA")</f>
        <v>prejuízo</v>
      </c>
      <c r="N300" s="26" t="str">
        <f>IFERROR(IF(AND('1.DP 2012-2022 '!X300&lt;0),"prejuízo",IF('1.DP 2012-2022 '!M300&lt;0,"IRPJ NEGATIVO",('1.DP 2012-2022 '!M300+'1.DP 2012-2022 '!AI300)/'1.DP 2012-2022 '!X300)),"NA")</f>
        <v>prejuízo</v>
      </c>
      <c r="O300" s="26">
        <f>IFERROR(IF(AND('1.DP 2012-2022 '!Y300&lt;0),"prejuízo",IF('1.DP 2012-2022 '!N300&lt;0,"IRPJ NEGATIVO",('1.DP 2012-2022 '!N300+'1.DP 2012-2022 '!AJ300)/'1.DP 2012-2022 '!Y300)),"NA")</f>
        <v>0.3982219240804783</v>
      </c>
      <c r="P300" s="26" t="str">
        <f>IFERROR(IF(AND('1.DP 2012-2022 '!Z300&lt;0),"prejuízo",IF('1.DP 2012-2022 '!O300&lt;0,"IRPJ NEGATIVO",('1.DP 2012-2022 '!O300+'1.DP 2012-2022 '!AK300)/'1.DP 2012-2022 '!Z300)),"NA")</f>
        <v>prejuízo</v>
      </c>
      <c r="Q300" s="27">
        <f t="shared" si="1"/>
        <v>8</v>
      </c>
      <c r="R300" s="27">
        <f t="shared" si="2"/>
        <v>401</v>
      </c>
      <c r="S300" s="28">
        <f>IFERROR((SUMIF('1.DP 2012-2022 '!E300:O300,"&gt;=0",'1.DP 2012-2022 '!E300:O300)+SUMIF('1.DP 2012-2022 '!E300:O300,"&gt;=0",'1.DP 2012-2022 '!AA300:AK300))/(SUMIF('1.DP 2012-2022 '!P300:Z300,"&gt;=0",'1.DP 2012-2022 '!P300:Z300)),"NA")</f>
        <v>0.2673030940295118</v>
      </c>
      <c r="T300" s="29">
        <f t="shared" si="3"/>
        <v>5.3327300554516068E-3</v>
      </c>
      <c r="U300" s="29">
        <f t="shared" si="4"/>
        <v>1.0949435495320504E-3</v>
      </c>
    </row>
    <row r="301" spans="1:21" ht="14.25" customHeight="1">
      <c r="A301" s="12" t="s">
        <v>666</v>
      </c>
      <c r="B301" s="12" t="s">
        <v>667</v>
      </c>
      <c r="C301" s="12" t="s">
        <v>58</v>
      </c>
      <c r="D301" s="13" t="s">
        <v>639</v>
      </c>
      <c r="E301" s="25">
        <f t="shared" si="0"/>
        <v>6.5512438615686593E-3</v>
      </c>
      <c r="F301" s="26">
        <f>IFERROR(IF(AND('1.DP 2012-2022 '!P301&lt;0),"prejuízo",IF('1.DP 2012-2022 '!E301&lt;0,"IRPJ NEGATIVO",('1.DP 2012-2022 '!E301+'1.DP 2012-2022 '!AA301)/'1.DP 2012-2022 '!P301)),"NA")</f>
        <v>6.3556956887339949E-3</v>
      </c>
      <c r="G301" s="26">
        <f>IFERROR(IF(AND('1.DP 2012-2022 '!Q301&lt;0),"prejuízo",IF('1.DP 2012-2022 '!F301&lt;0,"IRPJ NEGATIVO",('1.DP 2012-2022 '!F301+'1.DP 2012-2022 '!AB301)/'1.DP 2012-2022 '!Q301)),"NA")</f>
        <v>0.20120757450412513</v>
      </c>
      <c r="H301" s="26">
        <f>IFERROR(IF(AND('1.DP 2012-2022 '!R301&lt;0),"prejuízo",IF('1.DP 2012-2022 '!G301&lt;0,"IRPJ NEGATIVO",('1.DP 2012-2022 '!G301+'1.DP 2012-2022 '!AC301)/'1.DP 2012-2022 '!R301)),"NA")</f>
        <v>0.24618682674578585</v>
      </c>
      <c r="I301" s="26">
        <f>IFERROR(IF(AND('1.DP 2012-2022 '!S301&lt;0),"prejuízo",IF('1.DP 2012-2022 '!H301&lt;0,"IRPJ NEGATIVO",('1.DP 2012-2022 '!H301+'1.DP 2012-2022 '!AD301)/'1.DP 2012-2022 '!S301)),"NA")</f>
        <v>0.35028495449941538</v>
      </c>
      <c r="J301" s="26">
        <f>IFERROR(IF(AND('1.DP 2012-2022 '!T301&lt;0),"prejuízo",IF('1.DP 2012-2022 '!I301&lt;0,"IRPJ NEGATIVO",('1.DP 2012-2022 '!I301+'1.DP 2012-2022 '!AE301)/'1.DP 2012-2022 '!T301)),"NA")</f>
        <v>0.3029834405062326</v>
      </c>
      <c r="K301" s="26">
        <f>IFERROR(IF(AND('1.DP 2012-2022 '!U301&lt;0),"prejuízo",IF('1.DP 2012-2022 '!J301&lt;0,"IRPJ NEGATIVO",('1.DP 2012-2022 '!J301+'1.DP 2012-2022 '!AF301)/'1.DP 2012-2022 '!U301)),"NA")</f>
        <v>0.39144372290506518</v>
      </c>
      <c r="L301" s="26">
        <f>IFERROR(IF(AND('1.DP 2012-2022 '!V301&lt;0),"prejuízo",IF('1.DP 2012-2022 '!K301&lt;0,"IRPJ NEGATIVO",('1.DP 2012-2022 '!K301+'1.DP 2012-2022 '!AG301)/'1.DP 2012-2022 '!V301)),"NA")</f>
        <v>9.0161907109527456E-2</v>
      </c>
      <c r="M301" s="26">
        <f>IFERROR(IF(AND('1.DP 2012-2022 '!W301&lt;0),"prejuízo",IF('1.DP 2012-2022 '!L301&lt;0,"IRPJ NEGATIVO",('1.DP 2012-2022 '!L301+'1.DP 2012-2022 '!AH301)/'1.DP 2012-2022 '!W301)),"NA")</f>
        <v>0.26552436855700401</v>
      </c>
      <c r="N301" s="26">
        <f>IFERROR(IF(AND('1.DP 2012-2022 '!X301&lt;0),"prejuízo",IF('1.DP 2012-2022 '!M301&lt;0,"IRPJ NEGATIVO",('1.DP 2012-2022 '!M301+'1.DP 2012-2022 '!AI301)/'1.DP 2012-2022 '!X301)),"NA")</f>
        <v>0.29970621130707725</v>
      </c>
      <c r="O301" s="26">
        <f>IFERROR(IF(AND('1.DP 2012-2022 '!Y301&lt;0),"prejuízo",IF('1.DP 2012-2022 '!N301&lt;0,"IRPJ NEGATIVO",('1.DP 2012-2022 '!N301+'1.DP 2012-2022 '!AJ301)/'1.DP 2012-2022 '!Y301)),"NA")</f>
        <v>0.23437146953069929</v>
      </c>
      <c r="P301" s="26">
        <f>IFERROR(IF(AND('1.DP 2012-2022 '!Z301&lt;0),"prejuízo",IF('1.DP 2012-2022 '!O301&lt;0,"IRPJ NEGATIVO",('1.DP 2012-2022 '!O301+'1.DP 2012-2022 '!AK301)/'1.DP 2012-2022 '!Z301)),"NA")</f>
        <v>0.19929817208111344</v>
      </c>
      <c r="Q301" s="27">
        <f t="shared" si="1"/>
        <v>11</v>
      </c>
      <c r="R301" s="27">
        <f t="shared" si="2"/>
        <v>401</v>
      </c>
      <c r="S301" s="28">
        <f>IFERROR((SUMIF('1.DP 2012-2022 '!E301:O301,"&gt;=0",'1.DP 2012-2022 '!E301:O301)+SUMIF('1.DP 2012-2022 '!E301:O301,"&gt;=0",'1.DP 2012-2022 '!AA301:AK301))/(SUMIF('1.DP 2012-2022 '!P301:Z301,"&gt;=0",'1.DP 2012-2022 '!P301:Z301)),"NA")</f>
        <v>0.24008394224741283</v>
      </c>
      <c r="T301" s="29">
        <f t="shared" si="3"/>
        <v>6.5858438022981082E-3</v>
      </c>
      <c r="U301" s="29">
        <f t="shared" si="4"/>
        <v>1.3522393060530166E-3</v>
      </c>
    </row>
    <row r="302" spans="1:21" ht="14.25" customHeight="1">
      <c r="A302" s="12" t="s">
        <v>668</v>
      </c>
      <c r="B302" s="12" t="s">
        <v>669</v>
      </c>
      <c r="C302" s="12" t="s">
        <v>58</v>
      </c>
      <c r="D302" s="13" t="s">
        <v>639</v>
      </c>
      <c r="E302" s="25">
        <f t="shared" si="0"/>
        <v>4.1489541342130858E-3</v>
      </c>
      <c r="F302" s="26">
        <f>IFERROR(IF(AND('1.DP 2012-2022 '!P302&lt;0),"prejuízo",IF('1.DP 2012-2022 '!E302&lt;0,"IRPJ NEGATIVO",('1.DP 2012-2022 '!E302+'1.DP 2012-2022 '!AA302)/'1.DP 2012-2022 '!P302)),"NA")</f>
        <v>0.16958134605188244</v>
      </c>
      <c r="G302" s="26">
        <f>IFERROR(IF(AND('1.DP 2012-2022 '!Q302&lt;0),"prejuízo",IF('1.DP 2012-2022 '!F302&lt;0,"IRPJ NEGATIVO",('1.DP 2012-2022 '!F302+'1.DP 2012-2022 '!AB302)/'1.DP 2012-2022 '!Q302)),"NA")</f>
        <v>0.19019893255817072</v>
      </c>
      <c r="H302" s="26">
        <f>IFERROR(IF(AND('1.DP 2012-2022 '!R302&lt;0),"prejuízo",IF('1.DP 2012-2022 '!G302&lt;0,"IRPJ NEGATIVO",('1.DP 2012-2022 '!G302+'1.DP 2012-2022 '!AC302)/'1.DP 2012-2022 '!R302)),"NA")</f>
        <v>0.16392318243719983</v>
      </c>
      <c r="I302" s="26">
        <f>IFERROR(IF(AND('1.DP 2012-2022 '!S302&lt;0),"prejuízo",IF('1.DP 2012-2022 '!H302&lt;0,"IRPJ NEGATIVO",('1.DP 2012-2022 '!H302+'1.DP 2012-2022 '!AD302)/'1.DP 2012-2022 '!S302)),"NA")</f>
        <v>0.13203423377131787</v>
      </c>
      <c r="J302" s="26">
        <f>IFERROR(IF(AND('1.DP 2012-2022 '!T302&lt;0),"prejuízo",IF('1.DP 2012-2022 '!I302&lt;0,"IRPJ NEGATIVO",('1.DP 2012-2022 '!I302+'1.DP 2012-2022 '!AE302)/'1.DP 2012-2022 '!T302)),"NA")</f>
        <v>0.15987190670380208</v>
      </c>
      <c r="K302" s="26">
        <f>IFERROR(IF(AND('1.DP 2012-2022 '!U302&lt;0),"prejuízo",IF('1.DP 2012-2022 '!J302&lt;0,"IRPJ NEGATIVO",('1.DP 2012-2022 '!J302+'1.DP 2012-2022 '!AF302)/'1.DP 2012-2022 '!U302)),"NA")</f>
        <v>0.16527265698490129</v>
      </c>
      <c r="L302" s="26" t="str">
        <f>IFERROR(IF(AND('1.DP 2012-2022 '!V302&lt;0),"prejuízo",IF('1.DP 2012-2022 '!K302&lt;0,"IRPJ NEGATIVO",('1.DP 2012-2022 '!K302+'1.DP 2012-2022 '!AG302)/'1.DP 2012-2022 '!V302)),"NA")</f>
        <v>IRPJ NEGATIVO</v>
      </c>
      <c r="M302" s="26">
        <f>IFERROR(IF(AND('1.DP 2012-2022 '!W302&lt;0),"prejuízo",IF('1.DP 2012-2022 '!L302&lt;0,"IRPJ NEGATIVO",('1.DP 2012-2022 '!L302+'1.DP 2012-2022 '!AH302)/'1.DP 2012-2022 '!W302)),"NA")</f>
        <v>0.24257796126916589</v>
      </c>
      <c r="N302" s="26">
        <f>IFERROR(IF(AND('1.DP 2012-2022 '!X302&lt;0),"prejuízo",IF('1.DP 2012-2022 '!M302&lt;0,"IRPJ NEGATIVO",('1.DP 2012-2022 '!M302+'1.DP 2012-2022 '!AI302)/'1.DP 2012-2022 '!X302)),"NA")</f>
        <v>0.1166141511520752</v>
      </c>
      <c r="O302" s="26">
        <f>IFERROR(IF(AND('1.DP 2012-2022 '!Y302&lt;0),"prejuízo",IF('1.DP 2012-2022 '!N302&lt;0,"IRPJ NEGATIVO",('1.DP 2012-2022 '!N302+'1.DP 2012-2022 '!AJ302)/'1.DP 2012-2022 '!Y302)),"NA")</f>
        <v>0.15728317610898751</v>
      </c>
      <c r="P302" s="26">
        <f>IFERROR(IF(AND('1.DP 2012-2022 '!Z302&lt;0),"prejuízo",IF('1.DP 2012-2022 '!O302&lt;0,"IRPJ NEGATIVO",('1.DP 2012-2022 '!O302+'1.DP 2012-2022 '!AK302)/'1.DP 2012-2022 '!Z302)),"NA")</f>
        <v>0.13823030038619796</v>
      </c>
      <c r="Q302" s="27">
        <f t="shared" si="1"/>
        <v>10</v>
      </c>
      <c r="R302" s="27">
        <f t="shared" si="2"/>
        <v>401</v>
      </c>
      <c r="S302" s="28">
        <f>IFERROR((SUMIF('1.DP 2012-2022 '!E302:O302,"&gt;=0",'1.DP 2012-2022 '!E302:O302)+SUMIF('1.DP 2012-2022 '!E302:O302,"&gt;=0",'1.DP 2012-2022 '!AA302:AK302))/(SUMIF('1.DP 2012-2022 '!P302:Z302,"&gt;=0",'1.DP 2012-2022 '!P302:Z302)),"NA")</f>
        <v>0.15764875471110049</v>
      </c>
      <c r="T302" s="29">
        <f t="shared" si="3"/>
        <v>3.9313903917980175E-3</v>
      </c>
      <c r="U302" s="29">
        <f t="shared" si="4"/>
        <v>8.0721328577112387E-4</v>
      </c>
    </row>
    <row r="303" spans="1:21" ht="14.25" customHeight="1">
      <c r="A303" s="12" t="s">
        <v>670</v>
      </c>
      <c r="B303" s="12" t="s">
        <v>671</v>
      </c>
      <c r="C303" s="12" t="s">
        <v>58</v>
      </c>
      <c r="D303" s="13" t="s">
        <v>639</v>
      </c>
      <c r="E303" s="25">
        <f t="shared" si="0"/>
        <v>4.6032774548248447E-3</v>
      </c>
      <c r="F303" s="26">
        <f>IFERROR(IF(AND('1.DP 2012-2022 '!P303&lt;0),"prejuízo",IF('1.DP 2012-2022 '!E303&lt;0,"IRPJ NEGATIVO",('1.DP 2012-2022 '!E303+'1.DP 2012-2022 '!AA303)/'1.DP 2012-2022 '!P303)),"NA")</f>
        <v>0.20381777684850624</v>
      </c>
      <c r="G303" s="26">
        <f>IFERROR(IF(AND('1.DP 2012-2022 '!Q303&lt;0),"prejuízo",IF('1.DP 2012-2022 '!F303&lt;0,"IRPJ NEGATIVO",('1.DP 2012-2022 '!F303+'1.DP 2012-2022 '!AB303)/'1.DP 2012-2022 '!Q303)),"NA")</f>
        <v>0.24852307630440898</v>
      </c>
      <c r="H303" s="26">
        <f>IFERROR(IF(AND('1.DP 2012-2022 '!R303&lt;0),"prejuízo",IF('1.DP 2012-2022 '!G303&lt;0,"IRPJ NEGATIVO",('1.DP 2012-2022 '!G303+'1.DP 2012-2022 '!AC303)/'1.DP 2012-2022 '!R303)),"NA")</f>
        <v>0.28072269221594587</v>
      </c>
      <c r="I303" s="26">
        <f>IFERROR(IF(AND('1.DP 2012-2022 '!S303&lt;0),"prejuízo",IF('1.DP 2012-2022 '!H303&lt;0,"IRPJ NEGATIVO",('1.DP 2012-2022 '!H303+'1.DP 2012-2022 '!AD303)/'1.DP 2012-2022 '!S303)),"NA")</f>
        <v>0.17690023113662337</v>
      </c>
      <c r="J303" s="26">
        <f>IFERROR(IF(AND('1.DP 2012-2022 '!T303&lt;0),"prejuízo",IF('1.DP 2012-2022 '!I303&lt;0,"IRPJ NEGATIVO",('1.DP 2012-2022 '!I303+'1.DP 2012-2022 '!AE303)/'1.DP 2012-2022 '!T303)),"NA")</f>
        <v>0.19764037772463794</v>
      </c>
      <c r="K303" s="26">
        <f>IFERROR(IF(AND('1.DP 2012-2022 '!U303&lt;0),"prejuízo",IF('1.DP 2012-2022 '!J303&lt;0,"IRPJ NEGATIVO",('1.DP 2012-2022 '!J303+'1.DP 2012-2022 '!AF303)/'1.DP 2012-2022 '!U303)),"NA")</f>
        <v>0.19669260304260239</v>
      </c>
      <c r="L303" s="26">
        <f>IFERROR(IF(AND('1.DP 2012-2022 '!V303&lt;0),"prejuízo",IF('1.DP 2012-2022 '!K303&lt;0,"IRPJ NEGATIVO",('1.DP 2012-2022 '!K303+'1.DP 2012-2022 '!AG303)/'1.DP 2012-2022 '!V303)),"NA")</f>
        <v>0.19147032325394439</v>
      </c>
      <c r="M303" s="26">
        <f>IFERROR(IF(AND('1.DP 2012-2022 '!W303&lt;0),"prejuízo",IF('1.DP 2012-2022 '!L303&lt;0,"IRPJ NEGATIVO",('1.DP 2012-2022 '!L303+'1.DP 2012-2022 '!AH303)/'1.DP 2012-2022 '!W303)),"NA")</f>
        <v>0.17549863630799642</v>
      </c>
      <c r="N303" s="26">
        <f>IFERROR(IF(AND('1.DP 2012-2022 '!X303&lt;0),"prejuízo",IF('1.DP 2012-2022 '!M303&lt;0,"IRPJ NEGATIVO",('1.DP 2012-2022 '!M303+'1.DP 2012-2022 '!AI303)/'1.DP 2012-2022 '!X303)),"NA")</f>
        <v>-5.142630250063232E-2</v>
      </c>
      <c r="O303" s="26">
        <f>IFERROR(IF(AND('1.DP 2012-2022 '!Y303&lt;0),"prejuízo",IF('1.DP 2012-2022 '!N303&lt;0,"IRPJ NEGATIVO",('1.DP 2012-2022 '!N303+'1.DP 2012-2022 '!AJ303)/'1.DP 2012-2022 '!Y303)),"NA")</f>
        <v>5.8264457833933095E-2</v>
      </c>
      <c r="P303" s="26">
        <f>IFERROR(IF(AND('1.DP 2012-2022 '!Z303&lt;0),"prejuízo",IF('1.DP 2012-2022 '!O303&lt;0,"IRPJ NEGATIVO",('1.DP 2012-2022 '!O303+'1.DP 2012-2022 '!AK303)/'1.DP 2012-2022 '!Z303)),"NA")</f>
        <v>0.30072957213092483</v>
      </c>
      <c r="Q303" s="27">
        <f t="shared" si="1"/>
        <v>11</v>
      </c>
      <c r="R303" s="27">
        <f t="shared" si="2"/>
        <v>401</v>
      </c>
      <c r="S303" s="28">
        <f>IFERROR((SUMIF('1.DP 2012-2022 '!E303:O303,"&gt;=0",'1.DP 2012-2022 '!E303:O303)+SUMIF('1.DP 2012-2022 '!E303:O303,"&gt;=0",'1.DP 2012-2022 '!AA303:AK303))/(SUMIF('1.DP 2012-2022 '!P303:Z303,"&gt;=0",'1.DP 2012-2022 '!P303:Z303)),"NA")</f>
        <v>0.20075882296910311</v>
      </c>
      <c r="T303" s="29">
        <f t="shared" si="3"/>
        <v>5.5070998819454721E-3</v>
      </c>
      <c r="U303" s="29">
        <f t="shared" si="4"/>
        <v>1.1307460587097462E-3</v>
      </c>
    </row>
    <row r="304" spans="1:21" ht="14.25" customHeight="1">
      <c r="A304" s="12" t="s">
        <v>672</v>
      </c>
      <c r="B304" s="12" t="s">
        <v>673</v>
      </c>
      <c r="C304" s="12" t="s">
        <v>58</v>
      </c>
      <c r="D304" s="13" t="s">
        <v>639</v>
      </c>
      <c r="E304" s="25" t="str">
        <f t="shared" si="0"/>
        <v>NA)</v>
      </c>
      <c r="F304" s="26">
        <f>IFERROR(IF(AND('1.DP 2012-2022 '!P304&lt;0),"prejuízo",IF('1.DP 2012-2022 '!E304&lt;0,"IRPJ NEGATIVO",('1.DP 2012-2022 '!E304+'1.DP 2012-2022 '!AA304)/'1.DP 2012-2022 '!P304)),"NA")</f>
        <v>1.199766035033806</v>
      </c>
      <c r="G304" s="26" t="str">
        <f>IFERROR(IF(AND('1.DP 2012-2022 '!Q304&lt;0),"prejuízo",IF('1.DP 2012-2022 '!F304&lt;0,"IRPJ NEGATIVO",('1.DP 2012-2022 '!F304+'1.DP 2012-2022 '!AB304)/'1.DP 2012-2022 '!Q304)),"NA")</f>
        <v>prejuízo</v>
      </c>
      <c r="H304" s="26" t="str">
        <f>IFERROR(IF(AND('1.DP 2012-2022 '!R304&lt;0),"prejuízo",IF('1.DP 2012-2022 '!G304&lt;0,"IRPJ NEGATIVO",('1.DP 2012-2022 '!G304+'1.DP 2012-2022 '!AC304)/'1.DP 2012-2022 '!R304)),"NA")</f>
        <v>prejuízo</v>
      </c>
      <c r="I304" s="26" t="str">
        <f>IFERROR(IF(AND('1.DP 2012-2022 '!S304&lt;0),"prejuízo",IF('1.DP 2012-2022 '!H304&lt;0,"IRPJ NEGATIVO",('1.DP 2012-2022 '!H304+'1.DP 2012-2022 '!AD304)/'1.DP 2012-2022 '!S304)),"NA")</f>
        <v>NA</v>
      </c>
      <c r="J304" s="26" t="str">
        <f>IFERROR(IF(AND('1.DP 2012-2022 '!T304&lt;0),"prejuízo",IF('1.DP 2012-2022 '!I304&lt;0,"IRPJ NEGATIVO",('1.DP 2012-2022 '!I304+'1.DP 2012-2022 '!AE304)/'1.DP 2012-2022 '!T304)),"NA")</f>
        <v>NA</v>
      </c>
      <c r="K304" s="26" t="str">
        <f>IFERROR(IF(AND('1.DP 2012-2022 '!U304&lt;0),"prejuízo",IF('1.DP 2012-2022 '!J304&lt;0,"IRPJ NEGATIVO",('1.DP 2012-2022 '!J304+'1.DP 2012-2022 '!AF304)/'1.DP 2012-2022 '!U304)),"NA")</f>
        <v>NA</v>
      </c>
      <c r="L304" s="26" t="str">
        <f>IFERROR(IF(AND('1.DP 2012-2022 '!V304&lt;0),"prejuízo",IF('1.DP 2012-2022 '!K304&lt;0,"IRPJ NEGATIVO",('1.DP 2012-2022 '!K304+'1.DP 2012-2022 '!AG304)/'1.DP 2012-2022 '!V304)),"NA")</f>
        <v>NA</v>
      </c>
      <c r="M304" s="26" t="str">
        <f>IFERROR(IF(AND('1.DP 2012-2022 '!W304&lt;0),"prejuízo",IF('1.DP 2012-2022 '!L304&lt;0,"IRPJ NEGATIVO",('1.DP 2012-2022 '!L304+'1.DP 2012-2022 '!AH304)/'1.DP 2012-2022 '!W304)),"NA")</f>
        <v>NA</v>
      </c>
      <c r="N304" s="26" t="str">
        <f>IFERROR(IF(AND('1.DP 2012-2022 '!X304&lt;0),"prejuízo",IF('1.DP 2012-2022 '!M304&lt;0,"IRPJ NEGATIVO",('1.DP 2012-2022 '!M304+'1.DP 2012-2022 '!AI304)/'1.DP 2012-2022 '!X304)),"NA")</f>
        <v>NA</v>
      </c>
      <c r="O304" s="26" t="str">
        <f>IFERROR(IF(AND('1.DP 2012-2022 '!Y304&lt;0),"prejuízo",IF('1.DP 2012-2022 '!N304&lt;0,"IRPJ NEGATIVO",('1.DP 2012-2022 '!N304+'1.DP 2012-2022 '!AJ304)/'1.DP 2012-2022 '!Y304)),"NA")</f>
        <v>NA</v>
      </c>
      <c r="P304" s="26" t="str">
        <f>IFERROR(IF(AND('1.DP 2012-2022 '!Z304&lt;0),"prejuízo",IF('1.DP 2012-2022 '!O304&lt;0,"IRPJ NEGATIVO",('1.DP 2012-2022 '!O304+'1.DP 2012-2022 '!AK304)/'1.DP 2012-2022 '!Z304)),"NA")</f>
        <v>NA</v>
      </c>
      <c r="Q304" s="27">
        <f t="shared" si="1"/>
        <v>0</v>
      </c>
      <c r="R304" s="27">
        <f t="shared" si="2"/>
        <v>401</v>
      </c>
      <c r="S304" s="28">
        <f>IFERROR((SUMIF('1.DP 2012-2022 '!E304:O304,"&gt;=0",'1.DP 2012-2022 '!E304:O304)+SUMIF('1.DP 2012-2022 '!E304:O304,"&gt;=0",'1.DP 2012-2022 '!AA304:AK304))/(SUMIF('1.DP 2012-2022 '!P304:Z304,"&gt;=0",'1.DP 2012-2022 '!P304:Z304)),"NA")</f>
        <v>0.97758755737666092</v>
      </c>
      <c r="T304" s="29" t="str">
        <f t="shared" si="3"/>
        <v>na</v>
      </c>
      <c r="U304" s="29" t="str">
        <f t="shared" si="4"/>
        <v>na</v>
      </c>
    </row>
    <row r="305" spans="1:21" ht="14.25" customHeight="1">
      <c r="A305" s="12" t="s">
        <v>674</v>
      </c>
      <c r="B305" s="12" t="s">
        <v>675</v>
      </c>
      <c r="C305" s="12" t="s">
        <v>58</v>
      </c>
      <c r="D305" s="13" t="s">
        <v>639</v>
      </c>
      <c r="E305" s="25">
        <f t="shared" si="0"/>
        <v>7.2752045931410731E-3</v>
      </c>
      <c r="F305" s="26">
        <f>IFERROR(IF(AND('1.DP 2012-2022 '!P305&lt;0),"prejuízo",IF('1.DP 2012-2022 '!E305&lt;0,"IRPJ NEGATIVO",('1.DP 2012-2022 '!E305+'1.DP 2012-2022 '!AA305)/'1.DP 2012-2022 '!P305)),"NA")</f>
        <v>0.14298116381437154</v>
      </c>
      <c r="G305" s="26">
        <f>IFERROR(IF(AND('1.DP 2012-2022 '!Q305&lt;0),"prejuízo",IF('1.DP 2012-2022 '!F305&lt;0,"IRPJ NEGATIVO",('1.DP 2012-2022 '!F305+'1.DP 2012-2022 '!AB305)/'1.DP 2012-2022 '!Q305)),"NA")</f>
        <v>6.8218843065369544E-2</v>
      </c>
      <c r="H305" s="26">
        <f>IFERROR(IF(AND('1.DP 2012-2022 '!R305&lt;0),"prejuízo",IF('1.DP 2012-2022 '!G305&lt;0,"IRPJ NEGATIVO",('1.DP 2012-2022 '!G305+'1.DP 2012-2022 '!AC305)/'1.DP 2012-2022 '!R305)),"NA")</f>
        <v>0.3309911115646138</v>
      </c>
      <c r="I305" s="26">
        <f>IFERROR(IF(AND('1.DP 2012-2022 '!S305&lt;0),"prejuízo",IF('1.DP 2012-2022 '!H305&lt;0,"IRPJ NEGATIVO",('1.DP 2012-2022 '!H305+'1.DP 2012-2022 '!AD305)/'1.DP 2012-2022 '!S305)),"NA")</f>
        <v>0.31434083781949823</v>
      </c>
      <c r="J305" s="26">
        <f>IFERROR(IF(AND('1.DP 2012-2022 '!T305&lt;0),"prejuízo",IF('1.DP 2012-2022 '!I305&lt;0,"IRPJ NEGATIVO",('1.DP 2012-2022 '!I305+'1.DP 2012-2022 '!AE305)/'1.DP 2012-2022 '!T305)),"NA")</f>
        <v>0.30306106520969073</v>
      </c>
      <c r="K305" s="26">
        <f>IFERROR(IF(AND('1.DP 2012-2022 '!U305&lt;0),"prejuízo",IF('1.DP 2012-2022 '!J305&lt;0,"IRPJ NEGATIVO",('1.DP 2012-2022 '!J305+'1.DP 2012-2022 '!AF305)/'1.DP 2012-2022 '!U305)),"NA")</f>
        <v>0.30235465291338681</v>
      </c>
      <c r="L305" s="26">
        <f>IFERROR(IF(AND('1.DP 2012-2022 '!V305&lt;0),"prejuízo",IF('1.DP 2012-2022 '!K305&lt;0,"IRPJ NEGATIVO",('1.DP 2012-2022 '!K305+'1.DP 2012-2022 '!AG305)/'1.DP 2012-2022 '!V305)),"NA")</f>
        <v>0.3134572733130046</v>
      </c>
      <c r="M305" s="26">
        <f>IFERROR(IF(AND('1.DP 2012-2022 '!W305&lt;0),"prejuízo",IF('1.DP 2012-2022 '!L305&lt;0,"IRPJ NEGATIVO",('1.DP 2012-2022 '!L305+'1.DP 2012-2022 '!AH305)/'1.DP 2012-2022 '!W305)),"NA")</f>
        <v>0.29313068825899569</v>
      </c>
      <c r="N305" s="26">
        <f>IFERROR(IF(AND('1.DP 2012-2022 '!X305&lt;0),"prejuízo",IF('1.DP 2012-2022 '!M305&lt;0,"IRPJ NEGATIVO",('1.DP 2012-2022 '!M305+'1.DP 2012-2022 '!AI305)/'1.DP 2012-2022 '!X305)),"NA")</f>
        <v>0.28623162189960094</v>
      </c>
      <c r="O305" s="26">
        <f>IFERROR(IF(AND('1.DP 2012-2022 '!Y305&lt;0),"prejuízo",IF('1.DP 2012-2022 '!N305&lt;0,"IRPJ NEGATIVO",('1.DP 2012-2022 '!N305+'1.DP 2012-2022 '!AJ305)/'1.DP 2012-2022 '!Y305)),"NA")</f>
        <v>0.29737550745925984</v>
      </c>
      <c r="P305" s="26">
        <f>IFERROR(IF(AND('1.DP 2012-2022 '!Z305&lt;0),"prejuízo",IF('1.DP 2012-2022 '!O305&lt;0,"IRPJ NEGATIVO",('1.DP 2012-2022 '!O305+'1.DP 2012-2022 '!AK305)/'1.DP 2012-2022 '!Z305)),"NA")</f>
        <v>0.27838308056371025</v>
      </c>
      <c r="Q305" s="27">
        <f t="shared" si="1"/>
        <v>11</v>
      </c>
      <c r="R305" s="27">
        <f t="shared" si="2"/>
        <v>401</v>
      </c>
      <c r="S305" s="28">
        <f>IFERROR((SUMIF('1.DP 2012-2022 '!E305:O305,"&gt;=0",'1.DP 2012-2022 '!E305:O305)+SUMIF('1.DP 2012-2022 '!E305:O305,"&gt;=0",'1.DP 2012-2022 '!AA305:AK305))/(SUMIF('1.DP 2012-2022 '!P305:Z305,"&gt;=0",'1.DP 2012-2022 '!P305:Z305)),"NA")</f>
        <v>0.25858443673618936</v>
      </c>
      <c r="T305" s="29">
        <f t="shared" si="3"/>
        <v>7.0933386635862418E-3</v>
      </c>
      <c r="U305" s="29">
        <f t="shared" si="4"/>
        <v>1.4564407599068525E-3</v>
      </c>
    </row>
    <row r="306" spans="1:21" ht="14.25" customHeight="1">
      <c r="A306" s="12" t="s">
        <v>676</v>
      </c>
      <c r="B306" s="12" t="s">
        <v>677</v>
      </c>
      <c r="C306" s="12" t="s">
        <v>58</v>
      </c>
      <c r="D306" s="13" t="s">
        <v>639</v>
      </c>
      <c r="E306" s="25">
        <f t="shared" si="0"/>
        <v>1.0874537728181601E-3</v>
      </c>
      <c r="F306" s="26">
        <f>IFERROR(IF(AND('1.DP 2012-2022 '!P306&lt;0),"prejuízo",IF('1.DP 2012-2022 '!E306&lt;0,"IRPJ NEGATIVO",('1.DP 2012-2022 '!E306+'1.DP 2012-2022 '!AA306)/'1.DP 2012-2022 '!P306)),"NA")</f>
        <v>0.14272162422025439</v>
      </c>
      <c r="G306" s="26">
        <f>IFERROR(IF(AND('1.DP 2012-2022 '!Q306&lt;0),"prejuízo",IF('1.DP 2012-2022 '!F306&lt;0,"IRPJ NEGATIVO",('1.DP 2012-2022 '!F306+'1.DP 2012-2022 '!AB306)/'1.DP 2012-2022 '!Q306)),"NA")</f>
        <v>-3.526456742456565E-2</v>
      </c>
      <c r="H306" s="26">
        <f>IFERROR(IF(AND('1.DP 2012-2022 '!R306&lt;0),"prejuízo",IF('1.DP 2012-2022 '!G306&lt;0,"IRPJ NEGATIVO",('1.DP 2012-2022 '!G306+'1.DP 2012-2022 '!AC306)/'1.DP 2012-2022 '!R306)),"NA")</f>
        <v>0.3286119061043935</v>
      </c>
      <c r="I306" s="26" t="str">
        <f>IFERROR(IF(AND('1.DP 2012-2022 '!S306&lt;0),"prejuízo",IF('1.DP 2012-2022 '!H306&lt;0,"IRPJ NEGATIVO",('1.DP 2012-2022 '!H306+'1.DP 2012-2022 '!AD306)/'1.DP 2012-2022 '!S306)),"NA")</f>
        <v>prejuízo</v>
      </c>
      <c r="J306" s="26" t="str">
        <f>IFERROR(IF(AND('1.DP 2012-2022 '!T306&lt;0),"prejuízo",IF('1.DP 2012-2022 '!I306&lt;0,"IRPJ NEGATIVO",('1.DP 2012-2022 '!I306+'1.DP 2012-2022 '!AE306)/'1.DP 2012-2022 '!T306)),"NA")</f>
        <v>prejuízo</v>
      </c>
      <c r="K306" s="26" t="str">
        <f>IFERROR(IF(AND('1.DP 2012-2022 '!U306&lt;0),"prejuízo",IF('1.DP 2012-2022 '!J306&lt;0,"IRPJ NEGATIVO",('1.DP 2012-2022 '!J306+'1.DP 2012-2022 '!AF306)/'1.DP 2012-2022 '!U306)),"NA")</f>
        <v>NA</v>
      </c>
      <c r="L306" s="26" t="str">
        <f>IFERROR(IF(AND('1.DP 2012-2022 '!V306&lt;0),"prejuízo",IF('1.DP 2012-2022 '!K306&lt;0,"IRPJ NEGATIVO",('1.DP 2012-2022 '!K306+'1.DP 2012-2022 '!AG306)/'1.DP 2012-2022 '!V306)),"NA")</f>
        <v>NA</v>
      </c>
      <c r="M306" s="26" t="str">
        <f>IFERROR(IF(AND('1.DP 2012-2022 '!W306&lt;0),"prejuízo",IF('1.DP 2012-2022 '!L306&lt;0,"IRPJ NEGATIVO",('1.DP 2012-2022 '!L306+'1.DP 2012-2022 '!AH306)/'1.DP 2012-2022 '!W306)),"NA")</f>
        <v>NA</v>
      </c>
      <c r="N306" s="26" t="str">
        <f>IFERROR(IF(AND('1.DP 2012-2022 '!X306&lt;0),"prejuízo",IF('1.DP 2012-2022 '!M306&lt;0,"IRPJ NEGATIVO",('1.DP 2012-2022 '!M306+'1.DP 2012-2022 '!AI306)/'1.DP 2012-2022 '!X306)),"NA")</f>
        <v>NA</v>
      </c>
      <c r="O306" s="26" t="str">
        <f>IFERROR(IF(AND('1.DP 2012-2022 '!Y306&lt;0),"prejuízo",IF('1.DP 2012-2022 '!N306&lt;0,"IRPJ NEGATIVO",('1.DP 2012-2022 '!N306+'1.DP 2012-2022 '!AJ306)/'1.DP 2012-2022 '!Y306)),"NA")</f>
        <v>NA</v>
      </c>
      <c r="P306" s="26" t="str">
        <f>IFERROR(IF(AND('1.DP 2012-2022 '!Z306&lt;0),"prejuízo",IF('1.DP 2012-2022 '!O306&lt;0,"IRPJ NEGATIVO",('1.DP 2012-2022 '!O306+'1.DP 2012-2022 '!AK306)/'1.DP 2012-2022 '!Z306)),"NA")</f>
        <v>NA</v>
      </c>
      <c r="Q306" s="27">
        <f t="shared" si="1"/>
        <v>3</v>
      </c>
      <c r="R306" s="27">
        <f t="shared" si="2"/>
        <v>401</v>
      </c>
      <c r="S306" s="28">
        <f>IFERROR((SUMIF('1.DP 2012-2022 '!E306:O306,"&gt;=0",'1.DP 2012-2022 '!E306:O306)+SUMIF('1.DP 2012-2022 '!E306:O306,"&gt;=0",'1.DP 2012-2022 '!AA306:AK306))/(SUMIF('1.DP 2012-2022 '!P306:Z306,"&gt;=0",'1.DP 2012-2022 '!P306:Z306)),"NA")</f>
        <v>0.14012537052524582</v>
      </c>
      <c r="T306" s="29">
        <f t="shared" si="3"/>
        <v>1.0483194802387468E-3</v>
      </c>
      <c r="U306" s="29">
        <f t="shared" si="4"/>
        <v>2.1524634489285071E-4</v>
      </c>
    </row>
    <row r="307" spans="1:21" ht="14.25" customHeight="1">
      <c r="A307" s="12" t="s">
        <v>678</v>
      </c>
      <c r="B307" s="12" t="s">
        <v>679</v>
      </c>
      <c r="C307" s="12" t="s">
        <v>58</v>
      </c>
      <c r="D307" s="13" t="s">
        <v>639</v>
      </c>
      <c r="E307" s="25">
        <f t="shared" si="0"/>
        <v>6.0030242239817819E-3</v>
      </c>
      <c r="F307" s="26">
        <f>IFERROR(IF(AND('1.DP 2012-2022 '!P307&lt;0),"prejuízo",IF('1.DP 2012-2022 '!E307&lt;0,"IRPJ NEGATIVO",('1.DP 2012-2022 '!E307+'1.DP 2012-2022 '!AA307)/'1.DP 2012-2022 '!P307)),"NA")</f>
        <v>0.19369111834341302</v>
      </c>
      <c r="G307" s="26">
        <f>IFERROR(IF(AND('1.DP 2012-2022 '!Q307&lt;0),"prejuízo",IF('1.DP 2012-2022 '!F307&lt;0,"IRPJ NEGATIVO",('1.DP 2012-2022 '!F307+'1.DP 2012-2022 '!AB307)/'1.DP 2012-2022 '!Q307)),"NA")</f>
        <v>0.17856548026673105</v>
      </c>
      <c r="H307" s="26">
        <f>IFERROR(IF(AND('1.DP 2012-2022 '!R307&lt;0),"prejuízo",IF('1.DP 2012-2022 '!G307&lt;0,"IRPJ NEGATIVO",('1.DP 2012-2022 '!G307+'1.DP 2012-2022 '!AC307)/'1.DP 2012-2022 '!R307)),"NA")</f>
        <v>0.26129062903572586</v>
      </c>
      <c r="I307" s="26">
        <f>IFERROR(IF(AND('1.DP 2012-2022 '!S307&lt;0),"prejuízo",IF('1.DP 2012-2022 '!H307&lt;0,"IRPJ NEGATIVO",('1.DP 2012-2022 '!H307+'1.DP 2012-2022 '!AD307)/'1.DP 2012-2022 '!S307)),"NA")</f>
        <v>0.26208446803500152</v>
      </c>
      <c r="J307" s="26">
        <f>IFERROR(IF(AND('1.DP 2012-2022 '!T307&lt;0),"prejuízo",IF('1.DP 2012-2022 '!I307&lt;0,"IRPJ NEGATIVO",('1.DP 2012-2022 '!I307+'1.DP 2012-2022 '!AE307)/'1.DP 2012-2022 '!T307)),"NA")</f>
        <v>0.20928796292066312</v>
      </c>
      <c r="K307" s="26">
        <f>IFERROR(IF(AND('1.DP 2012-2022 '!U307&lt;0),"prejuízo",IF('1.DP 2012-2022 '!J307&lt;0,"IRPJ NEGATIVO",('1.DP 2012-2022 '!J307+'1.DP 2012-2022 '!AF307)/'1.DP 2012-2022 '!U307)),"NA")</f>
        <v>0.2613180440406363</v>
      </c>
      <c r="L307" s="26">
        <f>IFERROR(IF(AND('1.DP 2012-2022 '!V307&lt;0),"prejuízo",IF('1.DP 2012-2022 '!K307&lt;0,"IRPJ NEGATIVO",('1.DP 2012-2022 '!K307+'1.DP 2012-2022 '!AG307)/'1.DP 2012-2022 '!V307)),"NA")</f>
        <v>0.2769996286513568</v>
      </c>
      <c r="M307" s="26" t="str">
        <f>IFERROR(IF(AND('1.DP 2012-2022 '!W307&lt;0),"prejuízo",IF('1.DP 2012-2022 '!L307&lt;0,"IRPJ NEGATIVO",('1.DP 2012-2022 '!L307+'1.DP 2012-2022 '!AH307)/'1.DP 2012-2022 '!W307)),"NA")</f>
        <v>prejuízo</v>
      </c>
      <c r="N307" s="26">
        <f>IFERROR(IF(AND('1.DP 2012-2022 '!X307&lt;0),"prejuízo",IF('1.DP 2012-2022 '!M307&lt;0,"IRPJ NEGATIVO",('1.DP 2012-2022 '!M307+'1.DP 2012-2022 '!AI307)/'1.DP 2012-2022 '!X307)),"NA")</f>
        <v>0.26465190457619014</v>
      </c>
      <c r="O307" s="26">
        <f>IFERROR(IF(AND('1.DP 2012-2022 '!Y307&lt;0),"prejuízo",IF('1.DP 2012-2022 '!N307&lt;0,"IRPJ NEGATIVO",('1.DP 2012-2022 '!N307+'1.DP 2012-2022 '!AJ307)/'1.DP 2012-2022 '!Y307)),"NA")</f>
        <v>0.25860220656530702</v>
      </c>
      <c r="P307" s="26">
        <f>IFERROR(IF(AND('1.DP 2012-2022 '!Z307&lt;0),"prejuízo",IF('1.DP 2012-2022 '!O307&lt;0,"IRPJ NEGATIVO",('1.DP 2012-2022 '!O307+'1.DP 2012-2022 '!AK307)/'1.DP 2012-2022 '!Z307)),"NA")</f>
        <v>0.24660150139879225</v>
      </c>
      <c r="Q307" s="27">
        <f t="shared" si="1"/>
        <v>10</v>
      </c>
      <c r="R307" s="27">
        <f t="shared" si="2"/>
        <v>401</v>
      </c>
      <c r="S307" s="28">
        <f>IFERROR((SUMIF('1.DP 2012-2022 '!E307:O307,"&gt;=0",'1.DP 2012-2022 '!E307:O307)+SUMIF('1.DP 2012-2022 '!E307:O307,"&gt;=0",'1.DP 2012-2022 '!AA307:AK307))/(SUMIF('1.DP 2012-2022 '!P307:Z307,"&gt;=0",'1.DP 2012-2022 '!P307:Z307)),"NA")</f>
        <v>0.24057524734789129</v>
      </c>
      <c r="T307" s="29">
        <f t="shared" si="3"/>
        <v>5.9993827268800823E-3</v>
      </c>
      <c r="U307" s="29">
        <f t="shared" si="4"/>
        <v>1.2318241031638059E-3</v>
      </c>
    </row>
    <row r="308" spans="1:21" ht="14.25" customHeight="1">
      <c r="A308" s="12" t="s">
        <v>680</v>
      </c>
      <c r="B308" s="12" t="s">
        <v>681</v>
      </c>
      <c r="C308" s="12" t="s">
        <v>58</v>
      </c>
      <c r="D308" s="13" t="s">
        <v>639</v>
      </c>
      <c r="E308" s="25">
        <f t="shared" si="0"/>
        <v>6.0019312584759111E-3</v>
      </c>
      <c r="F308" s="26">
        <f>IFERROR(IF(AND('1.DP 2012-2022 '!P308&lt;0),"prejuízo",IF('1.DP 2012-2022 '!E308&lt;0,"IRPJ NEGATIVO",('1.DP 2012-2022 '!E308+'1.DP 2012-2022 '!AA308)/'1.DP 2012-2022 '!P308)),"NA")</f>
        <v>-0.2095582083362337</v>
      </c>
      <c r="G308" s="26">
        <f>IFERROR(IF(AND('1.DP 2012-2022 '!Q308&lt;0),"prejuízo",IF('1.DP 2012-2022 '!F308&lt;0,"IRPJ NEGATIVO",('1.DP 2012-2022 '!F308+'1.DP 2012-2022 '!AB308)/'1.DP 2012-2022 '!Q308)),"NA")</f>
        <v>0.24608546309670257</v>
      </c>
      <c r="H308" s="26">
        <f>IFERROR(IF(AND('1.DP 2012-2022 '!R308&lt;0),"prejuízo",IF('1.DP 2012-2022 '!G308&lt;0,"IRPJ NEGATIVO",('1.DP 2012-2022 '!G308+'1.DP 2012-2022 '!AC308)/'1.DP 2012-2022 '!R308)),"NA")</f>
        <v>0.25107055580189575</v>
      </c>
      <c r="I308" s="26">
        <f>IFERROR(IF(AND('1.DP 2012-2022 '!S308&lt;0),"prejuízo",IF('1.DP 2012-2022 '!H308&lt;0,"IRPJ NEGATIVO",('1.DP 2012-2022 '!H308+'1.DP 2012-2022 '!AD308)/'1.DP 2012-2022 '!S308)),"NA")</f>
        <v>0.23659506438316019</v>
      </c>
      <c r="J308" s="26">
        <f>IFERROR(IF(AND('1.DP 2012-2022 '!T308&lt;0),"prejuízo",IF('1.DP 2012-2022 '!I308&lt;0,"IRPJ NEGATIVO",('1.DP 2012-2022 '!I308+'1.DP 2012-2022 '!AE308)/'1.DP 2012-2022 '!T308)),"NA")</f>
        <v>0.26175551393353363</v>
      </c>
      <c r="K308" s="26">
        <f>IFERROR(IF(AND('1.DP 2012-2022 '!U308&lt;0),"prejuízo",IF('1.DP 2012-2022 '!J308&lt;0,"IRPJ NEGATIVO",('1.DP 2012-2022 '!J308+'1.DP 2012-2022 '!AF308)/'1.DP 2012-2022 '!U308)),"NA")</f>
        <v>0.19719858917679811</v>
      </c>
      <c r="L308" s="26">
        <f>IFERROR(IF(AND('1.DP 2012-2022 '!V308&lt;0),"prejuízo",IF('1.DP 2012-2022 '!K308&lt;0,"IRPJ NEGATIVO",('1.DP 2012-2022 '!K308+'1.DP 2012-2022 '!AG308)/'1.DP 2012-2022 '!V308)),"NA")</f>
        <v>0.3588900658701461</v>
      </c>
      <c r="M308" s="26">
        <f>IFERROR(IF(AND('1.DP 2012-2022 '!W308&lt;0),"prejuízo",IF('1.DP 2012-2022 '!L308&lt;0,"IRPJ NEGATIVO",('1.DP 2012-2022 '!L308+'1.DP 2012-2022 '!AH308)/'1.DP 2012-2022 '!W308)),"NA")</f>
        <v>0.29604790349463822</v>
      </c>
      <c r="N308" s="26">
        <f>IFERROR(IF(AND('1.DP 2012-2022 '!X308&lt;0),"prejuízo",IF('1.DP 2012-2022 '!M308&lt;0,"IRPJ NEGATIVO",('1.DP 2012-2022 '!M308+'1.DP 2012-2022 '!AI308)/'1.DP 2012-2022 '!X308)),"NA")</f>
        <v>0.28101167561606938</v>
      </c>
      <c r="O308" s="26">
        <f>IFERROR(IF(AND('1.DP 2012-2022 '!Y308&lt;0),"prejuízo",IF('1.DP 2012-2022 '!N308&lt;0,"IRPJ NEGATIVO",('1.DP 2012-2022 '!N308+'1.DP 2012-2022 '!AJ308)/'1.DP 2012-2022 '!Y308)),"NA")</f>
        <v>0.26888013573496261</v>
      </c>
      <c r="P308" s="26">
        <f>IFERROR(IF(AND('1.DP 2012-2022 '!Z308&lt;0),"prejuízo",IF('1.DP 2012-2022 '!O308&lt;0,"IRPJ NEGATIVO",('1.DP 2012-2022 '!O308+'1.DP 2012-2022 '!AK308)/'1.DP 2012-2022 '!Z308)),"NA")</f>
        <v>0.25308780319945029</v>
      </c>
      <c r="Q308" s="27">
        <f t="shared" si="1"/>
        <v>11</v>
      </c>
      <c r="R308" s="27">
        <f t="shared" si="2"/>
        <v>401</v>
      </c>
      <c r="S308" s="28">
        <f>IFERROR((SUMIF('1.DP 2012-2022 '!E308:O308,"&gt;=0",'1.DP 2012-2022 '!E308:O308)+SUMIF('1.DP 2012-2022 '!E308:O308,"&gt;=0",'1.DP 2012-2022 '!AA308:AK308))/(SUMIF('1.DP 2012-2022 '!P308:Z308,"&gt;=0",'1.DP 2012-2022 '!P308:Z308)),"NA")</f>
        <v>0.2474774172642463</v>
      </c>
      <c r="T308" s="29">
        <f t="shared" si="3"/>
        <v>6.7886573314381773E-3</v>
      </c>
      <c r="U308" s="29">
        <f t="shared" si="4"/>
        <v>1.393882022481674E-3</v>
      </c>
    </row>
    <row r="309" spans="1:21" ht="14.25" customHeight="1">
      <c r="A309" s="12" t="s">
        <v>682</v>
      </c>
      <c r="B309" s="12" t="s">
        <v>683</v>
      </c>
      <c r="C309" s="12" t="s">
        <v>58</v>
      </c>
      <c r="D309" s="13" t="s">
        <v>639</v>
      </c>
      <c r="E309" s="25">
        <f t="shared" si="0"/>
        <v>4.0160483826296792E-3</v>
      </c>
      <c r="F309" s="26">
        <f>IFERROR(IF(AND('1.DP 2012-2022 '!P309&lt;0),"prejuízo",IF('1.DP 2012-2022 '!E309&lt;0,"IRPJ NEGATIVO",('1.DP 2012-2022 '!E309+'1.DP 2012-2022 '!AA309)/'1.DP 2012-2022 '!P309)),"NA")</f>
        <v>0.19417475727343766</v>
      </c>
      <c r="G309" s="26">
        <f>IFERROR(IF(AND('1.DP 2012-2022 '!Q309&lt;0),"prejuízo",IF('1.DP 2012-2022 '!F309&lt;0,"IRPJ NEGATIVO",('1.DP 2012-2022 '!F309+'1.DP 2012-2022 '!AB309)/'1.DP 2012-2022 '!Q309)),"NA")</f>
        <v>0.1812596006214863</v>
      </c>
      <c r="H309" s="26">
        <f>IFERROR(IF(AND('1.DP 2012-2022 '!R309&lt;0),"prejuízo",IF('1.DP 2012-2022 '!G309&lt;0,"IRPJ NEGATIVO",('1.DP 2012-2022 '!G309+'1.DP 2012-2022 '!AC309)/'1.DP 2012-2022 '!R309)),"NA")</f>
        <v>0.17191283291744675</v>
      </c>
      <c r="I309" s="26">
        <f>IFERROR(IF(AND('1.DP 2012-2022 '!S309&lt;0),"prejuízo",IF('1.DP 2012-2022 '!H309&lt;0,"IRPJ NEGATIVO",('1.DP 2012-2022 '!H309+'1.DP 2012-2022 '!AD309)/'1.DP 2012-2022 '!S309)),"NA")</f>
        <v>0.15896878456044597</v>
      </c>
      <c r="J309" s="26">
        <f>IFERROR(IF(AND('1.DP 2012-2022 '!T309&lt;0),"prejuízo",IF('1.DP 2012-2022 '!I309&lt;0,"IRPJ NEGATIVO",('1.DP 2012-2022 '!I309+'1.DP 2012-2022 '!AE309)/'1.DP 2012-2022 '!T309)),"NA")</f>
        <v>0.16854906682378554</v>
      </c>
      <c r="K309" s="26">
        <f>IFERROR(IF(AND('1.DP 2012-2022 '!U309&lt;0),"prejuízo",IF('1.DP 2012-2022 '!J309&lt;0,"IRPJ NEGATIVO",('1.DP 2012-2022 '!J309+'1.DP 2012-2022 '!AF309)/'1.DP 2012-2022 '!U309)),"NA")</f>
        <v>0.18188020078173742</v>
      </c>
      <c r="L309" s="26">
        <f>IFERROR(IF(AND('1.DP 2012-2022 '!V309&lt;0),"prejuízo",IF('1.DP 2012-2022 '!K309&lt;0,"IRPJ NEGATIVO",('1.DP 2012-2022 '!K309+'1.DP 2012-2022 '!AG309)/'1.DP 2012-2022 '!V309)),"NA")</f>
        <v>0.10611667564427162</v>
      </c>
      <c r="M309" s="26">
        <f>IFERROR(IF(AND('1.DP 2012-2022 '!W309&lt;0),"prejuízo",IF('1.DP 2012-2022 '!L309&lt;0,"IRPJ NEGATIVO",('1.DP 2012-2022 '!L309+'1.DP 2012-2022 '!AH309)/'1.DP 2012-2022 '!W309)),"NA")</f>
        <v>0.16233850971185929</v>
      </c>
      <c r="N309" s="26">
        <f>IFERROR(IF(AND('1.DP 2012-2022 '!X309&lt;0),"prejuízo",IF('1.DP 2012-2022 '!M309&lt;0,"IRPJ NEGATIVO",('1.DP 2012-2022 '!M309+'1.DP 2012-2022 '!AI309)/'1.DP 2012-2022 '!X309)),"NA")</f>
        <v>0</v>
      </c>
      <c r="O309" s="26">
        <f>IFERROR(IF(AND('1.DP 2012-2022 '!Y309&lt;0),"prejuízo",IF('1.DP 2012-2022 '!N309&lt;0,"IRPJ NEGATIVO",('1.DP 2012-2022 '!N309+'1.DP 2012-2022 '!AJ309)/'1.DP 2012-2022 '!Y309)),"NA")</f>
        <v>0.1388317547878036</v>
      </c>
      <c r="P309" s="26">
        <f>IFERROR(IF(AND('1.DP 2012-2022 '!Z309&lt;0),"prejuízo",IF('1.DP 2012-2022 '!O309&lt;0,"IRPJ NEGATIVO",('1.DP 2012-2022 '!O309+'1.DP 2012-2022 '!AK309)/'1.DP 2012-2022 '!Z309)),"NA")</f>
        <v>0.12895363338500251</v>
      </c>
      <c r="Q309" s="27">
        <f t="shared" si="1"/>
        <v>11</v>
      </c>
      <c r="R309" s="27">
        <f t="shared" si="2"/>
        <v>401</v>
      </c>
      <c r="S309" s="28">
        <f>IFERROR((SUMIF('1.DP 2012-2022 '!E309:O309,"&gt;=0",'1.DP 2012-2022 '!E309:O309)+SUMIF('1.DP 2012-2022 '!E309:O309,"&gt;=0",'1.DP 2012-2022 '!AA309:AK309))/(SUMIF('1.DP 2012-2022 '!P309:Z309,"&gt;=0",'1.DP 2012-2022 '!P309:Z309)),"NA")</f>
        <v>0.15035530780232281</v>
      </c>
      <c r="T309" s="29">
        <f t="shared" si="3"/>
        <v>4.1244598150263117E-3</v>
      </c>
      <c r="U309" s="29">
        <f t="shared" si="4"/>
        <v>8.4685529228138809E-4</v>
      </c>
    </row>
    <row r="310" spans="1:21" ht="14.25" customHeight="1">
      <c r="A310" s="12" t="s">
        <v>684</v>
      </c>
      <c r="B310" s="12" t="s">
        <v>685</v>
      </c>
      <c r="C310" s="12" t="s">
        <v>58</v>
      </c>
      <c r="D310" s="13" t="s">
        <v>639</v>
      </c>
      <c r="E310" s="25">
        <f t="shared" si="0"/>
        <v>8.86346340527535E-3</v>
      </c>
      <c r="F310" s="26">
        <f>IFERROR(IF(AND('1.DP 2012-2022 '!P310&lt;0),"prejuízo",IF('1.DP 2012-2022 '!E310&lt;0,"IRPJ NEGATIVO",('1.DP 2012-2022 '!E310+'1.DP 2012-2022 '!AA310)/'1.DP 2012-2022 '!P310)),"NA")</f>
        <v>0.28701311866101353</v>
      </c>
      <c r="G310" s="26">
        <f>IFERROR(IF(AND('1.DP 2012-2022 '!Q310&lt;0),"prejuízo",IF('1.DP 2012-2022 '!F310&lt;0,"IRPJ NEGATIVO",('1.DP 2012-2022 '!F310+'1.DP 2012-2022 '!AB310)/'1.DP 2012-2022 '!Q310)),"NA")</f>
        <v>0.26630170333499303</v>
      </c>
      <c r="H310" s="26">
        <f>IFERROR(IF(AND('1.DP 2012-2022 '!R310&lt;0),"prejuízo",IF('1.DP 2012-2022 '!G310&lt;0,"IRPJ NEGATIVO",('1.DP 2012-2022 '!G310+'1.DP 2012-2022 '!AC310)/'1.DP 2012-2022 '!R310)),"NA")</f>
        <v>0.22728319708518838</v>
      </c>
      <c r="I310" s="26">
        <f>IFERROR(IF(AND('1.DP 2012-2022 '!S310&lt;0),"prejuízo",IF('1.DP 2012-2022 '!H310&lt;0,"IRPJ NEGATIVO",('1.DP 2012-2022 '!H310+'1.DP 2012-2022 '!AD310)/'1.DP 2012-2022 '!S310)),"NA")</f>
        <v>0.31056322253111596</v>
      </c>
      <c r="J310" s="26">
        <f>IFERROR(IF(AND('1.DP 2012-2022 '!T310&lt;0),"prejuízo",IF('1.DP 2012-2022 '!I310&lt;0,"IRPJ NEGATIVO",('1.DP 2012-2022 '!I310+'1.DP 2012-2022 '!AE310)/'1.DP 2012-2022 '!T310)),"NA")</f>
        <v>0.26326124318539473</v>
      </c>
      <c r="K310" s="26">
        <f>IFERROR(IF(AND('1.DP 2012-2022 '!U310&lt;0),"prejuízo",IF('1.DP 2012-2022 '!J310&lt;0,"IRPJ NEGATIVO",('1.DP 2012-2022 '!J310+'1.DP 2012-2022 '!AF310)/'1.DP 2012-2022 '!U310)),"NA")</f>
        <v>0.32687377820604069</v>
      </c>
      <c r="L310" s="26">
        <f>IFERROR(IF(AND('1.DP 2012-2022 '!V310&lt;0),"prejuízo",IF('1.DP 2012-2022 '!K310&lt;0,"IRPJ NEGATIVO",('1.DP 2012-2022 '!K310+'1.DP 2012-2022 '!AG310)/'1.DP 2012-2022 '!V310)),"NA")</f>
        <v>0.3632545650601457</v>
      </c>
      <c r="M310" s="26">
        <f>IFERROR(IF(AND('1.DP 2012-2022 '!W310&lt;0),"prejuízo",IF('1.DP 2012-2022 '!L310&lt;0,"IRPJ NEGATIVO",('1.DP 2012-2022 '!L310+'1.DP 2012-2022 '!AH310)/'1.DP 2012-2022 '!W310)),"NA")</f>
        <v>0.39820922490078181</v>
      </c>
      <c r="N310" s="26">
        <f>IFERROR(IF(AND('1.DP 2012-2022 '!X310&lt;0),"prejuízo",IF('1.DP 2012-2022 '!M310&lt;0,"IRPJ NEGATIVO",('1.DP 2012-2022 '!M310+'1.DP 2012-2022 '!AI310)/'1.DP 2012-2022 '!X310)),"NA")</f>
        <v>0.41306981905770973</v>
      </c>
      <c r="O310" s="26">
        <f>IFERROR(IF(AND('1.DP 2012-2022 '!Y310&lt;0),"prejuízo",IF('1.DP 2012-2022 '!N310&lt;0,"IRPJ NEGATIVO",('1.DP 2012-2022 '!N310+'1.DP 2012-2022 '!AJ310)/'1.DP 2012-2022 '!Y310)),"NA")</f>
        <v>0.37530542390072141</v>
      </c>
      <c r="P310" s="26">
        <f>IFERROR(IF(AND('1.DP 2012-2022 '!Z310&lt;0),"prejuízo",IF('1.DP 2012-2022 '!O310&lt;0,"IRPJ NEGATIVO",('1.DP 2012-2022 '!O310+'1.DP 2012-2022 '!AK310)/'1.DP 2012-2022 '!Z310)),"NA")</f>
        <v>0.37272477252711034</v>
      </c>
      <c r="Q310" s="27">
        <f t="shared" si="1"/>
        <v>11</v>
      </c>
      <c r="R310" s="27">
        <f t="shared" si="2"/>
        <v>401</v>
      </c>
      <c r="S310" s="28">
        <f>IFERROR((SUMIF('1.DP 2012-2022 '!E310:O310,"&gt;=0",'1.DP 2012-2022 '!E310:O310)+SUMIF('1.DP 2012-2022 '!E310:O310,"&gt;=0",'1.DP 2012-2022 '!AA310:AK310))/(SUMIF('1.DP 2012-2022 '!P310:Z310,"&gt;=0",'1.DP 2012-2022 '!P310:Z310)),"NA")</f>
        <v>0.30678470664699187</v>
      </c>
      <c r="T310" s="29">
        <f t="shared" si="3"/>
        <v>8.4155405813389293E-3</v>
      </c>
      <c r="U310" s="29">
        <f t="shared" si="4"/>
        <v>1.7279220548473684E-3</v>
      </c>
    </row>
    <row r="311" spans="1:21" ht="14.25" customHeight="1">
      <c r="A311" s="12" t="s">
        <v>686</v>
      </c>
      <c r="B311" s="12" t="s">
        <v>687</v>
      </c>
      <c r="C311" s="12" t="s">
        <v>58</v>
      </c>
      <c r="D311" s="13" t="s">
        <v>639</v>
      </c>
      <c r="E311" s="25">
        <f t="shared" si="0"/>
        <v>7.9152317849195946E-3</v>
      </c>
      <c r="F311" s="26">
        <f>IFERROR(IF(AND('1.DP 2012-2022 '!P311&lt;0),"prejuízo",IF('1.DP 2012-2022 '!E311&lt;0,"IRPJ NEGATIVO",('1.DP 2012-2022 '!E311+'1.DP 2012-2022 '!AA311)/'1.DP 2012-2022 '!P311)),"NA")</f>
        <v>0.28654124457803987</v>
      </c>
      <c r="G311" s="26">
        <f>IFERROR(IF(AND('1.DP 2012-2022 '!Q311&lt;0),"prejuízo",IF('1.DP 2012-2022 '!F311&lt;0,"IRPJ NEGATIVO",('1.DP 2012-2022 '!F311+'1.DP 2012-2022 '!AB311)/'1.DP 2012-2022 '!Q311)),"NA")</f>
        <v>0.28954191874299062</v>
      </c>
      <c r="H311" s="26">
        <f>IFERROR(IF(AND('1.DP 2012-2022 '!R311&lt;0),"prejuízo",IF('1.DP 2012-2022 '!G311&lt;0,"IRPJ NEGATIVO",('1.DP 2012-2022 '!G311+'1.DP 2012-2022 '!AC311)/'1.DP 2012-2022 '!R311)),"NA")</f>
        <v>0.2841596130599095</v>
      </c>
      <c r="I311" s="26">
        <f>IFERROR(IF(AND('1.DP 2012-2022 '!S311&lt;0),"prejuízo",IF('1.DP 2012-2022 '!H311&lt;0,"IRPJ NEGATIVO",('1.DP 2012-2022 '!H311+'1.DP 2012-2022 '!AD311)/'1.DP 2012-2022 '!S311)),"NA")</f>
        <v>0.2877003715967788</v>
      </c>
      <c r="J311" s="26">
        <f>IFERROR(IF(AND('1.DP 2012-2022 '!T311&lt;0),"prejuízo",IF('1.DP 2012-2022 '!I311&lt;0,"IRPJ NEGATIVO",('1.DP 2012-2022 '!I311+'1.DP 2012-2022 '!AE311)/'1.DP 2012-2022 '!T311)),"NA")</f>
        <v>0.29468441138332191</v>
      </c>
      <c r="K311" s="26">
        <f>IFERROR(IF(AND('1.DP 2012-2022 '!U311&lt;0),"prejuízo",IF('1.DP 2012-2022 '!J311&lt;0,"IRPJ NEGATIVO",('1.DP 2012-2022 '!J311+'1.DP 2012-2022 '!AF311)/'1.DP 2012-2022 '!U311)),"NA")</f>
        <v>0.30387713060958138</v>
      </c>
      <c r="L311" s="26">
        <f>IFERROR(IF(AND('1.DP 2012-2022 '!V311&lt;0),"prejuízo",IF('1.DP 2012-2022 '!K311&lt;0,"IRPJ NEGATIVO",('1.DP 2012-2022 '!K311+'1.DP 2012-2022 '!AG311)/'1.DP 2012-2022 '!V311)),"NA")</f>
        <v>0.26389531342926276</v>
      </c>
      <c r="M311" s="26">
        <f>IFERROR(IF(AND('1.DP 2012-2022 '!W311&lt;0),"prejuízo",IF('1.DP 2012-2022 '!L311&lt;0,"IRPJ NEGATIVO",('1.DP 2012-2022 '!L311+'1.DP 2012-2022 '!AH311)/'1.DP 2012-2022 '!W311)),"NA")</f>
        <v>0.28499109078672846</v>
      </c>
      <c r="N311" s="26">
        <f>IFERROR(IF(AND('1.DP 2012-2022 '!X311&lt;0),"prejuízo",IF('1.DP 2012-2022 '!M311&lt;0,"IRPJ NEGATIVO",('1.DP 2012-2022 '!M311+'1.DP 2012-2022 '!AI311)/'1.DP 2012-2022 '!X311)),"NA")</f>
        <v>0.30962093075346392</v>
      </c>
      <c r="O311" s="26">
        <f>IFERROR(IF(AND('1.DP 2012-2022 '!Y311&lt;0),"prejuízo",IF('1.DP 2012-2022 '!N311&lt;0,"IRPJ NEGATIVO",('1.DP 2012-2022 '!N311+'1.DP 2012-2022 '!AJ311)/'1.DP 2012-2022 '!Y311)),"NA")</f>
        <v>0.28044974392606653</v>
      </c>
      <c r="P311" s="26">
        <f>IFERROR(IF(AND('1.DP 2012-2022 '!Z311&lt;0),"prejuízo",IF('1.DP 2012-2022 '!O311&lt;0,"IRPJ NEGATIVO",('1.DP 2012-2022 '!O311+'1.DP 2012-2022 '!AK311)/'1.DP 2012-2022 '!Z311)),"NA")</f>
        <v>0.28816672736378418</v>
      </c>
      <c r="Q311" s="27">
        <f t="shared" si="1"/>
        <v>11</v>
      </c>
      <c r="R311" s="27">
        <f t="shared" si="2"/>
        <v>401</v>
      </c>
      <c r="S311" s="28">
        <f>IFERROR((SUMIF('1.DP 2012-2022 '!E311:O311,"&gt;=0",'1.DP 2012-2022 '!E311:O311)+SUMIF('1.DP 2012-2022 '!E311:O311,"&gt;=0",'1.DP 2012-2022 '!AA311:AK311))/(SUMIF('1.DP 2012-2022 '!P311:Z311,"&gt;=0",'1.DP 2012-2022 '!P311:Z311)),"NA")</f>
        <v>0.28906589352190193</v>
      </c>
      <c r="T311" s="29">
        <f t="shared" si="3"/>
        <v>7.9294883509748657E-3</v>
      </c>
      <c r="U311" s="29">
        <f t="shared" si="4"/>
        <v>1.6281233122073331E-3</v>
      </c>
    </row>
    <row r="312" spans="1:21" ht="14.25" customHeight="1">
      <c r="A312" s="12" t="s">
        <v>688</v>
      </c>
      <c r="B312" s="12" t="s">
        <v>689</v>
      </c>
      <c r="C312" s="12" t="s">
        <v>58</v>
      </c>
      <c r="D312" s="13" t="s">
        <v>639</v>
      </c>
      <c r="E312" s="25">
        <f t="shared" si="0"/>
        <v>6.4383695288756655E-4</v>
      </c>
      <c r="F312" s="26">
        <f>IFERROR(IF(AND('1.DP 2012-2022 '!P312&lt;0),"prejuízo",IF('1.DP 2012-2022 '!E312&lt;0,"IRPJ NEGATIVO",('1.DP 2012-2022 '!E312+'1.DP 2012-2022 '!AA312)/'1.DP 2012-2022 '!P312)),"NA")</f>
        <v>0.20781875053894147</v>
      </c>
      <c r="G312" s="26" t="str">
        <f>IFERROR(IF(AND('1.DP 2012-2022 '!Q312&lt;0),"prejuízo",IF('1.DP 2012-2022 '!F312&lt;0,"IRPJ NEGATIVO",('1.DP 2012-2022 '!F312+'1.DP 2012-2022 '!AB312)/'1.DP 2012-2022 '!Q312)),"NA")</f>
        <v>NA</v>
      </c>
      <c r="H312" s="26">
        <f>IFERROR(IF(AND('1.DP 2012-2022 '!R312&lt;0),"prejuízo",IF('1.DP 2012-2022 '!G312&lt;0,"IRPJ NEGATIVO",('1.DP 2012-2022 '!G312+'1.DP 2012-2022 '!AC312)/'1.DP 2012-2022 '!R312)),"NA")</f>
        <v>8.131192067083147E-2</v>
      </c>
      <c r="I312" s="26">
        <f>IFERROR(IF(AND('1.DP 2012-2022 '!S312&lt;0),"prejuízo",IF('1.DP 2012-2022 '!H312&lt;0,"IRPJ NEGATIVO",('1.DP 2012-2022 '!H312+'1.DP 2012-2022 '!AD312)/'1.DP 2012-2022 '!S312)),"NA")</f>
        <v>-0.17119319361555299</v>
      </c>
      <c r="J312" s="26">
        <f>IFERROR(IF(AND('1.DP 2012-2022 '!T312&lt;0),"prejuízo",IF('1.DP 2012-2022 '!I312&lt;0,"IRPJ NEGATIVO",('1.DP 2012-2022 '!I312+'1.DP 2012-2022 '!AE312)/'1.DP 2012-2022 '!T312)),"NA")</f>
        <v>0.1402411405136943</v>
      </c>
      <c r="K312" s="26" t="str">
        <f>IFERROR(IF(AND('1.DP 2012-2022 '!U312&lt;0),"prejuízo",IF('1.DP 2012-2022 '!J312&lt;0,"IRPJ NEGATIVO",('1.DP 2012-2022 '!J312+'1.DP 2012-2022 '!AF312)/'1.DP 2012-2022 '!U312)),"NA")</f>
        <v>prejuízo</v>
      </c>
      <c r="L312" s="26">
        <f>IFERROR(IF(AND('1.DP 2012-2022 '!V312&lt;0),"prejuízo",IF('1.DP 2012-2022 '!K312&lt;0,"IRPJ NEGATIVO",('1.DP 2012-2022 '!K312+'1.DP 2012-2022 '!AG312)/'1.DP 2012-2022 '!V312)),"NA")</f>
        <v>0.7078136857435755</v>
      </c>
      <c r="M312" s="26" t="str">
        <f>IFERROR(IF(AND('1.DP 2012-2022 '!W312&lt;0),"prejuízo",IF('1.DP 2012-2022 '!L312&lt;0,"IRPJ NEGATIVO",('1.DP 2012-2022 '!L312+'1.DP 2012-2022 '!AH312)/'1.DP 2012-2022 '!W312)),"NA")</f>
        <v>prejuízo</v>
      </c>
      <c r="N312" s="26" t="str">
        <f>IFERROR(IF(AND('1.DP 2012-2022 '!X312&lt;0),"prejuízo",IF('1.DP 2012-2022 '!M312&lt;0,"IRPJ NEGATIVO",('1.DP 2012-2022 '!M312+'1.DP 2012-2022 '!AI312)/'1.DP 2012-2022 '!X312)),"NA")</f>
        <v>prejuízo</v>
      </c>
      <c r="O312" s="26" t="str">
        <f>IFERROR(IF(AND('1.DP 2012-2022 '!Y312&lt;0),"prejuízo",IF('1.DP 2012-2022 '!N312&lt;0,"IRPJ NEGATIVO",('1.DP 2012-2022 '!N312+'1.DP 2012-2022 '!AJ312)/'1.DP 2012-2022 '!Y312)),"NA")</f>
        <v>prejuízo</v>
      </c>
      <c r="P312" s="26" t="str">
        <f>IFERROR(IF(AND('1.DP 2012-2022 '!Z312&lt;0),"prejuízo",IF('1.DP 2012-2022 '!O312&lt;0,"IRPJ NEGATIVO",('1.DP 2012-2022 '!O312+'1.DP 2012-2022 '!AK312)/'1.DP 2012-2022 '!Z312)),"NA")</f>
        <v>prejuízo</v>
      </c>
      <c r="Q312" s="27">
        <f t="shared" si="1"/>
        <v>4</v>
      </c>
      <c r="R312" s="27">
        <f t="shared" si="2"/>
        <v>401</v>
      </c>
      <c r="S312" s="28">
        <f>IFERROR((SUMIF('1.DP 2012-2022 '!E312:O312,"&gt;=0",'1.DP 2012-2022 '!E312:O312)+SUMIF('1.DP 2012-2022 '!E312:O312,"&gt;=0",'1.DP 2012-2022 '!AA312:AK312))/(SUMIF('1.DP 2012-2022 '!P312:Z312,"&gt;=0",'1.DP 2012-2022 '!P312:Z312)),"NA")</f>
        <v>0.48930787104038148</v>
      </c>
      <c r="T312" s="29">
        <f t="shared" si="3"/>
        <v>4.88087651910605E-3</v>
      </c>
      <c r="U312" s="29">
        <f t="shared" si="4"/>
        <v>1.0021666585568489E-3</v>
      </c>
    </row>
    <row r="313" spans="1:21" ht="14.25" customHeight="1">
      <c r="A313" s="12" t="s">
        <v>690</v>
      </c>
      <c r="B313" s="12" t="s">
        <v>691</v>
      </c>
      <c r="C313" s="12" t="s">
        <v>58</v>
      </c>
      <c r="D313" s="13" t="s">
        <v>639</v>
      </c>
      <c r="E313" s="25">
        <f t="shared" si="0"/>
        <v>1.3733338889545263E-3</v>
      </c>
      <c r="F313" s="26">
        <f>IFERROR(IF(AND('1.DP 2012-2022 '!P313&lt;0),"prejuízo",IF('1.DP 2012-2022 '!E313&lt;0,"IRPJ NEGATIVO",('1.DP 2012-2022 '!E313+'1.DP 2012-2022 '!AA313)/'1.DP 2012-2022 '!P313)),"NA")</f>
        <v>2.5135552359431892E-2</v>
      </c>
      <c r="G313" s="26">
        <f>IFERROR(IF(AND('1.DP 2012-2022 '!Q313&lt;0),"prejuízo",IF('1.DP 2012-2022 '!F313&lt;0,"IRPJ NEGATIVO",('1.DP 2012-2022 '!F313+'1.DP 2012-2022 '!AB313)/'1.DP 2012-2022 '!Q313)),"NA")</f>
        <v>2.4885750109661761E-3</v>
      </c>
      <c r="H313" s="26">
        <f>IFERROR(IF(AND('1.DP 2012-2022 '!R313&lt;0),"prejuízo",IF('1.DP 2012-2022 '!G313&lt;0,"IRPJ NEGATIVO",('1.DP 2012-2022 '!G313+'1.DP 2012-2022 '!AC313)/'1.DP 2012-2022 '!R313)),"NA")</f>
        <v>0</v>
      </c>
      <c r="I313" s="26" t="str">
        <f>IFERROR(IF(AND('1.DP 2012-2022 '!S313&lt;0),"prejuízo",IF('1.DP 2012-2022 '!H313&lt;0,"IRPJ NEGATIVO",('1.DP 2012-2022 '!H313+'1.DP 2012-2022 '!AD313)/'1.DP 2012-2022 '!S313)),"NA")</f>
        <v>prejuízo</v>
      </c>
      <c r="J313" s="26">
        <f>IFERROR(IF(AND('1.DP 2012-2022 '!T313&lt;0),"prejuízo",IF('1.DP 2012-2022 '!I313&lt;0,"IRPJ NEGATIVO",('1.DP 2012-2022 '!I313+'1.DP 2012-2022 '!AE313)/'1.DP 2012-2022 '!T313)),"NA")</f>
        <v>0.10906755016396923</v>
      </c>
      <c r="K313" s="26">
        <f>IFERROR(IF(AND('1.DP 2012-2022 '!U313&lt;0),"prejuízo",IF('1.DP 2012-2022 '!J313&lt;0,"IRPJ NEGATIVO",('1.DP 2012-2022 '!J313+'1.DP 2012-2022 '!AF313)/'1.DP 2012-2022 '!U313)),"NA")</f>
        <v>0.22051516478316738</v>
      </c>
      <c r="L313" s="26">
        <f>IFERROR(IF(AND('1.DP 2012-2022 '!V313&lt;0),"prejuízo",IF('1.DP 2012-2022 '!K313&lt;0,"IRPJ NEGATIVO",('1.DP 2012-2022 '!K313+'1.DP 2012-2022 '!AG313)/'1.DP 2012-2022 '!V313)),"NA")</f>
        <v>2.4183132197027592E-2</v>
      </c>
      <c r="M313" s="26">
        <f>IFERROR(IF(AND('1.DP 2012-2022 '!W313&lt;0),"prejuízo",IF('1.DP 2012-2022 '!L313&lt;0,"IRPJ NEGATIVO",('1.DP 2012-2022 '!L313+'1.DP 2012-2022 '!AH313)/'1.DP 2012-2022 '!W313)),"NA")</f>
        <v>0.10545822112688556</v>
      </c>
      <c r="N313" s="26" t="str">
        <f>IFERROR(IF(AND('1.DP 2012-2022 '!X313&lt;0),"prejuízo",IF('1.DP 2012-2022 '!M313&lt;0,"IRPJ NEGATIVO",('1.DP 2012-2022 '!M313+'1.DP 2012-2022 '!AI313)/'1.DP 2012-2022 '!X313)),"NA")</f>
        <v>prejuízo</v>
      </c>
      <c r="O313" s="26">
        <f>IFERROR(IF(AND('1.DP 2012-2022 '!Y313&lt;0),"prejuízo",IF('1.DP 2012-2022 '!N313&lt;0,"IRPJ NEGATIVO",('1.DP 2012-2022 '!N313+'1.DP 2012-2022 '!AJ313)/'1.DP 2012-2022 '!Y313)),"NA")</f>
        <v>2.6690394436767097E-3</v>
      </c>
      <c r="P313" s="26">
        <f>IFERROR(IF(AND('1.DP 2012-2022 '!Z313&lt;0),"prejuízo",IF('1.DP 2012-2022 '!O313&lt;0,"IRPJ NEGATIVO",('1.DP 2012-2022 '!O313+'1.DP 2012-2022 '!AK313)/'1.DP 2012-2022 '!Z313)),"NA")</f>
        <v>3.6279540438396721E-2</v>
      </c>
      <c r="Q313" s="27">
        <f t="shared" si="1"/>
        <v>9</v>
      </c>
      <c r="R313" s="27">
        <f t="shared" si="2"/>
        <v>401</v>
      </c>
      <c r="S313" s="28">
        <f>IFERROR((SUMIF('1.DP 2012-2022 '!E313:O313,"&gt;=0",'1.DP 2012-2022 '!E313:O313)+SUMIF('1.DP 2012-2022 '!E313:O313,"&gt;=0",'1.DP 2012-2022 '!AA313:AK313))/(SUMIF('1.DP 2012-2022 '!P313:Z313,"&gt;=0",'1.DP 2012-2022 '!P313:Z313)),"NA")</f>
        <v>8.2048831241113451E-2</v>
      </c>
      <c r="T313" s="29">
        <f t="shared" si="3"/>
        <v>1.8414949655112744E-3</v>
      </c>
      <c r="U313" s="29">
        <f t="shared" si="4"/>
        <v>3.7810521309268868E-4</v>
      </c>
    </row>
    <row r="314" spans="1:21" ht="14.25" customHeight="1">
      <c r="A314" s="12" t="s">
        <v>692</v>
      </c>
      <c r="B314" s="12" t="s">
        <v>693</v>
      </c>
      <c r="C314" s="12" t="s">
        <v>58</v>
      </c>
      <c r="D314" s="13" t="s">
        <v>639</v>
      </c>
      <c r="E314" s="25">
        <f t="shared" si="0"/>
        <v>3.2095215991525161E-3</v>
      </c>
      <c r="F314" s="26">
        <f>IFERROR(IF(AND('1.DP 2012-2022 '!P314&lt;0),"prejuízo",IF('1.DP 2012-2022 '!E314&lt;0,"IRPJ NEGATIVO",('1.DP 2012-2022 '!E314+'1.DP 2012-2022 '!AA314)/'1.DP 2012-2022 '!P314)),"NA")</f>
        <v>0.1300872277997788</v>
      </c>
      <c r="G314" s="26">
        <f>IFERROR(IF(AND('1.DP 2012-2022 '!Q314&lt;0),"prejuízo",IF('1.DP 2012-2022 '!F314&lt;0,"IRPJ NEGATIVO",('1.DP 2012-2022 '!F314+'1.DP 2012-2022 '!AB314)/'1.DP 2012-2022 '!Q314)),"NA")</f>
        <v>0.21149739650737523</v>
      </c>
      <c r="H314" s="26">
        <f>IFERROR(IF(AND('1.DP 2012-2022 '!R314&lt;0),"prejuízo",IF('1.DP 2012-2022 '!G314&lt;0,"IRPJ NEGATIVO",('1.DP 2012-2022 '!G314+'1.DP 2012-2022 '!AC314)/'1.DP 2012-2022 '!R314)),"NA")</f>
        <v>0.26770732645488055</v>
      </c>
      <c r="I314" s="26">
        <f>IFERROR(IF(AND('1.DP 2012-2022 '!S314&lt;0),"prejuízo",IF('1.DP 2012-2022 '!H314&lt;0,"IRPJ NEGATIVO",('1.DP 2012-2022 '!H314+'1.DP 2012-2022 '!AD314)/'1.DP 2012-2022 '!S314)),"NA")</f>
        <v>0.25171650596348216</v>
      </c>
      <c r="J314" s="26">
        <f>IFERROR(IF(AND('1.DP 2012-2022 '!T314&lt;0),"prejuízo",IF('1.DP 2012-2022 '!I314&lt;0,"IRPJ NEGATIVO",('1.DP 2012-2022 '!I314+'1.DP 2012-2022 '!AE314)/'1.DP 2012-2022 '!T314)),"NA")</f>
        <v>-0.21556864714522786</v>
      </c>
      <c r="K314" s="26">
        <f>IFERROR(IF(AND('1.DP 2012-2022 '!U314&lt;0),"prejuízo",IF('1.DP 2012-2022 '!J314&lt;0,"IRPJ NEGATIVO",('1.DP 2012-2022 '!J314+'1.DP 2012-2022 '!AF314)/'1.DP 2012-2022 '!U314)),"NA")</f>
        <v>0.23719220969625343</v>
      </c>
      <c r="L314" s="26">
        <f>IFERROR(IF(AND('1.DP 2012-2022 '!V314&lt;0),"prejuízo",IF('1.DP 2012-2022 '!K314&lt;0,"IRPJ NEGATIVO",('1.DP 2012-2022 '!K314+'1.DP 2012-2022 '!AG314)/'1.DP 2012-2022 '!V314)),"NA")</f>
        <v>0.29045246894498994</v>
      </c>
      <c r="M314" s="26">
        <f>IFERROR(IF(AND('1.DP 2012-2022 '!W314&lt;0),"prejuízo",IF('1.DP 2012-2022 '!L314&lt;0,"IRPJ NEGATIVO",('1.DP 2012-2022 '!L314+'1.DP 2012-2022 '!AH314)/'1.DP 2012-2022 '!W314)),"NA")</f>
        <v>9.5379308276530239E-2</v>
      </c>
      <c r="N314" s="26" t="str">
        <f>IFERROR(IF(AND('1.DP 2012-2022 '!X314&lt;0),"prejuízo",IF('1.DP 2012-2022 '!M314&lt;0,"IRPJ NEGATIVO",('1.DP 2012-2022 '!M314+'1.DP 2012-2022 '!AI314)/'1.DP 2012-2022 '!X314)),"NA")</f>
        <v>prejuízo</v>
      </c>
      <c r="O314" s="26">
        <f>IFERROR(IF(AND('1.DP 2012-2022 '!Y314&lt;0),"prejuízo",IF('1.DP 2012-2022 '!N314&lt;0,"IRPJ NEGATIVO",('1.DP 2012-2022 '!N314+'1.DP 2012-2022 '!AJ314)/'1.DP 2012-2022 '!Y314)),"NA")</f>
        <v>1.8554364762096466E-2</v>
      </c>
      <c r="P314" s="26" t="str">
        <f>IFERROR(IF(AND('1.DP 2012-2022 '!Z314&lt;0),"prejuízo",IF('1.DP 2012-2022 '!O314&lt;0,"IRPJ NEGATIVO",('1.DP 2012-2022 '!O314+'1.DP 2012-2022 '!AK314)/'1.DP 2012-2022 '!Z314)),"NA")</f>
        <v>prejuízo</v>
      </c>
      <c r="Q314" s="27">
        <f t="shared" si="1"/>
        <v>9</v>
      </c>
      <c r="R314" s="27">
        <f t="shared" si="2"/>
        <v>401</v>
      </c>
      <c r="S314" s="28">
        <f>IFERROR((SUMIF('1.DP 2012-2022 '!E314:O314,"&gt;=0",'1.DP 2012-2022 '!E314:O314)+SUMIF('1.DP 2012-2022 '!E314:O314,"&gt;=0",'1.DP 2012-2022 '!AA314:AK314))/(SUMIF('1.DP 2012-2022 '!P314:Z314,"&gt;=0",'1.DP 2012-2022 '!P314:Z314)),"NA")</f>
        <v>0.206400791822376</v>
      </c>
      <c r="T314" s="29">
        <f t="shared" si="3"/>
        <v>4.6324367241929775E-3</v>
      </c>
      <c r="U314" s="29">
        <f t="shared" si="4"/>
        <v>9.5115572268376035E-4</v>
      </c>
    </row>
    <row r="315" spans="1:21" ht="14.25" customHeight="1">
      <c r="A315" s="12" t="s">
        <v>694</v>
      </c>
      <c r="B315" s="12" t="s">
        <v>695</v>
      </c>
      <c r="C315" s="12" t="s">
        <v>58</v>
      </c>
      <c r="D315" s="13" t="s">
        <v>639</v>
      </c>
      <c r="E315" s="25">
        <f t="shared" si="0"/>
        <v>7.2050224453006489E-3</v>
      </c>
      <c r="F315" s="26">
        <f>IFERROR(IF(AND('1.DP 2012-2022 '!P315&lt;0),"prejuízo",IF('1.DP 2012-2022 '!E315&lt;0,"IRPJ NEGATIVO",('1.DP 2012-2022 '!E315+'1.DP 2012-2022 '!AA315)/'1.DP 2012-2022 '!P315)),"NA")</f>
        <v>0.37833228417232562</v>
      </c>
      <c r="G315" s="26">
        <f>IFERROR(IF(AND('1.DP 2012-2022 '!Q315&lt;0),"prejuízo",IF('1.DP 2012-2022 '!F315&lt;0,"IRPJ NEGATIVO",('1.DP 2012-2022 '!F315+'1.DP 2012-2022 '!AB315)/'1.DP 2012-2022 '!Q315)),"NA")</f>
        <v>0.21485190084052594</v>
      </c>
      <c r="H315" s="26">
        <f>IFERROR(IF(AND('1.DP 2012-2022 '!R315&lt;0),"prejuízo",IF('1.DP 2012-2022 '!G315&lt;0,"IRPJ NEGATIVO",('1.DP 2012-2022 '!G315+'1.DP 2012-2022 '!AC315)/'1.DP 2012-2022 '!R315)),"NA")</f>
        <v>0.27438102532313213</v>
      </c>
      <c r="I315" s="26">
        <f>IFERROR(IF(AND('1.DP 2012-2022 '!S315&lt;0),"prejuízo",IF('1.DP 2012-2022 '!H315&lt;0,"IRPJ NEGATIVO",('1.DP 2012-2022 '!H315+'1.DP 2012-2022 '!AD315)/'1.DP 2012-2022 '!S315)),"NA")</f>
        <v>0.23080455356229446</v>
      </c>
      <c r="J315" s="26">
        <f>IFERROR(IF(AND('1.DP 2012-2022 '!T315&lt;0),"prejuízo",IF('1.DP 2012-2022 '!I315&lt;0,"IRPJ NEGATIVO",('1.DP 2012-2022 '!I315+'1.DP 2012-2022 '!AE315)/'1.DP 2012-2022 '!T315)),"NA")</f>
        <v>0.21269504543884252</v>
      </c>
      <c r="K315" s="26">
        <f>IFERROR(IF(AND('1.DP 2012-2022 '!U315&lt;0),"prejuízo",IF('1.DP 2012-2022 '!J315&lt;0,"IRPJ NEGATIVO",('1.DP 2012-2022 '!J315+'1.DP 2012-2022 '!AF315)/'1.DP 2012-2022 '!U315)),"NA")</f>
        <v>0.34077344469350185</v>
      </c>
      <c r="L315" s="26">
        <f>IFERROR(IF(AND('1.DP 2012-2022 '!V315&lt;0),"prejuízo",IF('1.DP 2012-2022 '!K315&lt;0,"IRPJ NEGATIVO",('1.DP 2012-2022 '!K315+'1.DP 2012-2022 '!AG315)/'1.DP 2012-2022 '!V315)),"NA")</f>
        <v>0.15996166549918731</v>
      </c>
      <c r="M315" s="26">
        <f>IFERROR(IF(AND('1.DP 2012-2022 '!W315&lt;0),"prejuízo",IF('1.DP 2012-2022 '!L315&lt;0,"IRPJ NEGATIVO",('1.DP 2012-2022 '!L315+'1.DP 2012-2022 '!AH315)/'1.DP 2012-2022 '!W315)),"NA")</f>
        <v>0.20214263913534997</v>
      </c>
      <c r="N315" s="26">
        <f>IFERROR(IF(AND('1.DP 2012-2022 '!X315&lt;0),"prejuízo",IF('1.DP 2012-2022 '!M315&lt;0,"IRPJ NEGATIVO",('1.DP 2012-2022 '!M315+'1.DP 2012-2022 '!AI315)/'1.DP 2012-2022 '!X315)),"NA")</f>
        <v>0.29364299676121719</v>
      </c>
      <c r="O315" s="26">
        <f>IFERROR(IF(AND('1.DP 2012-2022 '!Y315&lt;0),"prejuízo",IF('1.DP 2012-2022 '!N315&lt;0,"IRPJ NEGATIVO",('1.DP 2012-2022 '!N315+'1.DP 2012-2022 '!AJ315)/'1.DP 2012-2022 '!Y315)),"NA")</f>
        <v>0.31897262690595068</v>
      </c>
      <c r="P315" s="26">
        <f>IFERROR(IF(AND('1.DP 2012-2022 '!Z315&lt;0),"prejuízo",IF('1.DP 2012-2022 '!O315&lt;0,"IRPJ NEGATIVO",('1.DP 2012-2022 '!O315+'1.DP 2012-2022 '!AK315)/'1.DP 2012-2022 '!Z315)),"NA")</f>
        <v>0.263530226983959</v>
      </c>
      <c r="Q315" s="27">
        <f t="shared" si="1"/>
        <v>11</v>
      </c>
      <c r="R315" s="27">
        <f t="shared" si="2"/>
        <v>401</v>
      </c>
      <c r="S315" s="28">
        <f>IFERROR((SUMIF('1.DP 2012-2022 '!E315:O315,"&gt;=0",'1.DP 2012-2022 '!E315:O315)+SUMIF('1.DP 2012-2022 '!E315:O315,"&gt;=0",'1.DP 2012-2022 '!AA315:AK315))/(SUMIF('1.DP 2012-2022 '!P315:Z315,"&gt;=0",'1.DP 2012-2022 '!P315:Z315)),"NA")</f>
        <v>0.25685242971180489</v>
      </c>
      <c r="T315" s="29">
        <f t="shared" si="3"/>
        <v>7.0458272489522531E-3</v>
      </c>
      <c r="U315" s="29">
        <f t="shared" si="4"/>
        <v>1.4466854720070934E-3</v>
      </c>
    </row>
    <row r="316" spans="1:21" ht="14.25" customHeight="1">
      <c r="A316" s="12" t="s">
        <v>696</v>
      </c>
      <c r="B316" s="12" t="s">
        <v>697</v>
      </c>
      <c r="C316" s="12" t="s">
        <v>58</v>
      </c>
      <c r="D316" s="13" t="s">
        <v>639</v>
      </c>
      <c r="E316" s="25">
        <f t="shared" si="0"/>
        <v>4.3981443909377957E-3</v>
      </c>
      <c r="F316" s="26">
        <f>IFERROR(IF(AND('1.DP 2012-2022 '!P316&lt;0),"prejuízo",IF('1.DP 2012-2022 '!E316&lt;0,"IRPJ NEGATIVO",('1.DP 2012-2022 '!E316+'1.DP 2012-2022 '!AA316)/'1.DP 2012-2022 '!P316)),"NA")</f>
        <v>0.22644565538615968</v>
      </c>
      <c r="G316" s="26">
        <f>IFERROR(IF(AND('1.DP 2012-2022 '!Q316&lt;0),"prejuízo",IF('1.DP 2012-2022 '!F316&lt;0,"IRPJ NEGATIVO",('1.DP 2012-2022 '!F316+'1.DP 2012-2022 '!AB316)/'1.DP 2012-2022 '!Q316)),"NA")</f>
        <v>0.2157954959407257</v>
      </c>
      <c r="H316" s="26">
        <f>IFERROR(IF(AND('1.DP 2012-2022 '!R316&lt;0),"prejuízo",IF('1.DP 2012-2022 '!G316&lt;0,"IRPJ NEGATIVO",('1.DP 2012-2022 '!G316+'1.DP 2012-2022 '!AC316)/'1.DP 2012-2022 '!R316)),"NA")</f>
        <v>0.25781301151110814</v>
      </c>
      <c r="I316" s="26">
        <f>IFERROR(IF(AND('1.DP 2012-2022 '!S316&lt;0),"prejuízo",IF('1.DP 2012-2022 '!H316&lt;0,"IRPJ NEGATIVO",('1.DP 2012-2022 '!H316+'1.DP 2012-2022 '!AD316)/'1.DP 2012-2022 '!S316)),"NA")</f>
        <v>0.46298126192856526</v>
      </c>
      <c r="J316" s="26" t="str">
        <f>IFERROR(IF(AND('1.DP 2012-2022 '!T316&lt;0),"prejuízo",IF('1.DP 2012-2022 '!I316&lt;0,"IRPJ NEGATIVO",('1.DP 2012-2022 '!I316+'1.DP 2012-2022 '!AE316)/'1.DP 2012-2022 '!T316)),"NA")</f>
        <v>IRPJ NEGATIVO</v>
      </c>
      <c r="K316" s="26">
        <f>IFERROR(IF(AND('1.DP 2012-2022 '!U316&lt;0),"prejuízo",IF('1.DP 2012-2022 '!J316&lt;0,"IRPJ NEGATIVO",('1.DP 2012-2022 '!J316+'1.DP 2012-2022 '!AF316)/'1.DP 2012-2022 '!U316)),"NA")</f>
        <v>5.6530837552328433E-2</v>
      </c>
      <c r="L316" s="26">
        <f>IFERROR(IF(AND('1.DP 2012-2022 '!V316&lt;0),"prejuízo",IF('1.DP 2012-2022 '!K316&lt;0,"IRPJ NEGATIVO",('1.DP 2012-2022 '!K316+'1.DP 2012-2022 '!AG316)/'1.DP 2012-2022 '!V316)),"NA")</f>
        <v>0.2813706114890156</v>
      </c>
      <c r="M316" s="26" t="str">
        <f>IFERROR(IF(AND('1.DP 2012-2022 '!W316&lt;0),"prejuízo",IF('1.DP 2012-2022 '!L316&lt;0,"IRPJ NEGATIVO",('1.DP 2012-2022 '!L316+'1.DP 2012-2022 '!AH316)/'1.DP 2012-2022 '!W316)),"NA")</f>
        <v>prejuízo</v>
      </c>
      <c r="N316" s="26">
        <f>IFERROR(IF(AND('1.DP 2012-2022 '!X316&lt;0),"prejuízo",IF('1.DP 2012-2022 '!M316&lt;0,"IRPJ NEGATIVO",('1.DP 2012-2022 '!M316+'1.DP 2012-2022 '!AI316)/'1.DP 2012-2022 '!X316)),"NA")</f>
        <v>6.6757260206369601E-2</v>
      </c>
      <c r="O316" s="26">
        <f>IFERROR(IF(AND('1.DP 2012-2022 '!Y316&lt;0),"prejuízo",IF('1.DP 2012-2022 '!N316&lt;0,"IRPJ NEGATIVO",('1.DP 2012-2022 '!N316+'1.DP 2012-2022 '!AJ316)/'1.DP 2012-2022 '!Y316)),"NA")</f>
        <v>0</v>
      </c>
      <c r="P316" s="26">
        <f>IFERROR(IF(AND('1.DP 2012-2022 '!Z316&lt;0),"prejuízo",IF('1.DP 2012-2022 '!O316&lt;0,"IRPJ NEGATIVO",('1.DP 2012-2022 '!O316+'1.DP 2012-2022 '!AK316)/'1.DP 2012-2022 '!Z316)),"NA")</f>
        <v>0.31034441906603705</v>
      </c>
      <c r="Q316" s="27">
        <f t="shared" si="1"/>
        <v>9</v>
      </c>
      <c r="R316" s="27">
        <f t="shared" si="2"/>
        <v>401</v>
      </c>
      <c r="S316" s="28">
        <f>IFERROR((SUMIF('1.DP 2012-2022 '!E316:O316,"&gt;=0",'1.DP 2012-2022 '!E316:O316)+SUMIF('1.DP 2012-2022 '!E316:O316,"&gt;=0",'1.DP 2012-2022 '!AA316:AK316))/(SUMIF('1.DP 2012-2022 '!P316:Z316,"&gt;=0",'1.DP 2012-2022 '!P316:Z316)),"NA")</f>
        <v>0.19281103026886423</v>
      </c>
      <c r="T316" s="29">
        <f t="shared" si="3"/>
        <v>4.3274296070318656E-3</v>
      </c>
      <c r="U316" s="29">
        <f t="shared" si="4"/>
        <v>8.8853009340490426E-4</v>
      </c>
    </row>
    <row r="317" spans="1:21" ht="14.25" customHeight="1">
      <c r="A317" s="12" t="s">
        <v>698</v>
      </c>
      <c r="B317" s="12" t="s">
        <v>699</v>
      </c>
      <c r="C317" s="12" t="s">
        <v>58</v>
      </c>
      <c r="D317" s="13" t="s">
        <v>639</v>
      </c>
      <c r="E317" s="25">
        <f t="shared" si="0"/>
        <v>2.8938618108129686E-3</v>
      </c>
      <c r="F317" s="26">
        <f>IFERROR(IF(AND('1.DP 2012-2022 '!P317&lt;0),"prejuízo",IF('1.DP 2012-2022 '!E317&lt;0,"IRPJ NEGATIVO",('1.DP 2012-2022 '!E317+'1.DP 2012-2022 '!AA317)/'1.DP 2012-2022 '!P317)),"NA")</f>
        <v>0.15009025843250828</v>
      </c>
      <c r="G317" s="26">
        <f>IFERROR(IF(AND('1.DP 2012-2022 '!Q317&lt;0),"prejuízo",IF('1.DP 2012-2022 '!F317&lt;0,"IRPJ NEGATIVO",('1.DP 2012-2022 '!F317+'1.DP 2012-2022 '!AB317)/'1.DP 2012-2022 '!Q317)),"NA")</f>
        <v>0.17808402956550926</v>
      </c>
      <c r="H317" s="26">
        <f>IFERROR(IF(AND('1.DP 2012-2022 '!R317&lt;0),"prejuízo",IF('1.DP 2012-2022 '!G317&lt;0,"IRPJ NEGATIVO",('1.DP 2012-2022 '!G317+'1.DP 2012-2022 '!AC317)/'1.DP 2012-2022 '!R317)),"NA")</f>
        <v>0.17572322363448345</v>
      </c>
      <c r="I317" s="26">
        <f>IFERROR(IF(AND('1.DP 2012-2022 '!S317&lt;0),"prejuízo",IF('1.DP 2012-2022 '!H317&lt;0,"IRPJ NEGATIVO",('1.DP 2012-2022 '!H317+'1.DP 2012-2022 '!AD317)/'1.DP 2012-2022 '!S317)),"NA")</f>
        <v>0.14944871834751189</v>
      </c>
      <c r="J317" s="26">
        <f>IFERROR(IF(AND('1.DP 2012-2022 '!T317&lt;0),"prejuízo",IF('1.DP 2012-2022 '!I317&lt;0,"IRPJ NEGATIVO",('1.DP 2012-2022 '!I317+'1.DP 2012-2022 '!AE317)/'1.DP 2012-2022 '!T317)),"NA")</f>
        <v>0.19892531622768481</v>
      </c>
      <c r="K317" s="26">
        <f>IFERROR(IF(AND('1.DP 2012-2022 '!U317&lt;0),"prejuízo",IF('1.DP 2012-2022 '!J317&lt;0,"IRPJ NEGATIVO",('1.DP 2012-2022 '!J317+'1.DP 2012-2022 '!AF317)/'1.DP 2012-2022 '!U317)),"NA")</f>
        <v>0.86574008928017243</v>
      </c>
      <c r="L317" s="26">
        <f>IFERROR(IF(AND('1.DP 2012-2022 '!V317&lt;0),"prejuízo",IF('1.DP 2012-2022 '!K317&lt;0,"IRPJ NEGATIVO",('1.DP 2012-2022 '!K317+'1.DP 2012-2022 '!AG317)/'1.DP 2012-2022 '!V317)),"NA")</f>
        <v>-4.2483801853399471E-2</v>
      </c>
      <c r="M317" s="26">
        <f>IFERROR(IF(AND('1.DP 2012-2022 '!W317&lt;0),"prejuízo",IF('1.DP 2012-2022 '!L317&lt;0,"IRPJ NEGATIVO",('1.DP 2012-2022 '!L317+'1.DP 2012-2022 '!AH317)/'1.DP 2012-2022 '!W317)),"NA")</f>
        <v>0.35065084178170242</v>
      </c>
      <c r="N317" s="26" t="str">
        <f>IFERROR(IF(AND('1.DP 2012-2022 '!X317&lt;0),"prejuízo",IF('1.DP 2012-2022 '!M317&lt;0,"IRPJ NEGATIVO",('1.DP 2012-2022 '!M317+'1.DP 2012-2022 '!AI317)/'1.DP 2012-2022 '!X317)),"NA")</f>
        <v>prejuízo</v>
      </c>
      <c r="O317" s="26" t="str">
        <f>IFERROR(IF(AND('1.DP 2012-2022 '!Y317&lt;0),"prejuízo",IF('1.DP 2012-2022 '!N317&lt;0,"IRPJ NEGATIVO",('1.DP 2012-2022 '!N317+'1.DP 2012-2022 '!AJ317)/'1.DP 2012-2022 '!Y317)),"NA")</f>
        <v>prejuízo</v>
      </c>
      <c r="P317" s="26" t="str">
        <f>IFERROR(IF(AND('1.DP 2012-2022 '!Z317&lt;0),"prejuízo",IF('1.DP 2012-2022 '!O317&lt;0,"IRPJ NEGATIVO",('1.DP 2012-2022 '!O317+'1.DP 2012-2022 '!AK317)/'1.DP 2012-2022 '!Z317)),"NA")</f>
        <v>prejuízo</v>
      </c>
      <c r="Q317" s="27">
        <f t="shared" si="1"/>
        <v>7</v>
      </c>
      <c r="R317" s="27">
        <f t="shared" si="2"/>
        <v>401</v>
      </c>
      <c r="S317" s="28">
        <f>IFERROR((SUMIF('1.DP 2012-2022 '!E317:O317,"&gt;=0",'1.DP 2012-2022 '!E317:O317)+SUMIF('1.DP 2012-2022 '!E317:O317,"&gt;=0",'1.DP 2012-2022 '!AA317:AK317))/(SUMIF('1.DP 2012-2022 '!P317:Z317,"&gt;=0",'1.DP 2012-2022 '!P317:Z317)),"NA")</f>
        <v>0.13016510191525599</v>
      </c>
      <c r="T317" s="29">
        <f t="shared" si="3"/>
        <v>2.2722087616129476E-3</v>
      </c>
      <c r="U317" s="29">
        <f t="shared" si="4"/>
        <v>4.6654158392564872E-4</v>
      </c>
    </row>
    <row r="318" spans="1:21" ht="14.25" customHeight="1">
      <c r="A318" s="12" t="s">
        <v>700</v>
      </c>
      <c r="B318" s="12" t="s">
        <v>701</v>
      </c>
      <c r="C318" s="12" t="s">
        <v>58</v>
      </c>
      <c r="D318" s="13" t="s">
        <v>639</v>
      </c>
      <c r="E318" s="25">
        <f t="shared" si="0"/>
        <v>1.1117100573091454E-3</v>
      </c>
      <c r="F318" s="26">
        <f>IFERROR(IF(AND('1.DP 2012-2022 '!P318&lt;0),"prejuízo",IF('1.DP 2012-2022 '!E318&lt;0,"IRPJ NEGATIVO",('1.DP 2012-2022 '!E318+'1.DP 2012-2022 '!AA318)/'1.DP 2012-2022 '!P318)),"NA")</f>
        <v>0.27287327808478656</v>
      </c>
      <c r="G318" s="26">
        <f>IFERROR(IF(AND('1.DP 2012-2022 '!Q318&lt;0),"prejuízo",IF('1.DP 2012-2022 '!F318&lt;0,"IRPJ NEGATIVO",('1.DP 2012-2022 '!F318+'1.DP 2012-2022 '!AB318)/'1.DP 2012-2022 '!Q318)),"NA")</f>
        <v>0.16510628547628103</v>
      </c>
      <c r="H318" s="26">
        <f>IFERROR(IF(AND('1.DP 2012-2022 '!R318&lt;0),"prejuízo",IF('1.DP 2012-2022 '!G318&lt;0,"IRPJ NEGATIVO",('1.DP 2012-2022 '!G318+'1.DP 2012-2022 '!AC318)/'1.DP 2012-2022 '!R318)),"NA")</f>
        <v>-0.23180928137206652</v>
      </c>
      <c r="I318" s="26">
        <f>IFERROR(IF(AND('1.DP 2012-2022 '!S318&lt;0),"prejuízo",IF('1.DP 2012-2022 '!H318&lt;0,"IRPJ NEGATIVO",('1.DP 2012-2022 '!H318+'1.DP 2012-2022 '!AD318)/'1.DP 2012-2022 '!S318)),"NA")</f>
        <v>-7.6593244058870705E-2</v>
      </c>
      <c r="J318" s="26">
        <f>IFERROR(IF(AND('1.DP 2012-2022 '!T318&lt;0),"prejuízo",IF('1.DP 2012-2022 '!I318&lt;0,"IRPJ NEGATIVO",('1.DP 2012-2022 '!I318+'1.DP 2012-2022 '!AE318)/'1.DP 2012-2022 '!T318)),"NA")</f>
        <v>-0.44718765376490477</v>
      </c>
      <c r="K318" s="26">
        <f>IFERROR(IF(AND('1.DP 2012-2022 '!U318&lt;0),"prejuízo",IF('1.DP 2012-2022 '!J318&lt;0,"IRPJ NEGATIVO",('1.DP 2012-2022 '!J318+'1.DP 2012-2022 '!AF318)/'1.DP 2012-2022 '!U318)),"NA")</f>
        <v>0.49279669715956248</v>
      </c>
      <c r="L318" s="26">
        <f>IFERROR(IF(AND('1.DP 2012-2022 '!V318&lt;0),"prejuízo",IF('1.DP 2012-2022 '!K318&lt;0,"IRPJ NEGATIVO",('1.DP 2012-2022 '!K318+'1.DP 2012-2022 '!AG318)/'1.DP 2012-2022 '!V318)),"NA")</f>
        <v>10.488517030944836</v>
      </c>
      <c r="M318" s="26">
        <f>IFERROR(IF(AND('1.DP 2012-2022 '!W318&lt;0),"prejuízo",IF('1.DP 2012-2022 '!L318&lt;0,"IRPJ NEGATIVO",('1.DP 2012-2022 '!L318+'1.DP 2012-2022 '!AH318)/'1.DP 2012-2022 '!W318)),"NA")</f>
        <v>-0.17657800230872558</v>
      </c>
      <c r="N318" s="26" t="str">
        <f>IFERROR(IF(AND('1.DP 2012-2022 '!X318&lt;0),"prejuízo",IF('1.DP 2012-2022 '!M318&lt;0,"IRPJ NEGATIVO",('1.DP 2012-2022 '!M318+'1.DP 2012-2022 '!AI318)/'1.DP 2012-2022 '!X318)),"NA")</f>
        <v>prejuízo</v>
      </c>
      <c r="O318" s="26" t="str">
        <f>IFERROR(IF(AND('1.DP 2012-2022 '!Y318&lt;0),"prejuízo",IF('1.DP 2012-2022 '!N318&lt;0,"IRPJ NEGATIVO",('1.DP 2012-2022 '!N318+'1.DP 2012-2022 '!AJ318)/'1.DP 2012-2022 '!Y318)),"NA")</f>
        <v>prejuízo</v>
      </c>
      <c r="P318" s="26" t="str">
        <f>IFERROR(IF(AND('1.DP 2012-2022 '!Z318&lt;0),"prejuízo",IF('1.DP 2012-2022 '!O318&lt;0,"IRPJ NEGATIVO",('1.DP 2012-2022 '!O318+'1.DP 2012-2022 '!AK318)/'1.DP 2012-2022 '!Z318)),"NA")</f>
        <v>prejuízo</v>
      </c>
      <c r="Q318" s="27">
        <f t="shared" si="1"/>
        <v>6</v>
      </c>
      <c r="R318" s="27">
        <f t="shared" si="2"/>
        <v>401</v>
      </c>
      <c r="S318" s="28">
        <f>IFERROR((SUMIF('1.DP 2012-2022 '!E318:O318,"&gt;=0",'1.DP 2012-2022 '!E318:O318)+SUMIF('1.DP 2012-2022 '!E318:O318,"&gt;=0",'1.DP 2012-2022 '!AA318:AK318))/(SUMIF('1.DP 2012-2022 '!P318:Z318,"&gt;=0",'1.DP 2012-2022 '!P318:Z318)),"NA")</f>
        <v>-3.447370174936603E-2</v>
      </c>
      <c r="T318" s="29">
        <f t="shared" si="3"/>
        <v>-5.1581598627480345E-4</v>
      </c>
      <c r="U318" s="29">
        <f t="shared" si="4"/>
        <v>-1.059099900134133E-4</v>
      </c>
    </row>
    <row r="319" spans="1:21" ht="14.25" customHeight="1">
      <c r="A319" s="12" t="s">
        <v>702</v>
      </c>
      <c r="B319" s="12" t="s">
        <v>703</v>
      </c>
      <c r="C319" s="12" t="s">
        <v>58</v>
      </c>
      <c r="D319" s="13" t="s">
        <v>639</v>
      </c>
      <c r="E319" s="25">
        <f t="shared" si="0"/>
        <v>6.4882780696487339E-3</v>
      </c>
      <c r="F319" s="26">
        <f>IFERROR(IF(AND('1.DP 2012-2022 '!P319&lt;0),"prejuízo",IF('1.DP 2012-2022 '!E319&lt;0,"IRPJ NEGATIVO",('1.DP 2012-2022 '!E319+'1.DP 2012-2022 '!AA319)/'1.DP 2012-2022 '!P319)),"NA")</f>
        <v>0.18894077668397047</v>
      </c>
      <c r="G319" s="26">
        <f>IFERROR(IF(AND('1.DP 2012-2022 '!Q319&lt;0),"prejuízo",IF('1.DP 2012-2022 '!F319&lt;0,"IRPJ NEGATIVO",('1.DP 2012-2022 '!F319+'1.DP 2012-2022 '!AB319)/'1.DP 2012-2022 '!Q319)),"NA")</f>
        <v>0.13985887918876577</v>
      </c>
      <c r="H319" s="26">
        <f>IFERROR(IF(AND('1.DP 2012-2022 '!R319&lt;0),"prejuízo",IF('1.DP 2012-2022 '!G319&lt;0,"IRPJ NEGATIVO",('1.DP 2012-2022 '!G319+'1.DP 2012-2022 '!AC319)/'1.DP 2012-2022 '!R319)),"NA")</f>
        <v>0.24134231304305581</v>
      </c>
      <c r="I319" s="26">
        <f>IFERROR(IF(AND('1.DP 2012-2022 '!S319&lt;0),"prejuízo",IF('1.DP 2012-2022 '!H319&lt;0,"IRPJ NEGATIVO",('1.DP 2012-2022 '!H319+'1.DP 2012-2022 '!AD319)/'1.DP 2012-2022 '!S319)),"NA")</f>
        <v>0.25157184230386659</v>
      </c>
      <c r="J319" s="26">
        <f>IFERROR(IF(AND('1.DP 2012-2022 '!T319&lt;0),"prejuízo",IF('1.DP 2012-2022 '!I319&lt;0,"IRPJ NEGATIVO",('1.DP 2012-2022 '!I319+'1.DP 2012-2022 '!AE319)/'1.DP 2012-2022 '!T319)),"NA")</f>
        <v>0.2198279812522892</v>
      </c>
      <c r="K319" s="26">
        <f>IFERROR(IF(AND('1.DP 2012-2022 '!U319&lt;0),"prejuízo",IF('1.DP 2012-2022 '!J319&lt;0,"IRPJ NEGATIVO",('1.DP 2012-2022 '!J319+'1.DP 2012-2022 '!AF319)/'1.DP 2012-2022 '!U319)),"NA")</f>
        <v>0.23588690925291908</v>
      </c>
      <c r="L319" s="26">
        <f>IFERROR(IF(AND('1.DP 2012-2022 '!V319&lt;0),"prejuízo",IF('1.DP 2012-2022 '!K319&lt;0,"IRPJ NEGATIVO",('1.DP 2012-2022 '!K319+'1.DP 2012-2022 '!AG319)/'1.DP 2012-2022 '!V319)),"NA")</f>
        <v>0.2508606411986003</v>
      </c>
      <c r="M319" s="26">
        <f>IFERROR(IF(AND('1.DP 2012-2022 '!W319&lt;0),"prejuízo",IF('1.DP 2012-2022 '!L319&lt;0,"IRPJ NEGATIVO",('1.DP 2012-2022 '!L319+'1.DP 2012-2022 '!AH319)/'1.DP 2012-2022 '!W319)),"NA")</f>
        <v>0.261617464218107</v>
      </c>
      <c r="N319" s="26">
        <f>IFERROR(IF(AND('1.DP 2012-2022 '!X319&lt;0),"prejuízo",IF('1.DP 2012-2022 '!M319&lt;0,"IRPJ NEGATIVO",('1.DP 2012-2022 '!M319+'1.DP 2012-2022 '!AI319)/'1.DP 2012-2022 '!X319)),"NA")</f>
        <v>0.29312564491132043</v>
      </c>
      <c r="O319" s="26">
        <f>IFERROR(IF(AND('1.DP 2012-2022 '!Y319&lt;0),"prejuízo",IF('1.DP 2012-2022 '!N319&lt;0,"IRPJ NEGATIVO",('1.DP 2012-2022 '!N319+'1.DP 2012-2022 '!AJ319)/'1.DP 2012-2022 '!Y319)),"NA")</f>
        <v>0.28223982606450737</v>
      </c>
      <c r="P319" s="26">
        <f>IFERROR(IF(AND('1.DP 2012-2022 '!Z319&lt;0),"prejuízo",IF('1.DP 2012-2022 '!O319&lt;0,"IRPJ NEGATIVO",('1.DP 2012-2022 '!O319+'1.DP 2012-2022 '!AK319)/'1.DP 2012-2022 '!Z319)),"NA")</f>
        <v>0.28575095236484765</v>
      </c>
      <c r="Q319" s="27">
        <f t="shared" si="1"/>
        <v>11</v>
      </c>
      <c r="R319" s="27">
        <f t="shared" si="2"/>
        <v>401</v>
      </c>
      <c r="S319" s="28">
        <f>IFERROR((SUMIF('1.DP 2012-2022 '!E319:O319,"&gt;=0",'1.DP 2012-2022 '!E319:O319)+SUMIF('1.DP 2012-2022 '!E319:O319,"&gt;=0",'1.DP 2012-2022 '!AA319:AK319))/(SUMIF('1.DP 2012-2022 '!P319:Z319,"&gt;=0",'1.DP 2012-2022 '!P319:Z319)),"NA")</f>
        <v>0.24477261893612748</v>
      </c>
      <c r="T319" s="29">
        <f t="shared" si="3"/>
        <v>6.7144608685720756E-3</v>
      </c>
      <c r="U319" s="29">
        <f t="shared" si="4"/>
        <v>1.378647623296161E-3</v>
      </c>
    </row>
    <row r="320" spans="1:21" ht="14.25" customHeight="1">
      <c r="A320" s="12" t="s">
        <v>704</v>
      </c>
      <c r="B320" s="12" t="s">
        <v>705</v>
      </c>
      <c r="C320" s="12" t="s">
        <v>58</v>
      </c>
      <c r="D320" s="13" t="s">
        <v>639</v>
      </c>
      <c r="E320" s="25">
        <f t="shared" si="0"/>
        <v>4.769361303894896E-3</v>
      </c>
      <c r="F320" s="26">
        <f>IFERROR(IF(AND('1.DP 2012-2022 '!P320&lt;0),"prejuízo",IF('1.DP 2012-2022 '!E320&lt;0,"IRPJ NEGATIVO",('1.DP 2012-2022 '!E320+'1.DP 2012-2022 '!AA320)/'1.DP 2012-2022 '!P320)),"NA")</f>
        <v>0.1243614875583558</v>
      </c>
      <c r="G320" s="26">
        <f>IFERROR(IF(AND('1.DP 2012-2022 '!Q320&lt;0),"prejuízo",IF('1.DP 2012-2022 '!F320&lt;0,"IRPJ NEGATIVO",('1.DP 2012-2022 '!F320+'1.DP 2012-2022 '!AB320)/'1.DP 2012-2022 '!Q320)),"NA")</f>
        <v>0.18388096059424669</v>
      </c>
      <c r="H320" s="26">
        <f>IFERROR(IF(AND('1.DP 2012-2022 '!R320&lt;0),"prejuízo",IF('1.DP 2012-2022 '!G320&lt;0,"IRPJ NEGATIVO",('1.DP 2012-2022 '!G320+'1.DP 2012-2022 '!AC320)/'1.DP 2012-2022 '!R320)),"NA")</f>
        <v>0.17930089633653681</v>
      </c>
      <c r="I320" s="26">
        <f>IFERROR(IF(AND('1.DP 2012-2022 '!S320&lt;0),"prejuízo",IF('1.DP 2012-2022 '!H320&lt;0,"IRPJ NEGATIVO",('1.DP 2012-2022 '!H320+'1.DP 2012-2022 '!AD320)/'1.DP 2012-2022 '!S320)),"NA")</f>
        <v>0.17515529376292627</v>
      </c>
      <c r="J320" s="26">
        <f>IFERROR(IF(AND('1.DP 2012-2022 '!T320&lt;0),"prejuízo",IF('1.DP 2012-2022 '!I320&lt;0,"IRPJ NEGATIVO",('1.DP 2012-2022 '!I320+'1.DP 2012-2022 '!AE320)/'1.DP 2012-2022 '!T320)),"NA")</f>
        <v>0.1732734929865497</v>
      </c>
      <c r="K320" s="26">
        <f>IFERROR(IF(AND('1.DP 2012-2022 '!U320&lt;0),"prejuízo",IF('1.DP 2012-2022 '!J320&lt;0,"IRPJ NEGATIVO",('1.DP 2012-2022 '!J320+'1.DP 2012-2022 '!AF320)/'1.DP 2012-2022 '!U320)),"NA")</f>
        <v>0.17232769681921678</v>
      </c>
      <c r="L320" s="26">
        <f>IFERROR(IF(AND('1.DP 2012-2022 '!V320&lt;0),"prejuízo",IF('1.DP 2012-2022 '!K320&lt;0,"IRPJ NEGATIVO",('1.DP 2012-2022 '!K320+'1.DP 2012-2022 '!AG320)/'1.DP 2012-2022 '!V320)),"NA")</f>
        <v>0.18311528300978924</v>
      </c>
      <c r="M320" s="26">
        <f>IFERROR(IF(AND('1.DP 2012-2022 '!W320&lt;0),"prejuízo",IF('1.DP 2012-2022 '!L320&lt;0,"IRPJ NEGATIVO",('1.DP 2012-2022 '!L320+'1.DP 2012-2022 '!AH320)/'1.DP 2012-2022 '!W320)),"NA")</f>
        <v>0.17898554322652743</v>
      </c>
      <c r="N320" s="26">
        <f>IFERROR(IF(AND('1.DP 2012-2022 '!X320&lt;0),"prejuízo",IF('1.DP 2012-2022 '!M320&lt;0,"IRPJ NEGATIVO",('1.DP 2012-2022 '!M320+'1.DP 2012-2022 '!AI320)/'1.DP 2012-2022 '!X320)),"NA")</f>
        <v>0.16434501441770538</v>
      </c>
      <c r="O320" s="26">
        <f>IFERROR(IF(AND('1.DP 2012-2022 '!Y320&lt;0),"prejuízo",IF('1.DP 2012-2022 '!N320&lt;0,"IRPJ NEGATIVO",('1.DP 2012-2022 '!N320+'1.DP 2012-2022 '!AJ320)/'1.DP 2012-2022 '!Y320)),"NA")</f>
        <v>0.20390331570801226</v>
      </c>
      <c r="P320" s="26">
        <f>IFERROR(IF(AND('1.DP 2012-2022 '!Z320&lt;0),"prejuízo",IF('1.DP 2012-2022 '!O320&lt;0,"IRPJ NEGATIVO",('1.DP 2012-2022 '!O320+'1.DP 2012-2022 '!AK320)/'1.DP 2012-2022 '!Z320)),"NA")</f>
        <v>0.21394149285814573</v>
      </c>
      <c r="Q320" s="27">
        <f t="shared" si="1"/>
        <v>11</v>
      </c>
      <c r="R320" s="27">
        <f t="shared" si="2"/>
        <v>401</v>
      </c>
      <c r="S320" s="28">
        <f>IFERROR((SUMIF('1.DP 2012-2022 '!E320:O320,"&gt;=0",'1.DP 2012-2022 '!E320:O320)+SUMIF('1.DP 2012-2022 '!E320:O320,"&gt;=0",'1.DP 2012-2022 '!AA320:AK320))/(SUMIF('1.DP 2012-2022 '!P320:Z320,"&gt;=0",'1.DP 2012-2022 '!P320:Z320)),"NA")</f>
        <v>0.17736507709684712</v>
      </c>
      <c r="T320" s="29">
        <f t="shared" si="3"/>
        <v>4.8653761797140113E-3</v>
      </c>
      <c r="U320" s="29">
        <f t="shared" si="4"/>
        <v>9.9898404918859099E-4</v>
      </c>
    </row>
    <row r="321" spans="1:21" ht="14.25" customHeight="1">
      <c r="A321" s="12" t="s">
        <v>706</v>
      </c>
      <c r="B321" s="12" t="s">
        <v>707</v>
      </c>
      <c r="C321" s="12" t="s">
        <v>58</v>
      </c>
      <c r="D321" s="13" t="s">
        <v>639</v>
      </c>
      <c r="E321" s="25">
        <f t="shared" si="0"/>
        <v>2.7229910190266961E-3</v>
      </c>
      <c r="F321" s="26">
        <f>IFERROR(IF(AND('1.DP 2012-2022 '!P321&lt;0),"prejuízo",IF('1.DP 2012-2022 '!E321&lt;0,"IRPJ NEGATIVO",('1.DP 2012-2022 '!E321+'1.DP 2012-2022 '!AA321)/'1.DP 2012-2022 '!P321)),"NA")</f>
        <v>0.10330597081812527</v>
      </c>
      <c r="G321" s="26">
        <f>IFERROR(IF(AND('1.DP 2012-2022 '!Q321&lt;0),"prejuízo",IF('1.DP 2012-2022 '!F321&lt;0,"IRPJ NEGATIVO",('1.DP 2012-2022 '!F321+'1.DP 2012-2022 '!AB321)/'1.DP 2012-2022 '!Q321)),"NA")</f>
        <v>0.21060977046007337</v>
      </c>
      <c r="H321" s="26">
        <f>IFERROR(IF(AND('1.DP 2012-2022 '!R321&lt;0),"prejuízo",IF('1.DP 2012-2022 '!G321&lt;0,"IRPJ NEGATIVO",('1.DP 2012-2022 '!G321+'1.DP 2012-2022 '!AC321)/'1.DP 2012-2022 '!R321)),"NA")</f>
        <v>0.25523892048699898</v>
      </c>
      <c r="I321" s="26">
        <f>IFERROR(IF(AND('1.DP 2012-2022 '!S321&lt;0),"prejuízo",IF('1.DP 2012-2022 '!H321&lt;0,"IRPJ NEGATIVO",('1.DP 2012-2022 '!H321+'1.DP 2012-2022 '!AD321)/'1.DP 2012-2022 '!S321)),"NA")</f>
        <v>0.21116635866951752</v>
      </c>
      <c r="J321" s="26">
        <f>IFERROR(IF(AND('1.DP 2012-2022 '!T321&lt;0),"prejuízo",IF('1.DP 2012-2022 '!I321&lt;0,"IRPJ NEGATIVO",('1.DP 2012-2022 '!I321+'1.DP 2012-2022 '!AE321)/'1.DP 2012-2022 '!T321)),"NA")</f>
        <v>0.1904775448741122</v>
      </c>
      <c r="K321" s="26">
        <f>IFERROR(IF(AND('1.DP 2012-2022 '!U321&lt;0),"prejuízo",IF('1.DP 2012-2022 '!J321&lt;0,"IRPJ NEGATIVO",('1.DP 2012-2022 '!J321+'1.DP 2012-2022 '!AF321)/'1.DP 2012-2022 '!U321)),"NA")</f>
        <v>-0.17371209063956092</v>
      </c>
      <c r="L321" s="26">
        <f>IFERROR(IF(AND('1.DP 2012-2022 '!V321&lt;0),"prejuízo",IF('1.DP 2012-2022 '!K321&lt;0,"IRPJ NEGATIVO",('1.DP 2012-2022 '!K321+'1.DP 2012-2022 '!AG321)/'1.DP 2012-2022 '!V321)),"NA")</f>
        <v>0.16589913139873255</v>
      </c>
      <c r="M321" s="26">
        <f>IFERROR(IF(AND('1.DP 2012-2022 '!W321&lt;0),"prejuízo",IF('1.DP 2012-2022 '!L321&lt;0,"IRPJ NEGATIVO",('1.DP 2012-2022 '!L321+'1.DP 2012-2022 '!AH321)/'1.DP 2012-2022 '!W321)),"NA")</f>
        <v>0.12893379256170603</v>
      </c>
      <c r="N321" s="26">
        <f>IFERROR(IF(AND('1.DP 2012-2022 '!X321&lt;0),"prejuízo",IF('1.DP 2012-2022 '!M321&lt;0,"IRPJ NEGATIVO",('1.DP 2012-2022 '!M321+'1.DP 2012-2022 '!AI321)/'1.DP 2012-2022 '!X321)),"NA")</f>
        <v>-0.79215270965122175</v>
      </c>
      <c r="O321" s="26" t="str">
        <f>IFERROR(IF(AND('1.DP 2012-2022 '!Y321&lt;0),"prejuízo",IF('1.DP 2012-2022 '!N321&lt;0,"IRPJ NEGATIVO",('1.DP 2012-2022 '!N321+'1.DP 2012-2022 '!AJ321)/'1.DP 2012-2022 '!Y321)),"NA")</f>
        <v>prejuízo</v>
      </c>
      <c r="P321" s="26" t="str">
        <f>IFERROR(IF(AND('1.DP 2012-2022 '!Z321&lt;0),"prejuízo",IF('1.DP 2012-2022 '!O321&lt;0,"IRPJ NEGATIVO",('1.DP 2012-2022 '!O321+'1.DP 2012-2022 '!AK321)/'1.DP 2012-2022 '!Z321)),"NA")</f>
        <v>prejuízo</v>
      </c>
      <c r="Q321" s="27">
        <f t="shared" si="1"/>
        <v>8</v>
      </c>
      <c r="R321" s="27">
        <f t="shared" si="2"/>
        <v>401</v>
      </c>
      <c r="S321" s="28">
        <f>IFERROR((SUMIF('1.DP 2012-2022 '!E321:O321,"&gt;=0",'1.DP 2012-2022 '!E321:O321)+SUMIF('1.DP 2012-2022 '!E321:O321,"&gt;=0",'1.DP 2012-2022 '!AA321:AK321))/(SUMIF('1.DP 2012-2022 '!P321:Z321,"&gt;=0",'1.DP 2012-2022 '!P321:Z321)),"NA")</f>
        <v>9.4352766052923753E-2</v>
      </c>
      <c r="T321" s="29">
        <f t="shared" si="3"/>
        <v>1.8823494474398755E-3</v>
      </c>
      <c r="U321" s="29">
        <f t="shared" si="4"/>
        <v>3.864936653473579E-4</v>
      </c>
    </row>
    <row r="322" spans="1:21" ht="14.25" customHeight="1">
      <c r="A322" s="12" t="s">
        <v>708</v>
      </c>
      <c r="B322" s="12" t="s">
        <v>709</v>
      </c>
      <c r="C322" s="12" t="s">
        <v>58</v>
      </c>
      <c r="D322" s="13" t="s">
        <v>639</v>
      </c>
      <c r="E322" s="25">
        <f t="shared" si="0"/>
        <v>2.9759832572965146E-3</v>
      </c>
      <c r="F322" s="26">
        <f>IFERROR(IF(AND('1.DP 2012-2022 '!P322&lt;0),"prejuízo",IF('1.DP 2012-2022 '!E322&lt;0,"IRPJ NEGATIVO",('1.DP 2012-2022 '!E322+'1.DP 2012-2022 '!AA322)/'1.DP 2012-2022 '!P322)),"NA")</f>
        <v>0.28622698763754328</v>
      </c>
      <c r="G322" s="26">
        <f>IFERROR(IF(AND('1.DP 2012-2022 '!Q322&lt;0),"prejuízo",IF('1.DP 2012-2022 '!F322&lt;0,"IRPJ NEGATIVO",('1.DP 2012-2022 '!F322+'1.DP 2012-2022 '!AB322)/'1.DP 2012-2022 '!Q322)),"NA")</f>
        <v>-3.1916802137718352E-2</v>
      </c>
      <c r="H322" s="26">
        <f>IFERROR(IF(AND('1.DP 2012-2022 '!R322&lt;0),"prejuízo",IF('1.DP 2012-2022 '!G322&lt;0,"IRPJ NEGATIVO",('1.DP 2012-2022 '!G322+'1.DP 2012-2022 '!AC322)/'1.DP 2012-2022 '!R322)),"NA")</f>
        <v>0.20894582339378162</v>
      </c>
      <c r="I322" s="26">
        <f>IFERROR(IF(AND('1.DP 2012-2022 '!S322&lt;0),"prejuízo",IF('1.DP 2012-2022 '!H322&lt;0,"IRPJ NEGATIVO",('1.DP 2012-2022 '!H322+'1.DP 2012-2022 '!AD322)/'1.DP 2012-2022 '!S322)),"NA")</f>
        <v>0.26206835270813317</v>
      </c>
      <c r="J322" s="26">
        <f>IFERROR(IF(AND('1.DP 2012-2022 '!T322&lt;0),"prejuízo",IF('1.DP 2012-2022 '!I322&lt;0,"IRPJ NEGATIVO",('1.DP 2012-2022 '!I322+'1.DP 2012-2022 '!AE322)/'1.DP 2012-2022 '!T322)),"NA")</f>
        <v>0.10380850126056319</v>
      </c>
      <c r="K322" s="26">
        <f>IFERROR(IF(AND('1.DP 2012-2022 '!U322&lt;0),"prejuízo",IF('1.DP 2012-2022 '!J322&lt;0,"IRPJ NEGATIVO",('1.DP 2012-2022 '!J322+'1.DP 2012-2022 '!AF322)/'1.DP 2012-2022 '!U322)),"NA")</f>
        <v>2.9032741500446074E-2</v>
      </c>
      <c r="L322" s="26">
        <f>IFERROR(IF(AND('1.DP 2012-2022 '!V322&lt;0),"prejuízo",IF('1.DP 2012-2022 '!K322&lt;0,"IRPJ NEGATIVO",('1.DP 2012-2022 '!K322+'1.DP 2012-2022 '!AG322)/'1.DP 2012-2022 '!V322)),"NA")</f>
        <v>0.16846093186648622</v>
      </c>
      <c r="M322" s="26">
        <f>IFERROR(IF(AND('1.DP 2012-2022 '!W322&lt;0),"prejuízo",IF('1.DP 2012-2022 '!L322&lt;0,"IRPJ NEGATIVO",('1.DP 2012-2022 '!L322+'1.DP 2012-2022 '!AH322)/'1.DP 2012-2022 '!W322)),"NA")</f>
        <v>0.14380547747605424</v>
      </c>
      <c r="N322" s="26">
        <f>IFERROR(IF(AND('1.DP 2012-2022 '!X322&lt;0),"prejuízo",IF('1.DP 2012-2022 '!M322&lt;0,"IRPJ NEGATIVO",('1.DP 2012-2022 '!M322+'1.DP 2012-2022 '!AI322)/'1.DP 2012-2022 '!X322)),"NA")</f>
        <v>-9.6399656146977222E-2</v>
      </c>
      <c r="O322" s="26" t="str">
        <f>IFERROR(IF(AND('1.DP 2012-2022 '!Y322&lt;0),"prejuízo",IF('1.DP 2012-2022 '!N322&lt;0,"IRPJ NEGATIVO",('1.DP 2012-2022 '!N322+'1.DP 2012-2022 '!AJ322)/'1.DP 2012-2022 '!Y322)),"NA")</f>
        <v>IRPJ NEGATIVO</v>
      </c>
      <c r="P322" s="26">
        <f>IFERROR(IF(AND('1.DP 2012-2022 '!Z322&lt;0),"prejuízo",IF('1.DP 2012-2022 '!O322&lt;0,"IRPJ NEGATIVO",('1.DP 2012-2022 '!O322+'1.DP 2012-2022 '!AK322)/'1.DP 2012-2022 '!Z322)),"NA")</f>
        <v>0.34620038058956265</v>
      </c>
      <c r="Q322" s="27">
        <f t="shared" si="1"/>
        <v>10</v>
      </c>
      <c r="R322" s="27">
        <f t="shared" si="2"/>
        <v>401</v>
      </c>
      <c r="S322" s="28">
        <f>IFERROR((SUMIF('1.DP 2012-2022 '!E322:O322,"&gt;=0",'1.DP 2012-2022 '!E322:O322)+SUMIF('1.DP 2012-2022 '!E322:O322,"&gt;=0",'1.DP 2012-2022 '!AA322:AK322))/(SUMIF('1.DP 2012-2022 '!P322:Z322,"&gt;=0",'1.DP 2012-2022 '!P322:Z322)),"NA")</f>
        <v>0.14704292479996439</v>
      </c>
      <c r="T322" s="29">
        <f t="shared" si="3"/>
        <v>3.6669058553607079E-3</v>
      </c>
      <c r="U322" s="29">
        <f t="shared" si="4"/>
        <v>7.5290796108532713E-4</v>
      </c>
    </row>
    <row r="323" spans="1:21" ht="14.25" customHeight="1">
      <c r="A323" s="12" t="s">
        <v>710</v>
      </c>
      <c r="B323" s="12" t="s">
        <v>711</v>
      </c>
      <c r="C323" s="12" t="s">
        <v>58</v>
      </c>
      <c r="D323" s="13" t="s">
        <v>639</v>
      </c>
      <c r="E323" s="25">
        <f t="shared" si="0"/>
        <v>6.7587880704254111E-3</v>
      </c>
      <c r="F323" s="26">
        <f>IFERROR(IF(AND('1.DP 2012-2022 '!P323&lt;0),"prejuízo",IF('1.DP 2012-2022 '!E323&lt;0,"IRPJ NEGATIVO",('1.DP 2012-2022 '!E323+'1.DP 2012-2022 '!AA323)/'1.DP 2012-2022 '!P323)),"NA")</f>
        <v>0.25299906020160917</v>
      </c>
      <c r="G323" s="26" t="str">
        <f>IFERROR(IF(AND('1.DP 2012-2022 '!Q323&lt;0),"prejuízo",IF('1.DP 2012-2022 '!F323&lt;0,"IRPJ NEGATIVO",('1.DP 2012-2022 '!F323+'1.DP 2012-2022 '!AB323)/'1.DP 2012-2022 '!Q323)),"NA")</f>
        <v>prejuízo</v>
      </c>
      <c r="H323" s="26">
        <f>IFERROR(IF(AND('1.DP 2012-2022 '!R323&lt;0),"prejuízo",IF('1.DP 2012-2022 '!G323&lt;0,"IRPJ NEGATIVO",('1.DP 2012-2022 '!G323+'1.DP 2012-2022 '!AC323)/'1.DP 2012-2022 '!R323)),"NA")</f>
        <v>0.30130129730111405</v>
      </c>
      <c r="I323" s="26">
        <f>IFERROR(IF(AND('1.DP 2012-2022 '!S323&lt;0),"prejuízo",IF('1.DP 2012-2022 '!H323&lt;0,"IRPJ NEGATIVO",('1.DP 2012-2022 '!H323+'1.DP 2012-2022 '!AD323)/'1.DP 2012-2022 '!S323)),"NA")</f>
        <v>0.26117060035132672</v>
      </c>
      <c r="J323" s="26">
        <f>IFERROR(IF(AND('1.DP 2012-2022 '!T323&lt;0),"prejuízo",IF('1.DP 2012-2022 '!I323&lt;0,"IRPJ NEGATIVO",('1.DP 2012-2022 '!I323+'1.DP 2012-2022 '!AE323)/'1.DP 2012-2022 '!T323)),"NA")</f>
        <v>0.25605537338646289</v>
      </c>
      <c r="K323" s="26">
        <f>IFERROR(IF(AND('1.DP 2012-2022 '!U323&lt;0),"prejuízo",IF('1.DP 2012-2022 '!J323&lt;0,"IRPJ NEGATIVO",('1.DP 2012-2022 '!J323+'1.DP 2012-2022 '!AF323)/'1.DP 2012-2022 '!U323)),"NA")</f>
        <v>0.23473668686616947</v>
      </c>
      <c r="L323" s="26">
        <f>IFERROR(IF(AND('1.DP 2012-2022 '!V323&lt;0),"prejuízo",IF('1.DP 2012-2022 '!K323&lt;0,"IRPJ NEGATIVO",('1.DP 2012-2022 '!K323+'1.DP 2012-2022 '!AG323)/'1.DP 2012-2022 '!V323)),"NA")</f>
        <v>0.27473609145338612</v>
      </c>
      <c r="M323" s="26">
        <f>IFERROR(IF(AND('1.DP 2012-2022 '!W323&lt;0),"prejuízo",IF('1.DP 2012-2022 '!L323&lt;0,"IRPJ NEGATIVO",('1.DP 2012-2022 '!L323+'1.DP 2012-2022 '!AH323)/'1.DP 2012-2022 '!W323)),"NA")</f>
        <v>0.28384397618919122</v>
      </c>
      <c r="N323" s="26">
        <f>IFERROR(IF(AND('1.DP 2012-2022 '!X323&lt;0),"prejuízo",IF('1.DP 2012-2022 '!M323&lt;0,"IRPJ NEGATIVO",('1.DP 2012-2022 '!M323+'1.DP 2012-2022 '!AI323)/'1.DP 2012-2022 '!X323)),"NA")</f>
        <v>0.27723180728570512</v>
      </c>
      <c r="O323" s="26">
        <f>IFERROR(IF(AND('1.DP 2012-2022 '!Y323&lt;0),"prejuízo",IF('1.DP 2012-2022 '!N323&lt;0,"IRPJ NEGATIVO",('1.DP 2012-2022 '!N323+'1.DP 2012-2022 '!AJ323)/'1.DP 2012-2022 '!Y323)),"NA")</f>
        <v>0.29717172158156629</v>
      </c>
      <c r="P323" s="26">
        <f>IFERROR(IF(AND('1.DP 2012-2022 '!Z323&lt;0),"prejuízo",IF('1.DP 2012-2022 '!O323&lt;0,"IRPJ NEGATIVO",('1.DP 2012-2022 '!O323+'1.DP 2012-2022 '!AK323)/'1.DP 2012-2022 '!Z323)),"NA")</f>
        <v>0.26504166636970361</v>
      </c>
      <c r="Q323" s="27">
        <f t="shared" si="1"/>
        <v>10</v>
      </c>
      <c r="R323" s="27">
        <f t="shared" si="2"/>
        <v>401</v>
      </c>
      <c r="S323" s="28">
        <f>IFERROR((SUMIF('1.DP 2012-2022 '!E323:O323,"&gt;=0",'1.DP 2012-2022 '!E323:O323)+SUMIF('1.DP 2012-2022 '!E323:O323,"&gt;=0",'1.DP 2012-2022 '!AA323:AK323))/(SUMIF('1.DP 2012-2022 '!P323:Z323,"&gt;=0",'1.DP 2012-2022 '!P323:Z323)),"NA")</f>
        <v>0.27320706335899886</v>
      </c>
      <c r="T323" s="29">
        <f t="shared" si="3"/>
        <v>6.8131437246633135E-3</v>
      </c>
      <c r="U323" s="29">
        <f t="shared" si="4"/>
        <v>1.3989096946185298E-3</v>
      </c>
    </row>
    <row r="324" spans="1:21" ht="14.25" customHeight="1">
      <c r="A324" s="12" t="s">
        <v>712</v>
      </c>
      <c r="B324" s="12" t="s">
        <v>713</v>
      </c>
      <c r="C324" s="12" t="s">
        <v>58</v>
      </c>
      <c r="D324" s="13" t="s">
        <v>639</v>
      </c>
      <c r="E324" s="25">
        <f t="shared" si="0"/>
        <v>5.6276534777316258E-3</v>
      </c>
      <c r="F324" s="26" t="str">
        <f>IFERROR(IF(AND('1.DP 2012-2022 '!P324&lt;0),"prejuízo",IF('1.DP 2012-2022 '!E324&lt;0,"IRPJ NEGATIVO",('1.DP 2012-2022 '!E324+'1.DP 2012-2022 '!AA324)/'1.DP 2012-2022 '!P324)),"NA")</f>
        <v>prejuízo</v>
      </c>
      <c r="G324" s="26" t="str">
        <f>IFERROR(IF(AND('1.DP 2012-2022 '!Q324&lt;0),"prejuízo",IF('1.DP 2012-2022 '!F324&lt;0,"IRPJ NEGATIVO",('1.DP 2012-2022 '!F324+'1.DP 2012-2022 '!AB324)/'1.DP 2012-2022 '!Q324)),"NA")</f>
        <v>prejuízo</v>
      </c>
      <c r="H324" s="26">
        <f>IFERROR(IF(AND('1.DP 2012-2022 '!R324&lt;0),"prejuízo",IF('1.DP 2012-2022 '!G324&lt;0,"IRPJ NEGATIVO",('1.DP 2012-2022 '!G324+'1.DP 2012-2022 '!AC324)/'1.DP 2012-2022 '!R324)),"NA")</f>
        <v>1.2857923831597127</v>
      </c>
      <c r="I324" s="26">
        <f>IFERROR(IF(AND('1.DP 2012-2022 '!S324&lt;0),"prejuízo",IF('1.DP 2012-2022 '!H324&lt;0,"IRPJ NEGATIVO",('1.DP 2012-2022 '!H324+'1.DP 2012-2022 '!AD324)/'1.DP 2012-2022 '!S324)),"NA")</f>
        <v>0.4177320662132637</v>
      </c>
      <c r="J324" s="26">
        <f>IFERROR(IF(AND('1.DP 2012-2022 '!T324&lt;0),"prejuízo",IF('1.DP 2012-2022 '!I324&lt;0,"IRPJ NEGATIVO",('1.DP 2012-2022 '!I324+'1.DP 2012-2022 '!AE324)/'1.DP 2012-2022 '!T324)),"NA")</f>
        <v>0.57215092343787133</v>
      </c>
      <c r="K324" s="26">
        <f>IFERROR(IF(AND('1.DP 2012-2022 '!U324&lt;0),"prejuízo",IF('1.DP 2012-2022 '!J324&lt;0,"IRPJ NEGATIVO",('1.DP 2012-2022 '!J324+'1.DP 2012-2022 '!AF324)/'1.DP 2012-2022 '!U324)),"NA")</f>
        <v>0.58892029245451438</v>
      </c>
      <c r="L324" s="26" t="str">
        <f>IFERROR(IF(AND('1.DP 2012-2022 '!V324&lt;0),"prejuízo",IF('1.DP 2012-2022 '!K324&lt;0,"IRPJ NEGATIVO",('1.DP 2012-2022 '!K324+'1.DP 2012-2022 '!AG324)/'1.DP 2012-2022 '!V324)),"NA")</f>
        <v>prejuízo</v>
      </c>
      <c r="M324" s="26" t="str">
        <f>IFERROR(IF(AND('1.DP 2012-2022 '!W324&lt;0),"prejuízo",IF('1.DP 2012-2022 '!L324&lt;0,"IRPJ NEGATIVO",('1.DP 2012-2022 '!L324+'1.DP 2012-2022 '!AH324)/'1.DP 2012-2022 '!W324)),"NA")</f>
        <v>prejuízo</v>
      </c>
      <c r="N324" s="26">
        <f>IFERROR(IF(AND('1.DP 2012-2022 '!X324&lt;0),"prejuízo",IF('1.DP 2012-2022 '!M324&lt;0,"IRPJ NEGATIVO",('1.DP 2012-2022 '!M324+'1.DP 2012-2022 '!AI324)/'1.DP 2012-2022 '!X324)),"NA")</f>
        <v>0.42944640746221413</v>
      </c>
      <c r="O324" s="26">
        <f>IFERROR(IF(AND('1.DP 2012-2022 '!Y324&lt;0),"prejuízo",IF('1.DP 2012-2022 '!N324&lt;0,"IRPJ NEGATIVO",('1.DP 2012-2022 '!N324+'1.DP 2012-2022 '!AJ324)/'1.DP 2012-2022 '!Y324)),"NA")</f>
        <v>0.24843935500251832</v>
      </c>
      <c r="P324" s="26">
        <f>IFERROR(IF(AND('1.DP 2012-2022 '!Z324&lt;0),"prejuízo",IF('1.DP 2012-2022 '!O324&lt;0,"IRPJ NEGATIVO",('1.DP 2012-2022 '!O324+'1.DP 2012-2022 '!AK324)/'1.DP 2012-2022 '!Z324)),"NA")</f>
        <v>3.9341544273955757</v>
      </c>
      <c r="Q324" s="27">
        <f t="shared" si="1"/>
        <v>5</v>
      </c>
      <c r="R324" s="27">
        <f t="shared" si="2"/>
        <v>401</v>
      </c>
      <c r="S324" s="28">
        <f>IFERROR((SUMIF('1.DP 2012-2022 '!E324:O324,"&gt;=0",'1.DP 2012-2022 '!E324:O324)+SUMIF('1.DP 2012-2022 '!E324:O324,"&gt;=0",'1.DP 2012-2022 '!AA324:AK324))/(SUMIF('1.DP 2012-2022 '!P324:Z324,"&gt;=0",'1.DP 2012-2022 '!P324:Z324)),"NA")</f>
        <v>-0.31976538746618016</v>
      </c>
      <c r="T324" s="29" t="str">
        <f t="shared" si="3"/>
        <v>na</v>
      </c>
      <c r="U324" s="29" t="str">
        <f t="shared" si="4"/>
        <v>na</v>
      </c>
    </row>
    <row r="325" spans="1:21" ht="14.25" customHeight="1">
      <c r="A325" s="12" t="s">
        <v>714</v>
      </c>
      <c r="B325" s="12" t="s">
        <v>715</v>
      </c>
      <c r="C325" s="12" t="s">
        <v>58</v>
      </c>
      <c r="D325" s="13" t="s">
        <v>639</v>
      </c>
      <c r="E325" s="25">
        <f t="shared" si="0"/>
        <v>6.7650973785197827E-3</v>
      </c>
      <c r="F325" s="26" t="str">
        <f>IFERROR(IF(AND('1.DP 2012-2022 '!P325&lt;0),"prejuízo",IF('1.DP 2012-2022 '!E325&lt;0,"IRPJ NEGATIVO",('1.DP 2012-2022 '!E325+'1.DP 2012-2022 '!AA325)/'1.DP 2012-2022 '!P325)),"NA")</f>
        <v>prejuízo</v>
      </c>
      <c r="G325" s="26" t="str">
        <f>IFERROR(IF(AND('1.DP 2012-2022 '!Q325&lt;0),"prejuízo",IF('1.DP 2012-2022 '!F325&lt;0,"IRPJ NEGATIVO",('1.DP 2012-2022 '!F325+'1.DP 2012-2022 '!AB325)/'1.DP 2012-2022 '!Q325)),"NA")</f>
        <v>prejuízo</v>
      </c>
      <c r="H325" s="26">
        <f>IFERROR(IF(AND('1.DP 2012-2022 '!R325&lt;0),"prejuízo",IF('1.DP 2012-2022 '!G325&lt;0,"IRPJ NEGATIVO",('1.DP 2012-2022 '!G325+'1.DP 2012-2022 '!AC325)/'1.DP 2012-2022 '!R325)),"NA")</f>
        <v>0.33951699121944812</v>
      </c>
      <c r="I325" s="26">
        <f>IFERROR(IF(AND('1.DP 2012-2022 '!S325&lt;0),"prejuízo",IF('1.DP 2012-2022 '!H325&lt;0,"IRPJ NEGATIVO",('1.DP 2012-2022 '!H325+'1.DP 2012-2022 '!AD325)/'1.DP 2012-2022 '!S325)),"NA")</f>
        <v>0.33240939430785232</v>
      </c>
      <c r="J325" s="26">
        <f>IFERROR(IF(AND('1.DP 2012-2022 '!T325&lt;0),"prejuízo",IF('1.DP 2012-2022 '!I325&lt;0,"IRPJ NEGATIVO",('1.DP 2012-2022 '!I325+'1.DP 2012-2022 '!AE325)/'1.DP 2012-2022 '!T325)),"NA")</f>
        <v>0.46760653842057054</v>
      </c>
      <c r="K325" s="26">
        <f>IFERROR(IF(AND('1.DP 2012-2022 '!U325&lt;0),"prejuízo",IF('1.DP 2012-2022 '!J325&lt;0,"IRPJ NEGATIVO",('1.DP 2012-2022 '!J325+'1.DP 2012-2022 '!AF325)/'1.DP 2012-2022 '!U325)),"NA")</f>
        <v>0.58381857288784855</v>
      </c>
      <c r="L325" s="26" t="str">
        <f>IFERROR(IF(AND('1.DP 2012-2022 '!V325&lt;0),"prejuízo",IF('1.DP 2012-2022 '!K325&lt;0,"IRPJ NEGATIVO",('1.DP 2012-2022 '!K325+'1.DP 2012-2022 '!AG325)/'1.DP 2012-2022 '!V325)),"NA")</f>
        <v>prejuízo</v>
      </c>
      <c r="M325" s="26">
        <f>IFERROR(IF(AND('1.DP 2012-2022 '!W325&lt;0),"prejuízo",IF('1.DP 2012-2022 '!L325&lt;0,"IRPJ NEGATIVO",('1.DP 2012-2022 '!L325+'1.DP 2012-2022 '!AH325)/'1.DP 2012-2022 '!W325)),"NA")</f>
        <v>0.69543588510235821</v>
      </c>
      <c r="N325" s="26">
        <f>IFERROR(IF(AND('1.DP 2012-2022 '!X325&lt;0),"prejuízo",IF('1.DP 2012-2022 '!M325&lt;0,"IRPJ NEGATIVO",('1.DP 2012-2022 '!M325+'1.DP 2012-2022 '!AI325)/'1.DP 2012-2022 '!X325)),"NA")</f>
        <v>0.2911861169560056</v>
      </c>
      <c r="O325" s="26">
        <f>IFERROR(IF(AND('1.DP 2012-2022 '!Y325&lt;0),"prejuízo",IF('1.DP 2012-2022 '!N325&lt;0,"IRPJ NEGATIVO",('1.DP 2012-2022 '!N325+'1.DP 2012-2022 '!AJ325)/'1.DP 2012-2022 '!Y325)),"NA")</f>
        <v>0.31072299945378901</v>
      </c>
      <c r="P325" s="26">
        <f>IFERROR(IF(AND('1.DP 2012-2022 '!Z325&lt;0),"prejuízo",IF('1.DP 2012-2022 '!O325&lt;0,"IRPJ NEGATIVO",('1.DP 2012-2022 '!O325+'1.DP 2012-2022 '!AK325)/'1.DP 2012-2022 '!Z325)),"NA")</f>
        <v>0.29597386658767127</v>
      </c>
      <c r="Q325" s="27">
        <f t="shared" si="1"/>
        <v>7</v>
      </c>
      <c r="R325" s="27">
        <f t="shared" si="2"/>
        <v>401</v>
      </c>
      <c r="S325" s="28">
        <f>IFERROR((SUMIF('1.DP 2012-2022 '!E325:O325,"&gt;=0",'1.DP 2012-2022 '!E325:O325)+SUMIF('1.DP 2012-2022 '!E325:O325,"&gt;=0",'1.DP 2012-2022 '!AA325:AK325))/(SUMIF('1.DP 2012-2022 '!P325:Z325,"&gt;=0",'1.DP 2012-2022 '!P325:Z325)),"NA")</f>
        <v>0.38442653789779907</v>
      </c>
      <c r="T325" s="29">
        <f t="shared" si="3"/>
        <v>6.7106876939765419E-3</v>
      </c>
      <c r="U325" s="29">
        <f t="shared" si="4"/>
        <v>1.3778728956910361E-3</v>
      </c>
    </row>
    <row r="326" spans="1:21" ht="14.25" customHeight="1">
      <c r="A326" s="12" t="s">
        <v>716</v>
      </c>
      <c r="B326" s="12" t="s">
        <v>717</v>
      </c>
      <c r="C326" s="12" t="s">
        <v>58</v>
      </c>
      <c r="D326" s="13" t="s">
        <v>639</v>
      </c>
      <c r="E326" s="25">
        <f t="shared" si="0"/>
        <v>7.1404641008476488E-3</v>
      </c>
      <c r="F326" s="26">
        <f>IFERROR(IF(AND('1.DP 2012-2022 '!P326&lt;0),"prejuízo",IF('1.DP 2012-2022 '!E326&lt;0,"IRPJ NEGATIVO",('1.DP 2012-2022 '!E326+'1.DP 2012-2022 '!AA326)/'1.DP 2012-2022 '!P326)),"NA")</f>
        <v>0.13576457844428075</v>
      </c>
      <c r="G326" s="26">
        <f>IFERROR(IF(AND('1.DP 2012-2022 '!Q326&lt;0),"prejuízo",IF('1.DP 2012-2022 '!F326&lt;0,"IRPJ NEGATIVO",('1.DP 2012-2022 '!F326+'1.DP 2012-2022 '!AB326)/'1.DP 2012-2022 '!Q326)),"NA")</f>
        <v>0.27249955269155268</v>
      </c>
      <c r="H326" s="26">
        <f>IFERROR(IF(AND('1.DP 2012-2022 '!R326&lt;0),"prejuízo",IF('1.DP 2012-2022 '!G326&lt;0,"IRPJ NEGATIVO",('1.DP 2012-2022 '!G326+'1.DP 2012-2022 '!AC326)/'1.DP 2012-2022 '!R326)),"NA")</f>
        <v>0.24506237006123666</v>
      </c>
      <c r="I326" s="26">
        <f>IFERROR(IF(AND('1.DP 2012-2022 '!S326&lt;0),"prejuízo",IF('1.DP 2012-2022 '!H326&lt;0,"IRPJ NEGATIVO",('1.DP 2012-2022 '!H326+'1.DP 2012-2022 '!AD326)/'1.DP 2012-2022 '!S326)),"NA")</f>
        <v>0.21247760784609113</v>
      </c>
      <c r="J326" s="26">
        <f>IFERROR(IF(AND('1.DP 2012-2022 '!T326&lt;0),"prejuízo",IF('1.DP 2012-2022 '!I326&lt;0,"IRPJ NEGATIVO",('1.DP 2012-2022 '!I326+'1.DP 2012-2022 '!AE326)/'1.DP 2012-2022 '!T326)),"NA")</f>
        <v>0.24130809360098138</v>
      </c>
      <c r="K326" s="26">
        <f>IFERROR(IF(AND('1.DP 2012-2022 '!U326&lt;0),"prejuízo",IF('1.DP 2012-2022 '!J326&lt;0,"IRPJ NEGATIVO",('1.DP 2012-2022 '!J326+'1.DP 2012-2022 '!AF326)/'1.DP 2012-2022 '!U326)),"NA")</f>
        <v>0.38106099756282052</v>
      </c>
      <c r="L326" s="26">
        <f>IFERROR(IF(AND('1.DP 2012-2022 '!V326&lt;0),"prejuízo",IF('1.DP 2012-2022 '!K326&lt;0,"IRPJ NEGATIVO",('1.DP 2012-2022 '!K326+'1.DP 2012-2022 '!AG326)/'1.DP 2012-2022 '!V326)),"NA")</f>
        <v>0.36823100830232225</v>
      </c>
      <c r="M326" s="26">
        <f>IFERROR(IF(AND('1.DP 2012-2022 '!W326&lt;0),"prejuízo",IF('1.DP 2012-2022 '!L326&lt;0,"IRPJ NEGATIVO",('1.DP 2012-2022 '!L326+'1.DP 2012-2022 '!AH326)/'1.DP 2012-2022 '!W326)),"NA")</f>
        <v>0.36119201522787547</v>
      </c>
      <c r="N326" s="26">
        <f>IFERROR(IF(AND('1.DP 2012-2022 '!X326&lt;0),"prejuízo",IF('1.DP 2012-2022 '!M326&lt;0,"IRPJ NEGATIVO",('1.DP 2012-2022 '!M326+'1.DP 2012-2022 '!AI326)/'1.DP 2012-2022 '!X326)),"NA")</f>
        <v>0.19439999916847864</v>
      </c>
      <c r="O326" s="26">
        <f>IFERROR(IF(AND('1.DP 2012-2022 '!Y326&lt;0),"prejuízo",IF('1.DP 2012-2022 '!N326&lt;0,"IRPJ NEGATIVO",('1.DP 2012-2022 '!N326+'1.DP 2012-2022 '!AJ326)/'1.DP 2012-2022 '!Y326)),"NA")</f>
        <v>0.19102750840336691</v>
      </c>
      <c r="P326" s="26">
        <f>IFERROR(IF(AND('1.DP 2012-2022 '!Z326&lt;0),"prejuízo",IF('1.DP 2012-2022 '!O326&lt;0,"IRPJ NEGATIVO",('1.DP 2012-2022 '!O326+'1.DP 2012-2022 '!AK326)/'1.DP 2012-2022 '!Z326)),"NA")</f>
        <v>0.1508990818080731</v>
      </c>
      <c r="Q326" s="27">
        <f t="shared" si="1"/>
        <v>11</v>
      </c>
      <c r="R326" s="27">
        <f t="shared" si="2"/>
        <v>401</v>
      </c>
      <c r="S326" s="28">
        <f>IFERROR((SUMIF('1.DP 2012-2022 '!E326:O326,"&gt;=0",'1.DP 2012-2022 '!E326:O326)+SUMIF('1.DP 2012-2022 '!E326:O326,"&gt;=0",'1.DP 2012-2022 '!AA326:AK326))/(SUMIF('1.DP 2012-2022 '!P326:Z326,"&gt;=0",'1.DP 2012-2022 '!P326:Z326)),"NA")</f>
        <v>0.22127113609480456</v>
      </c>
      <c r="T326" s="29">
        <f t="shared" si="3"/>
        <v>6.0697817881367839E-3</v>
      </c>
      <c r="U326" s="29">
        <f t="shared" si="4"/>
        <v>1.2462788003291603E-3</v>
      </c>
    </row>
    <row r="327" spans="1:21" ht="14.25" customHeight="1">
      <c r="A327" s="12" t="s">
        <v>718</v>
      </c>
      <c r="B327" s="12" t="s">
        <v>719</v>
      </c>
      <c r="C327" s="12" t="s">
        <v>58</v>
      </c>
      <c r="D327" s="13" t="s">
        <v>639</v>
      </c>
      <c r="E327" s="25">
        <f t="shared" si="0"/>
        <v>5.0990788704813389E-3</v>
      </c>
      <c r="F327" s="26">
        <f>IFERROR(IF(AND('1.DP 2012-2022 '!P327&lt;0),"prejuízo",IF('1.DP 2012-2022 '!E327&lt;0,"IRPJ NEGATIVO",('1.DP 2012-2022 '!E327+'1.DP 2012-2022 '!AA327)/'1.DP 2012-2022 '!P327)),"NA")</f>
        <v>1.2455512749484667</v>
      </c>
      <c r="G327" s="26">
        <f>IFERROR(IF(AND('1.DP 2012-2022 '!Q327&lt;0),"prejuízo",IF('1.DP 2012-2022 '!F327&lt;0,"IRPJ NEGATIVO",('1.DP 2012-2022 '!F327+'1.DP 2012-2022 '!AB327)/'1.DP 2012-2022 '!Q327)),"NA")</f>
        <v>0.18415888303309272</v>
      </c>
      <c r="H327" s="26">
        <f>IFERROR(IF(AND('1.DP 2012-2022 '!R327&lt;0),"prejuízo",IF('1.DP 2012-2022 '!G327&lt;0,"IRPJ NEGATIVO",('1.DP 2012-2022 '!G327+'1.DP 2012-2022 '!AC327)/'1.DP 2012-2022 '!R327)),"NA")</f>
        <v>0.48455162026124382</v>
      </c>
      <c r="I327" s="26">
        <f>IFERROR(IF(AND('1.DP 2012-2022 '!S327&lt;0),"prejuízo",IF('1.DP 2012-2022 '!H327&lt;0,"IRPJ NEGATIVO",('1.DP 2012-2022 '!H327+'1.DP 2012-2022 '!AD327)/'1.DP 2012-2022 '!S327)),"NA")</f>
        <v>0.50426168732787036</v>
      </c>
      <c r="J327" s="26">
        <f>IFERROR(IF(AND('1.DP 2012-2022 '!T327&lt;0),"prejuízo",IF('1.DP 2012-2022 '!I327&lt;0,"IRPJ NEGATIVO",('1.DP 2012-2022 '!I327+'1.DP 2012-2022 '!AE327)/'1.DP 2012-2022 '!T327)),"NA")</f>
        <v>0.33718850600936773</v>
      </c>
      <c r="K327" s="26">
        <f>IFERROR(IF(AND('1.DP 2012-2022 '!U327&lt;0),"prejuízo",IF('1.DP 2012-2022 '!J327&lt;0,"IRPJ NEGATIVO",('1.DP 2012-2022 '!J327+'1.DP 2012-2022 '!AF327)/'1.DP 2012-2022 '!U327)),"NA")</f>
        <v>0.14228086140631144</v>
      </c>
      <c r="L327" s="26">
        <f>IFERROR(IF(AND('1.DP 2012-2022 '!V327&lt;0),"prejuízo",IF('1.DP 2012-2022 '!K327&lt;0,"IRPJ NEGATIVO",('1.DP 2012-2022 '!K327+'1.DP 2012-2022 '!AG327)/'1.DP 2012-2022 '!V327)),"NA")</f>
        <v>0.24250363082735954</v>
      </c>
      <c r="M327" s="26">
        <f>IFERROR(IF(AND('1.DP 2012-2022 '!W327&lt;0),"prejuízo",IF('1.DP 2012-2022 '!L327&lt;0,"IRPJ NEGATIVO",('1.DP 2012-2022 '!L327+'1.DP 2012-2022 '!AH327)/'1.DP 2012-2022 '!W327)),"NA")</f>
        <v>0.63156676710506154</v>
      </c>
      <c r="N327" s="26">
        <f>IFERROR(IF(AND('1.DP 2012-2022 '!X327&lt;0),"prejuízo",IF('1.DP 2012-2022 '!M327&lt;0,"IRPJ NEGATIVO",('1.DP 2012-2022 '!M327+'1.DP 2012-2022 '!AI327)/'1.DP 2012-2022 '!X327)),"NA")</f>
        <v>-0.18967695361257361</v>
      </c>
      <c r="O327" s="26" t="str">
        <f>IFERROR(IF(AND('1.DP 2012-2022 '!Y327&lt;0),"prejuízo",IF('1.DP 2012-2022 '!N327&lt;0,"IRPJ NEGATIVO",('1.DP 2012-2022 '!N327+'1.DP 2012-2022 '!AJ327)/'1.DP 2012-2022 '!Y327)),"NA")</f>
        <v>prejuízo</v>
      </c>
      <c r="P327" s="26" t="str">
        <f>IFERROR(IF(AND('1.DP 2012-2022 '!Z327&lt;0),"prejuízo",IF('1.DP 2012-2022 '!O327&lt;0,"IRPJ NEGATIVO",('1.DP 2012-2022 '!O327+'1.DP 2012-2022 '!AK327)/'1.DP 2012-2022 '!Z327)),"NA")</f>
        <v>NA</v>
      </c>
      <c r="Q327" s="27">
        <f t="shared" si="1"/>
        <v>7</v>
      </c>
      <c r="R327" s="27">
        <f t="shared" si="2"/>
        <v>401</v>
      </c>
      <c r="S327" s="28">
        <f>IFERROR((SUMIF('1.DP 2012-2022 '!E327:O327,"&gt;=0",'1.DP 2012-2022 '!E327:O327)+SUMIF('1.DP 2012-2022 '!E327:O327,"&gt;=0",'1.DP 2012-2022 '!AA327:AK327))/(SUMIF('1.DP 2012-2022 '!P327:Z327,"&gt;=0",'1.DP 2012-2022 '!P327:Z327)),"NA")</f>
        <v>0.26223845536662466</v>
      </c>
      <c r="T327" s="29">
        <f t="shared" si="3"/>
        <v>4.5777286472976873E-3</v>
      </c>
      <c r="U327" s="29">
        <f t="shared" si="4"/>
        <v>9.3992277909184469E-4</v>
      </c>
    </row>
    <row r="328" spans="1:21" ht="14.25" customHeight="1">
      <c r="A328" s="12" t="s">
        <v>720</v>
      </c>
      <c r="B328" s="12" t="s">
        <v>721</v>
      </c>
      <c r="C328" s="12" t="s">
        <v>58</v>
      </c>
      <c r="D328" s="13" t="s">
        <v>639</v>
      </c>
      <c r="E328" s="25">
        <f t="shared" si="0"/>
        <v>2.1154809630038762E-3</v>
      </c>
      <c r="F328" s="26" t="str">
        <f>IFERROR(IF(AND('1.DP 2012-2022 '!P328&lt;0),"prejuízo",IF('1.DP 2012-2022 '!E328&lt;0,"IRPJ NEGATIVO",('1.DP 2012-2022 '!E328+'1.DP 2012-2022 '!AA328)/'1.DP 2012-2022 '!P328)),"NA")</f>
        <v>prejuízo</v>
      </c>
      <c r="G328" s="26" t="str">
        <f>IFERROR(IF(AND('1.DP 2012-2022 '!Q328&lt;0),"prejuízo",IF('1.DP 2012-2022 '!F328&lt;0,"IRPJ NEGATIVO",('1.DP 2012-2022 '!F328+'1.DP 2012-2022 '!AB328)/'1.DP 2012-2022 '!Q328)),"NA")</f>
        <v>prejuízo</v>
      </c>
      <c r="H328" s="26">
        <f>IFERROR(IF(AND('1.DP 2012-2022 '!R328&lt;0),"prejuízo",IF('1.DP 2012-2022 '!G328&lt;0,"IRPJ NEGATIVO",('1.DP 2012-2022 '!G328+'1.DP 2012-2022 '!AC328)/'1.DP 2012-2022 '!R328)),"NA")</f>
        <v>0.5021193142084257</v>
      </c>
      <c r="I328" s="26" t="str">
        <f>IFERROR(IF(AND('1.DP 2012-2022 '!S328&lt;0),"prejuízo",IF('1.DP 2012-2022 '!H328&lt;0,"IRPJ NEGATIVO",('1.DP 2012-2022 '!H328+'1.DP 2012-2022 '!AD328)/'1.DP 2012-2022 '!S328)),"NA")</f>
        <v>prejuízo</v>
      </c>
      <c r="J328" s="26">
        <f>IFERROR(IF(AND('1.DP 2012-2022 '!T328&lt;0),"prejuízo",IF('1.DP 2012-2022 '!I328&lt;0,"IRPJ NEGATIVO",('1.DP 2012-2022 '!I328+'1.DP 2012-2022 '!AE328)/'1.DP 2012-2022 '!T328)),"NA")</f>
        <v>0.34618855195612874</v>
      </c>
      <c r="K328" s="26" t="str">
        <f>IFERROR(IF(AND('1.DP 2012-2022 '!U328&lt;0),"prejuízo",IF('1.DP 2012-2022 '!J328&lt;0,"IRPJ NEGATIVO",('1.DP 2012-2022 '!J328+'1.DP 2012-2022 '!AF328)/'1.DP 2012-2022 '!U328)),"NA")</f>
        <v>prejuízo</v>
      </c>
      <c r="L328" s="26" t="str">
        <f>IFERROR(IF(AND('1.DP 2012-2022 '!V328&lt;0),"prejuízo",IF('1.DP 2012-2022 '!K328&lt;0,"IRPJ NEGATIVO",('1.DP 2012-2022 '!K328+'1.DP 2012-2022 '!AG328)/'1.DP 2012-2022 '!V328)),"NA")</f>
        <v>NA</v>
      </c>
      <c r="M328" s="26" t="str">
        <f>IFERROR(IF(AND('1.DP 2012-2022 '!W328&lt;0),"prejuízo",IF('1.DP 2012-2022 '!L328&lt;0,"IRPJ NEGATIVO",('1.DP 2012-2022 '!L328+'1.DP 2012-2022 '!AH328)/'1.DP 2012-2022 '!W328)),"NA")</f>
        <v>NA</v>
      </c>
      <c r="N328" s="26" t="str">
        <f>IFERROR(IF(AND('1.DP 2012-2022 '!X328&lt;0),"prejuízo",IF('1.DP 2012-2022 '!M328&lt;0,"IRPJ NEGATIVO",('1.DP 2012-2022 '!M328+'1.DP 2012-2022 '!AI328)/'1.DP 2012-2022 '!X328)),"NA")</f>
        <v>NA</v>
      </c>
      <c r="O328" s="26" t="str">
        <f>IFERROR(IF(AND('1.DP 2012-2022 '!Y328&lt;0),"prejuízo",IF('1.DP 2012-2022 '!N328&lt;0,"IRPJ NEGATIVO",('1.DP 2012-2022 '!N328+'1.DP 2012-2022 '!AJ328)/'1.DP 2012-2022 '!Y328)),"NA")</f>
        <v>NA</v>
      </c>
      <c r="P328" s="26" t="str">
        <f>IFERROR(IF(AND('1.DP 2012-2022 '!Z328&lt;0),"prejuízo",IF('1.DP 2012-2022 '!O328&lt;0,"IRPJ NEGATIVO",('1.DP 2012-2022 '!O328+'1.DP 2012-2022 '!AK328)/'1.DP 2012-2022 '!Z328)),"NA")</f>
        <v>NA</v>
      </c>
      <c r="Q328" s="27">
        <f t="shared" si="1"/>
        <v>2</v>
      </c>
      <c r="R328" s="27">
        <f t="shared" si="2"/>
        <v>401</v>
      </c>
      <c r="S328" s="28">
        <f>IFERROR((SUMIF('1.DP 2012-2022 '!E328:O328,"&gt;=0",'1.DP 2012-2022 '!E328:O328)+SUMIF('1.DP 2012-2022 '!E328:O328,"&gt;=0",'1.DP 2012-2022 '!AA328:AK328))/(SUMIF('1.DP 2012-2022 '!P328:Z328,"&gt;=0",'1.DP 2012-2022 '!P328:Z328)),"NA")</f>
        <v>0.93730325743336995</v>
      </c>
      <c r="T328" s="29" t="str">
        <f t="shared" si="3"/>
        <v>na</v>
      </c>
      <c r="U328" s="29" t="str">
        <f t="shared" si="4"/>
        <v>na</v>
      </c>
    </row>
    <row r="329" spans="1:21" ht="14.25" customHeight="1">
      <c r="A329" s="12" t="s">
        <v>722</v>
      </c>
      <c r="B329" s="12" t="s">
        <v>723</v>
      </c>
      <c r="C329" s="12" t="s">
        <v>58</v>
      </c>
      <c r="D329" s="13" t="s">
        <v>639</v>
      </c>
      <c r="E329" s="25">
        <f t="shared" si="0"/>
        <v>3.8643272357962158E-3</v>
      </c>
      <c r="F329" s="26">
        <f>IFERROR(IF(AND('1.DP 2012-2022 '!P329&lt;0),"prejuízo",IF('1.DP 2012-2022 '!E329&lt;0,"IRPJ NEGATIVO",('1.DP 2012-2022 '!E329+'1.DP 2012-2022 '!AA329)/'1.DP 2012-2022 '!P329)),"NA")</f>
        <v>0.19452762848762681</v>
      </c>
      <c r="G329" s="26">
        <f>IFERROR(IF(AND('1.DP 2012-2022 '!Q329&lt;0),"prejuízo",IF('1.DP 2012-2022 '!F329&lt;0,"IRPJ NEGATIVO",('1.DP 2012-2022 '!F329+'1.DP 2012-2022 '!AB329)/'1.DP 2012-2022 '!Q329)),"NA")</f>
        <v>0.22774572863820206</v>
      </c>
      <c r="H329" s="26">
        <f>IFERROR(IF(AND('1.DP 2012-2022 '!R329&lt;0),"prejuízo",IF('1.DP 2012-2022 '!G329&lt;0,"IRPJ NEGATIVO",('1.DP 2012-2022 '!G329+'1.DP 2012-2022 '!AC329)/'1.DP 2012-2022 '!R329)),"NA")</f>
        <v>0.23593923361536653</v>
      </c>
      <c r="I329" s="26">
        <f>IFERROR(IF(AND('1.DP 2012-2022 '!S329&lt;0),"prejuízo",IF('1.DP 2012-2022 '!H329&lt;0,"IRPJ NEGATIVO",('1.DP 2012-2022 '!H329+'1.DP 2012-2022 '!AD329)/'1.DP 2012-2022 '!S329)),"NA")</f>
        <v>0.2112094972059998</v>
      </c>
      <c r="J329" s="26">
        <f>IFERROR(IF(AND('1.DP 2012-2022 '!T329&lt;0),"prejuízo",IF('1.DP 2012-2022 '!I329&lt;0,"IRPJ NEGATIVO",('1.DP 2012-2022 '!I329+'1.DP 2012-2022 '!AE329)/'1.DP 2012-2022 '!T329)),"NA")</f>
        <v>0.21351131275983587</v>
      </c>
      <c r="K329" s="26">
        <f>IFERROR(IF(AND('1.DP 2012-2022 '!U329&lt;0),"prejuízo",IF('1.DP 2012-2022 '!J329&lt;0,"IRPJ NEGATIVO",('1.DP 2012-2022 '!J329+'1.DP 2012-2022 '!AF329)/'1.DP 2012-2022 '!U329)),"NA")</f>
        <v>0.59993092649562152</v>
      </c>
      <c r="L329" s="26">
        <f>IFERROR(IF(AND('1.DP 2012-2022 '!V329&lt;0),"prejuízo",IF('1.DP 2012-2022 '!K329&lt;0,"IRPJ NEGATIVO",('1.DP 2012-2022 '!K329+'1.DP 2012-2022 '!AG329)/'1.DP 2012-2022 '!V329)),"NA")</f>
        <v>-0.20848225343823057</v>
      </c>
      <c r="M329" s="26">
        <f>IFERROR(IF(AND('1.DP 2012-2022 '!W329&lt;0),"prejuízo",IF('1.DP 2012-2022 '!L329&lt;0,"IRPJ NEGATIVO",('1.DP 2012-2022 '!L329+'1.DP 2012-2022 '!AH329)/'1.DP 2012-2022 '!W329)),"NA")</f>
        <v>-0.14847575125915927</v>
      </c>
      <c r="N329" s="26">
        <f>IFERROR(IF(AND('1.DP 2012-2022 '!X329&lt;0),"prejuízo",IF('1.DP 2012-2022 '!M329&lt;0,"IRPJ NEGATIVO",('1.DP 2012-2022 '!M329+'1.DP 2012-2022 '!AI329)/'1.DP 2012-2022 '!X329)),"NA")</f>
        <v>0.2236888990490199</v>
      </c>
      <c r="O329" s="26" t="str">
        <f>IFERROR(IF(AND('1.DP 2012-2022 '!Y329&lt;0),"prejuízo",IF('1.DP 2012-2022 '!N329&lt;0,"IRPJ NEGATIVO",('1.DP 2012-2022 '!N329+'1.DP 2012-2022 '!AJ329)/'1.DP 2012-2022 '!Y329)),"NA")</f>
        <v>prejuízo</v>
      </c>
      <c r="P329" s="26" t="str">
        <f>IFERROR(IF(AND('1.DP 2012-2022 '!Z329&lt;0),"prejuízo",IF('1.DP 2012-2022 '!O329&lt;0,"IRPJ NEGATIVO",('1.DP 2012-2022 '!O329+'1.DP 2012-2022 '!AK329)/'1.DP 2012-2022 '!Z329)),"NA")</f>
        <v>prejuízo</v>
      </c>
      <c r="Q329" s="27">
        <f t="shared" si="1"/>
        <v>9</v>
      </c>
      <c r="R329" s="27">
        <f t="shared" si="2"/>
        <v>401</v>
      </c>
      <c r="S329" s="28">
        <f>IFERROR((SUMIF('1.DP 2012-2022 '!E329:O329,"&gt;=0",'1.DP 2012-2022 '!E329:O329)+SUMIF('1.DP 2012-2022 '!E329:O329,"&gt;=0",'1.DP 2012-2022 '!AA329:AK329))/(SUMIF('1.DP 2012-2022 '!P329:Z329,"&gt;=0",'1.DP 2012-2022 '!P329:Z329)),"NA")</f>
        <v>0.23677441692170792</v>
      </c>
      <c r="T329" s="29">
        <f t="shared" si="3"/>
        <v>5.3141390331555389E-3</v>
      </c>
      <c r="U329" s="29">
        <f t="shared" si="4"/>
        <v>1.0911263452613269E-3</v>
      </c>
    </row>
    <row r="330" spans="1:21" ht="14.25" customHeight="1">
      <c r="A330" s="12" t="s">
        <v>724</v>
      </c>
      <c r="B330" s="12" t="s">
        <v>725</v>
      </c>
      <c r="C330" s="12" t="s">
        <v>58</v>
      </c>
      <c r="D330" s="13" t="s">
        <v>639</v>
      </c>
      <c r="E330" s="25">
        <f t="shared" si="0"/>
        <v>2.228779386995883E-3</v>
      </c>
      <c r="F330" s="26">
        <f>IFERROR(IF(AND('1.DP 2012-2022 '!P330&lt;0),"prejuízo",IF('1.DP 2012-2022 '!E330&lt;0,"IRPJ NEGATIVO",('1.DP 2012-2022 '!E330+'1.DP 2012-2022 '!AA330)/'1.DP 2012-2022 '!P330)),"NA")</f>
        <v>1.3714485875065621E-2</v>
      </c>
      <c r="G330" s="26">
        <f>IFERROR(IF(AND('1.DP 2012-2022 '!Q330&lt;0),"prejuízo",IF('1.DP 2012-2022 '!F330&lt;0,"IRPJ NEGATIVO",('1.DP 2012-2022 '!F330+'1.DP 2012-2022 '!AB330)/'1.DP 2012-2022 '!Q330)),"NA")</f>
        <v>0.15339200498955577</v>
      </c>
      <c r="H330" s="26">
        <f>IFERROR(IF(AND('1.DP 2012-2022 '!R330&lt;0),"prejuízo",IF('1.DP 2012-2022 '!G330&lt;0,"IRPJ NEGATIVO",('1.DP 2012-2022 '!G330+'1.DP 2012-2022 '!AC330)/'1.DP 2012-2022 '!R330)),"NA")</f>
        <v>5.7592942735396731E-2</v>
      </c>
      <c r="I330" s="26" t="str">
        <f>IFERROR(IF(AND('1.DP 2012-2022 '!S330&lt;0),"prejuízo",IF('1.DP 2012-2022 '!H330&lt;0,"IRPJ NEGATIVO",('1.DP 2012-2022 '!H330+'1.DP 2012-2022 '!AD330)/'1.DP 2012-2022 '!S330)),"NA")</f>
        <v>prejuízo</v>
      </c>
      <c r="J330" s="26" t="str">
        <f>IFERROR(IF(AND('1.DP 2012-2022 '!T330&lt;0),"prejuízo",IF('1.DP 2012-2022 '!I330&lt;0,"IRPJ NEGATIVO",('1.DP 2012-2022 '!I330+'1.DP 2012-2022 '!AE330)/'1.DP 2012-2022 '!T330)),"NA")</f>
        <v>prejuízo</v>
      </c>
      <c r="K330" s="26" t="str">
        <f>IFERROR(IF(AND('1.DP 2012-2022 '!U330&lt;0),"prejuízo",IF('1.DP 2012-2022 '!J330&lt;0,"IRPJ NEGATIVO",('1.DP 2012-2022 '!J330+'1.DP 2012-2022 '!AF330)/'1.DP 2012-2022 '!U330)),"NA")</f>
        <v>prejuízo</v>
      </c>
      <c r="L330" s="26" t="str">
        <f>IFERROR(IF(AND('1.DP 2012-2022 '!V330&lt;0),"prejuízo",IF('1.DP 2012-2022 '!K330&lt;0,"IRPJ NEGATIVO",('1.DP 2012-2022 '!K330+'1.DP 2012-2022 '!AG330)/'1.DP 2012-2022 '!V330)),"NA")</f>
        <v>prejuízo</v>
      </c>
      <c r="M330" s="26">
        <f>IFERROR(IF(AND('1.DP 2012-2022 '!W330&lt;0),"prejuízo",IF('1.DP 2012-2022 '!L330&lt;0,"IRPJ NEGATIVO",('1.DP 2012-2022 '!L330+'1.DP 2012-2022 '!AH330)/'1.DP 2012-2022 '!W330)),"NA")</f>
        <v>0.65098966777458622</v>
      </c>
      <c r="N330" s="26" t="str">
        <f>IFERROR(IF(AND('1.DP 2012-2022 '!X330&lt;0),"prejuízo",IF('1.DP 2012-2022 '!M330&lt;0,"IRPJ NEGATIVO",('1.DP 2012-2022 '!M330+'1.DP 2012-2022 '!AI330)/'1.DP 2012-2022 '!X330)),"NA")</f>
        <v>prejuízo</v>
      </c>
      <c r="O330" s="26">
        <f>IFERROR(IF(AND('1.DP 2012-2022 '!Y330&lt;0),"prejuízo",IF('1.DP 2012-2022 '!N330&lt;0,"IRPJ NEGATIVO",('1.DP 2012-2022 '!N330+'1.DP 2012-2022 '!AJ330)/'1.DP 2012-2022 '!Y330)),"NA")</f>
        <v>0.61387845560097754</v>
      </c>
      <c r="P330" s="26">
        <f>IFERROR(IF(AND('1.DP 2012-2022 '!Z330&lt;0),"prejuízo",IF('1.DP 2012-2022 '!O330&lt;0,"IRPJ NEGATIVO",('1.DP 2012-2022 '!O330+'1.DP 2012-2022 '!AK330)/'1.DP 2012-2022 '!Z330)),"NA")</f>
        <v>54.723213256841845</v>
      </c>
      <c r="Q330" s="27">
        <f t="shared" si="1"/>
        <v>3</v>
      </c>
      <c r="R330" s="27">
        <f t="shared" si="2"/>
        <v>401</v>
      </c>
      <c r="S330" s="28">
        <f>IFERROR((SUMIF('1.DP 2012-2022 '!E330:O330,"&gt;=0",'1.DP 2012-2022 '!E330:O330)+SUMIF('1.DP 2012-2022 '!E330:O330,"&gt;=0",'1.DP 2012-2022 '!AA330:AK330))/(SUMIF('1.DP 2012-2022 '!P330:Z330,"&gt;=0",'1.DP 2012-2022 '!P330:Z330)),"NA")</f>
        <v>0.13966617057861447</v>
      </c>
      <c r="T330" s="29">
        <f t="shared" si="3"/>
        <v>1.0448840691666917E-3</v>
      </c>
      <c r="U330" s="29">
        <f t="shared" si="4"/>
        <v>2.1454096863074418E-4</v>
      </c>
    </row>
    <row r="331" spans="1:21" ht="14.25" customHeight="1">
      <c r="A331" s="12" t="s">
        <v>726</v>
      </c>
      <c r="B331" s="12" t="s">
        <v>727</v>
      </c>
      <c r="C331" s="12" t="s">
        <v>58</v>
      </c>
      <c r="D331" s="13" t="s">
        <v>639</v>
      </c>
      <c r="E331" s="25">
        <f t="shared" si="0"/>
        <v>7.0919882851730115E-3</v>
      </c>
      <c r="F331" s="26">
        <f>IFERROR(IF(AND('1.DP 2012-2022 '!P331&lt;0),"prejuízo",IF('1.DP 2012-2022 '!E331&lt;0,"IRPJ NEGATIVO",('1.DP 2012-2022 '!E331+'1.DP 2012-2022 '!AA331)/'1.DP 2012-2022 '!P331)),"NA")</f>
        <v>0.26949458779285629</v>
      </c>
      <c r="G331" s="26">
        <f>IFERROR(IF(AND('1.DP 2012-2022 '!Q331&lt;0),"prejuízo",IF('1.DP 2012-2022 '!F331&lt;0,"IRPJ NEGATIVO",('1.DP 2012-2022 '!F331+'1.DP 2012-2022 '!AB331)/'1.DP 2012-2022 '!Q331)),"NA")</f>
        <v>0.27263232471255155</v>
      </c>
      <c r="H331" s="26">
        <f>IFERROR(IF(AND('1.DP 2012-2022 '!R331&lt;0),"prejuízo",IF('1.DP 2012-2022 '!G331&lt;0,"IRPJ NEGATIVO",('1.DP 2012-2022 '!G331+'1.DP 2012-2022 '!AC331)/'1.DP 2012-2022 '!R331)),"NA")</f>
        <v>0.26597546610606498</v>
      </c>
      <c r="I331" s="26">
        <f>IFERROR(IF(AND('1.DP 2012-2022 '!S331&lt;0),"prejuízo",IF('1.DP 2012-2022 '!H331&lt;0,"IRPJ NEGATIVO",('1.DP 2012-2022 '!H331+'1.DP 2012-2022 '!AD331)/'1.DP 2012-2022 '!S331)),"NA")</f>
        <v>0.28012852659885851</v>
      </c>
      <c r="J331" s="26">
        <f>IFERROR(IF(AND('1.DP 2012-2022 '!T331&lt;0),"prejuízo",IF('1.DP 2012-2022 '!I331&lt;0,"IRPJ NEGATIVO",('1.DP 2012-2022 '!I331+'1.DP 2012-2022 '!AE331)/'1.DP 2012-2022 '!T331)),"NA")</f>
        <v>0.27534845701733796</v>
      </c>
      <c r="K331" s="26">
        <f>IFERROR(IF(AND('1.DP 2012-2022 '!U331&lt;0),"prejuízo",IF('1.DP 2012-2022 '!J331&lt;0,"IRPJ NEGATIVO",('1.DP 2012-2022 '!J331+'1.DP 2012-2022 '!AF331)/'1.DP 2012-2022 '!U331)),"NA")</f>
        <v>0.28093962406744177</v>
      </c>
      <c r="L331" s="26">
        <f>IFERROR(IF(AND('1.DP 2012-2022 '!V331&lt;0),"prejuízo",IF('1.DP 2012-2022 '!K331&lt;0,"IRPJ NEGATIVO",('1.DP 2012-2022 '!K331+'1.DP 2012-2022 '!AG331)/'1.DP 2012-2022 '!V331)),"NA")</f>
        <v>0.28625346144985137</v>
      </c>
      <c r="M331" s="26">
        <f>IFERROR(IF(AND('1.DP 2012-2022 '!W331&lt;0),"prejuízo",IF('1.DP 2012-2022 '!L331&lt;0,"IRPJ NEGATIVO",('1.DP 2012-2022 '!L331+'1.DP 2012-2022 '!AH331)/'1.DP 2012-2022 '!W331)),"NA")</f>
        <v>8.7229736749370221E-2</v>
      </c>
      <c r="N331" s="26">
        <f>IFERROR(IF(AND('1.DP 2012-2022 '!X331&lt;0),"prejuízo",IF('1.DP 2012-2022 '!M331&lt;0,"IRPJ NEGATIVO",('1.DP 2012-2022 '!M331+'1.DP 2012-2022 '!AI331)/'1.DP 2012-2022 '!X331)),"NA")</f>
        <v>0.29169081997000273</v>
      </c>
      <c r="O331" s="26">
        <f>IFERROR(IF(AND('1.DP 2012-2022 '!Y331&lt;0),"prejuízo",IF('1.DP 2012-2022 '!N331&lt;0,"IRPJ NEGATIVO",('1.DP 2012-2022 '!N331+'1.DP 2012-2022 '!AJ331)/'1.DP 2012-2022 '!Y331)),"NA")</f>
        <v>0.27565908858509913</v>
      </c>
      <c r="P331" s="26">
        <f>IFERROR(IF(AND('1.DP 2012-2022 '!Z331&lt;0),"prejuízo",IF('1.DP 2012-2022 '!O331&lt;0,"IRPJ NEGATIVO",('1.DP 2012-2022 '!O331+'1.DP 2012-2022 '!AK331)/'1.DP 2012-2022 '!Z331)),"NA")</f>
        <v>0.24955017756556605</v>
      </c>
      <c r="Q331" s="27">
        <f t="shared" si="1"/>
        <v>11</v>
      </c>
      <c r="R331" s="27">
        <f t="shared" si="2"/>
        <v>401</v>
      </c>
      <c r="S331" s="28">
        <f>IFERROR((SUMIF('1.DP 2012-2022 '!E331:O331,"&gt;=0",'1.DP 2012-2022 '!E331:O331)+SUMIF('1.DP 2012-2022 '!E331:O331,"&gt;=0",'1.DP 2012-2022 '!AA331:AK331))/(SUMIF('1.DP 2012-2022 '!P331:Z331,"&gt;=0",'1.DP 2012-2022 '!P331:Z331)),"NA")</f>
        <v>0.2711275738084461</v>
      </c>
      <c r="T331" s="29">
        <f t="shared" si="3"/>
        <v>7.4374147428750799E-3</v>
      </c>
      <c r="U331" s="29">
        <f t="shared" si="4"/>
        <v>1.5270882293358459E-3</v>
      </c>
    </row>
    <row r="332" spans="1:21" ht="14.25" customHeight="1">
      <c r="A332" s="12" t="s">
        <v>728</v>
      </c>
      <c r="B332" s="12" t="s">
        <v>729</v>
      </c>
      <c r="C332" s="12" t="s">
        <v>58</v>
      </c>
      <c r="D332" s="13" t="s">
        <v>639</v>
      </c>
      <c r="E332" s="25">
        <f t="shared" si="0"/>
        <v>1.6302137661347732E-3</v>
      </c>
      <c r="F332" s="26">
        <f>IFERROR(IF(AND('1.DP 2012-2022 '!P332&lt;0),"prejuízo",IF('1.DP 2012-2022 '!E332&lt;0,"IRPJ NEGATIVO",('1.DP 2012-2022 '!E332+'1.DP 2012-2022 '!AA332)/'1.DP 2012-2022 '!P332)),"NA")</f>
        <v>0.34835569964911778</v>
      </c>
      <c r="G332" s="26">
        <f>IFERROR(IF(AND('1.DP 2012-2022 '!Q332&lt;0),"prejuízo",IF('1.DP 2012-2022 '!F332&lt;0,"IRPJ NEGATIVO",('1.DP 2012-2022 '!F332+'1.DP 2012-2022 '!AB332)/'1.DP 2012-2022 '!Q332)),"NA")</f>
        <v>0.30536002057092632</v>
      </c>
      <c r="H332" s="26" t="str">
        <f>IFERROR(IF(AND('1.DP 2012-2022 '!R332&lt;0),"prejuízo",IF('1.DP 2012-2022 '!G332&lt;0,"IRPJ NEGATIVO",('1.DP 2012-2022 '!G332+'1.DP 2012-2022 '!AC332)/'1.DP 2012-2022 '!R332)),"NA")</f>
        <v>NA</v>
      </c>
      <c r="I332" s="26" t="str">
        <f>IFERROR(IF(AND('1.DP 2012-2022 '!S332&lt;0),"prejuízo",IF('1.DP 2012-2022 '!H332&lt;0,"IRPJ NEGATIVO",('1.DP 2012-2022 '!H332+'1.DP 2012-2022 '!AD332)/'1.DP 2012-2022 '!S332)),"NA")</f>
        <v>NA</v>
      </c>
      <c r="J332" s="26" t="str">
        <f>IFERROR(IF(AND('1.DP 2012-2022 '!T332&lt;0),"prejuízo",IF('1.DP 2012-2022 '!I332&lt;0,"IRPJ NEGATIVO",('1.DP 2012-2022 '!I332+'1.DP 2012-2022 '!AE332)/'1.DP 2012-2022 '!T332)),"NA")</f>
        <v>NA</v>
      </c>
      <c r="K332" s="26" t="str">
        <f>IFERROR(IF(AND('1.DP 2012-2022 '!U332&lt;0),"prejuízo",IF('1.DP 2012-2022 '!J332&lt;0,"IRPJ NEGATIVO",('1.DP 2012-2022 '!J332+'1.DP 2012-2022 '!AF332)/'1.DP 2012-2022 '!U332)),"NA")</f>
        <v>NA</v>
      </c>
      <c r="L332" s="26" t="str">
        <f>IFERROR(IF(AND('1.DP 2012-2022 '!V332&lt;0),"prejuízo",IF('1.DP 2012-2022 '!K332&lt;0,"IRPJ NEGATIVO",('1.DP 2012-2022 '!K332+'1.DP 2012-2022 '!AG332)/'1.DP 2012-2022 '!V332)),"NA")</f>
        <v>NA</v>
      </c>
      <c r="M332" s="26" t="str">
        <f>IFERROR(IF(AND('1.DP 2012-2022 '!W332&lt;0),"prejuízo",IF('1.DP 2012-2022 '!L332&lt;0,"IRPJ NEGATIVO",('1.DP 2012-2022 '!L332+'1.DP 2012-2022 '!AH332)/'1.DP 2012-2022 '!W332)),"NA")</f>
        <v>NA</v>
      </c>
      <c r="N332" s="26" t="str">
        <f>IFERROR(IF(AND('1.DP 2012-2022 '!X332&lt;0),"prejuízo",IF('1.DP 2012-2022 '!M332&lt;0,"IRPJ NEGATIVO",('1.DP 2012-2022 '!M332+'1.DP 2012-2022 '!AI332)/'1.DP 2012-2022 '!X332)),"NA")</f>
        <v>NA</v>
      </c>
      <c r="O332" s="26" t="str">
        <f>IFERROR(IF(AND('1.DP 2012-2022 '!Y332&lt;0),"prejuízo",IF('1.DP 2012-2022 '!N332&lt;0,"IRPJ NEGATIVO",('1.DP 2012-2022 '!N332+'1.DP 2012-2022 '!AJ332)/'1.DP 2012-2022 '!Y332)),"NA")</f>
        <v>NA</v>
      </c>
      <c r="P332" s="26" t="str">
        <f>IFERROR(IF(AND('1.DP 2012-2022 '!Z332&lt;0),"prejuízo",IF('1.DP 2012-2022 '!O332&lt;0,"IRPJ NEGATIVO",('1.DP 2012-2022 '!O332+'1.DP 2012-2022 '!AK332)/'1.DP 2012-2022 '!Z332)),"NA")</f>
        <v>NA</v>
      </c>
      <c r="Q332" s="27">
        <f t="shared" si="1"/>
        <v>2</v>
      </c>
      <c r="R332" s="27">
        <f t="shared" si="2"/>
        <v>401</v>
      </c>
      <c r="S332" s="28">
        <f>IFERROR((SUMIF('1.DP 2012-2022 '!E332:O332,"&gt;=0",'1.DP 2012-2022 '!E332:O332)+SUMIF('1.DP 2012-2022 '!E332:O332,"&gt;=0",'1.DP 2012-2022 '!AA332:AK332))/(SUMIF('1.DP 2012-2022 '!P332:Z332,"&gt;=0",'1.DP 2012-2022 '!P332:Z332)),"NA")</f>
        <v>0.33013044086953558</v>
      </c>
      <c r="T332" s="29">
        <f t="shared" si="3"/>
        <v>1.646535864685963E-3</v>
      </c>
      <c r="U332" s="29">
        <f t="shared" si="4"/>
        <v>3.3807520826373332E-4</v>
      </c>
    </row>
    <row r="333" spans="1:21" ht="14.25" customHeight="1">
      <c r="A333" s="12" t="s">
        <v>730</v>
      </c>
      <c r="B333" s="12" t="s">
        <v>731</v>
      </c>
      <c r="C333" s="12" t="s">
        <v>58</v>
      </c>
      <c r="D333" s="13" t="s">
        <v>639</v>
      </c>
      <c r="E333" s="25">
        <f t="shared" si="0"/>
        <v>2.1699105395761005E-3</v>
      </c>
      <c r="F333" s="26">
        <f>IFERROR(IF(AND('1.DP 2012-2022 '!P333&lt;0),"prejuízo",IF('1.DP 2012-2022 '!E333&lt;0,"IRPJ NEGATIVO",('1.DP 2012-2022 '!E333+'1.DP 2012-2022 '!AA333)/'1.DP 2012-2022 '!P333)),"NA")</f>
        <v>0.25493174908117333</v>
      </c>
      <c r="G333" s="26">
        <f>IFERROR(IF(AND('1.DP 2012-2022 '!Q333&lt;0),"prejuízo",IF('1.DP 2012-2022 '!F333&lt;0,"IRPJ NEGATIVO",('1.DP 2012-2022 '!F333+'1.DP 2012-2022 '!AB333)/'1.DP 2012-2022 '!Q333)),"NA")</f>
        <v>0.26561738025828385</v>
      </c>
      <c r="H333" s="26">
        <f>IFERROR(IF(AND('1.DP 2012-2022 '!R333&lt;0),"prejuízo",IF('1.DP 2012-2022 '!G333&lt;0,"IRPJ NEGATIVO",('1.DP 2012-2022 '!G333+'1.DP 2012-2022 '!AC333)/'1.DP 2012-2022 '!R333)),"NA")</f>
        <v>0.27048189463328509</v>
      </c>
      <c r="I333" s="26">
        <f>IFERROR(IF(AND('1.DP 2012-2022 '!S333&lt;0),"prejuízo",IF('1.DP 2012-2022 '!H333&lt;0,"IRPJ NEGATIVO",('1.DP 2012-2022 '!H333+'1.DP 2012-2022 '!AD333)/'1.DP 2012-2022 '!S333)),"NA")</f>
        <v>0</v>
      </c>
      <c r="J333" s="26">
        <f>IFERROR(IF(AND('1.DP 2012-2022 '!T333&lt;0),"prejuízo",IF('1.DP 2012-2022 '!I333&lt;0,"IRPJ NEGATIVO",('1.DP 2012-2022 '!I333+'1.DP 2012-2022 '!AE333)/'1.DP 2012-2022 '!T333)),"NA")</f>
        <v>0</v>
      </c>
      <c r="K333" s="26">
        <f>IFERROR(IF(AND('1.DP 2012-2022 '!U333&lt;0),"prejuízo",IF('1.DP 2012-2022 '!J333&lt;0,"IRPJ NEGATIVO",('1.DP 2012-2022 '!J333+'1.DP 2012-2022 '!AF333)/'1.DP 2012-2022 '!U333)),"NA")</f>
        <v>0</v>
      </c>
      <c r="L333" s="26">
        <f>IFERROR(IF(AND('1.DP 2012-2022 '!V333&lt;0),"prejuízo",IF('1.DP 2012-2022 '!K333&lt;0,"IRPJ NEGATIVO",('1.DP 2012-2022 '!K333+'1.DP 2012-2022 '!AG333)/'1.DP 2012-2022 '!V333)),"NA")</f>
        <v>0</v>
      </c>
      <c r="M333" s="26">
        <f>IFERROR(IF(AND('1.DP 2012-2022 '!W333&lt;0),"prejuízo",IF('1.DP 2012-2022 '!L333&lt;0,"IRPJ NEGATIVO",('1.DP 2012-2022 '!L333+'1.DP 2012-2022 '!AH333)/'1.DP 2012-2022 '!W333)),"NA")</f>
        <v>0</v>
      </c>
      <c r="N333" s="26">
        <f>IFERROR(IF(AND('1.DP 2012-2022 '!X333&lt;0),"prejuízo",IF('1.DP 2012-2022 '!M333&lt;0,"IRPJ NEGATIVO",('1.DP 2012-2022 '!M333+'1.DP 2012-2022 '!AI333)/'1.DP 2012-2022 '!X333)),"NA")</f>
        <v>0</v>
      </c>
      <c r="O333" s="26">
        <f>IFERROR(IF(AND('1.DP 2012-2022 '!Y333&lt;0),"prejuízo",IF('1.DP 2012-2022 '!N333&lt;0,"IRPJ NEGATIVO",('1.DP 2012-2022 '!N333+'1.DP 2012-2022 '!AJ333)/'1.DP 2012-2022 '!Y333)),"NA")</f>
        <v>0</v>
      </c>
      <c r="P333" s="26">
        <f>IFERROR(IF(AND('1.DP 2012-2022 '!Z333&lt;0),"prejuízo",IF('1.DP 2012-2022 '!O333&lt;0,"IRPJ NEGATIVO",('1.DP 2012-2022 '!O333+'1.DP 2012-2022 '!AK333)/'1.DP 2012-2022 '!Z333)),"NA")</f>
        <v>0</v>
      </c>
      <c r="Q333" s="27">
        <f t="shared" si="1"/>
        <v>11</v>
      </c>
      <c r="R333" s="27">
        <f t="shared" si="2"/>
        <v>401</v>
      </c>
      <c r="S333" s="28">
        <f>IFERROR((SUMIF('1.DP 2012-2022 '!E333:O333,"&gt;=0",'1.DP 2012-2022 '!E333:O333)+SUMIF('1.DP 2012-2022 '!E333:O333,"&gt;=0",'1.DP 2012-2022 '!AA333:AK333))/(SUMIF('1.DP 2012-2022 '!P333:Z333,"&gt;=0",'1.DP 2012-2022 '!P333:Z333)),"NA")</f>
        <v>9.280346452142138E-2</v>
      </c>
      <c r="T333" s="29">
        <f t="shared" si="3"/>
        <v>2.5457309469716586E-3</v>
      </c>
      <c r="U333" s="29">
        <f t="shared" si="4"/>
        <v>5.2270256514881468E-4</v>
      </c>
    </row>
    <row r="334" spans="1:21" ht="14.25" customHeight="1">
      <c r="A334" s="12" t="s">
        <v>732</v>
      </c>
      <c r="B334" s="12" t="s">
        <v>733</v>
      </c>
      <c r="C334" s="12" t="s">
        <v>58</v>
      </c>
      <c r="D334" s="13" t="s">
        <v>639</v>
      </c>
      <c r="E334" s="25">
        <f t="shared" si="0"/>
        <v>2.9069931910054676E-3</v>
      </c>
      <c r="F334" s="26">
        <f>IFERROR(IF(AND('1.DP 2012-2022 '!P334&lt;0),"prejuízo",IF('1.DP 2012-2022 '!E334&lt;0,"IRPJ NEGATIVO",('1.DP 2012-2022 '!E334+'1.DP 2012-2022 '!AA334)/'1.DP 2012-2022 '!P334)),"NA")</f>
        <v>0.22860293881716498</v>
      </c>
      <c r="G334" s="26">
        <f>IFERROR(IF(AND('1.DP 2012-2022 '!Q334&lt;0),"prejuízo",IF('1.DP 2012-2022 '!F334&lt;0,"IRPJ NEGATIVO",('1.DP 2012-2022 '!F334+'1.DP 2012-2022 '!AB334)/'1.DP 2012-2022 '!Q334)),"NA")</f>
        <v>0.13137771981458049</v>
      </c>
      <c r="H334" s="26">
        <f>IFERROR(IF(AND('1.DP 2012-2022 '!R334&lt;0),"prejuízo",IF('1.DP 2012-2022 '!G334&lt;0,"IRPJ NEGATIVO",('1.DP 2012-2022 '!G334+'1.DP 2012-2022 '!AC334)/'1.DP 2012-2022 '!R334)),"NA")</f>
        <v>0.19142450722850771</v>
      </c>
      <c r="I334" s="26">
        <f>IFERROR(IF(AND('1.DP 2012-2022 '!S334&lt;0),"prejuízo",IF('1.DP 2012-2022 '!H334&lt;0,"IRPJ NEGATIVO",('1.DP 2012-2022 '!H334+'1.DP 2012-2022 '!AD334)/'1.DP 2012-2022 '!S334)),"NA")</f>
        <v>0.38511194089276429</v>
      </c>
      <c r="J334" s="26">
        <f>IFERROR(IF(AND('1.DP 2012-2022 '!T334&lt;0),"prejuízo",IF('1.DP 2012-2022 '!I334&lt;0,"IRPJ NEGATIVO",('1.DP 2012-2022 '!I334+'1.DP 2012-2022 '!AE334)/'1.DP 2012-2022 '!T334)),"NA")</f>
        <v>0.22918716284017515</v>
      </c>
      <c r="K334" s="26">
        <f>IFERROR(IF(AND('1.DP 2012-2022 '!U334&lt;0),"prejuízo",IF('1.DP 2012-2022 '!J334&lt;0,"IRPJ NEGATIVO",('1.DP 2012-2022 '!J334+'1.DP 2012-2022 '!AF334)/'1.DP 2012-2022 '!U334)),"NA")</f>
        <v>-4.3426835012175404</v>
      </c>
      <c r="L334" s="26">
        <f>IFERROR(IF(AND('1.DP 2012-2022 '!V334&lt;0),"prejuízo",IF('1.DP 2012-2022 '!K334&lt;0,"IRPJ NEGATIVO",('1.DP 2012-2022 '!K334+'1.DP 2012-2022 '!AG334)/'1.DP 2012-2022 '!V334)),"NA")</f>
        <v>1.7299637425250436</v>
      </c>
      <c r="M334" s="26" t="str">
        <f>IFERROR(IF(AND('1.DP 2012-2022 '!W334&lt;0),"prejuízo",IF('1.DP 2012-2022 '!L334&lt;0,"IRPJ NEGATIVO",('1.DP 2012-2022 '!L334+'1.DP 2012-2022 '!AH334)/'1.DP 2012-2022 '!W334)),"NA")</f>
        <v>prejuízo</v>
      </c>
      <c r="N334" s="26" t="str">
        <f>IFERROR(IF(AND('1.DP 2012-2022 '!X334&lt;0),"prejuízo",IF('1.DP 2012-2022 '!M334&lt;0,"IRPJ NEGATIVO",('1.DP 2012-2022 '!M334+'1.DP 2012-2022 '!AI334)/'1.DP 2012-2022 '!X334)),"NA")</f>
        <v>prejuízo</v>
      </c>
      <c r="O334" s="26" t="str">
        <f>IFERROR(IF(AND('1.DP 2012-2022 '!Y334&lt;0),"prejuízo",IF('1.DP 2012-2022 '!N334&lt;0,"IRPJ NEGATIVO",('1.DP 2012-2022 '!N334+'1.DP 2012-2022 '!AJ334)/'1.DP 2012-2022 '!Y334)),"NA")</f>
        <v>prejuízo</v>
      </c>
      <c r="P334" s="26" t="str">
        <f>IFERROR(IF(AND('1.DP 2012-2022 '!Z334&lt;0),"prejuízo",IF('1.DP 2012-2022 '!O334&lt;0,"IRPJ NEGATIVO",('1.DP 2012-2022 '!O334+'1.DP 2012-2022 '!AK334)/'1.DP 2012-2022 '!Z334)),"NA")</f>
        <v>prejuízo</v>
      </c>
      <c r="Q334" s="27">
        <f t="shared" si="1"/>
        <v>5</v>
      </c>
      <c r="R334" s="27">
        <f t="shared" si="2"/>
        <v>401</v>
      </c>
      <c r="S334" s="28">
        <f>IFERROR((SUMIF('1.DP 2012-2022 '!E334:O334,"&gt;=0",'1.DP 2012-2022 '!E334:O334)+SUMIF('1.DP 2012-2022 '!E334:O334,"&gt;=0",'1.DP 2012-2022 '!AA334:AK334))/(SUMIF('1.DP 2012-2022 '!P334:Z334,"&gt;=0",'1.DP 2012-2022 '!P334:Z334)),"NA")</f>
        <v>0.28705130499152959</v>
      </c>
      <c r="T334" s="29">
        <f t="shared" si="3"/>
        <v>3.5791933290714411E-3</v>
      </c>
      <c r="U334" s="29">
        <f t="shared" si="4"/>
        <v>7.3489837427426923E-4</v>
      </c>
    </row>
    <row r="335" spans="1:21" ht="14.25" customHeight="1">
      <c r="A335" s="12" t="s">
        <v>734</v>
      </c>
      <c r="B335" s="12" t="s">
        <v>735</v>
      </c>
      <c r="C335" s="12" t="s">
        <v>58</v>
      </c>
      <c r="D335" s="13" t="s">
        <v>639</v>
      </c>
      <c r="E335" s="25">
        <f t="shared" si="0"/>
        <v>3.1891538857500143E-3</v>
      </c>
      <c r="F335" s="26">
        <f>IFERROR(IF(AND('1.DP 2012-2022 '!P335&lt;0),"prejuízo",IF('1.DP 2012-2022 '!E335&lt;0,"IRPJ NEGATIVO",('1.DP 2012-2022 '!E335+'1.DP 2012-2022 '!AA335)/'1.DP 2012-2022 '!P335)),"NA")</f>
        <v>0.14938743263657683</v>
      </c>
      <c r="G335" s="26">
        <f>IFERROR(IF(AND('1.DP 2012-2022 '!Q335&lt;0),"prejuízo",IF('1.DP 2012-2022 '!F335&lt;0,"IRPJ NEGATIVO",('1.DP 2012-2022 '!F335+'1.DP 2012-2022 '!AB335)/'1.DP 2012-2022 '!Q335)),"NA")</f>
        <v>0.15672664051750002</v>
      </c>
      <c r="H335" s="26">
        <f>IFERROR(IF(AND('1.DP 2012-2022 '!R335&lt;0),"prejuízo",IF('1.DP 2012-2022 '!G335&lt;0,"IRPJ NEGATIVO",('1.DP 2012-2022 '!G335+'1.DP 2012-2022 '!AC335)/'1.DP 2012-2022 '!R335)),"NA")</f>
        <v>0.16779126958379653</v>
      </c>
      <c r="I335" s="26">
        <f>IFERROR(IF(AND('1.DP 2012-2022 '!S335&lt;0),"prejuízo",IF('1.DP 2012-2022 '!H335&lt;0,"IRPJ NEGATIVO",('1.DP 2012-2022 '!H335+'1.DP 2012-2022 '!AD335)/'1.DP 2012-2022 '!S335)),"NA")</f>
        <v>0.12552990455051075</v>
      </c>
      <c r="J335" s="26">
        <f>IFERROR(IF(AND('1.DP 2012-2022 '!T335&lt;0),"prejuízo",IF('1.DP 2012-2022 '!I335&lt;0,"IRPJ NEGATIVO",('1.DP 2012-2022 '!I335+'1.DP 2012-2022 '!AE335)/'1.DP 2012-2022 '!T335)),"NA")</f>
        <v>0.12092136660951934</v>
      </c>
      <c r="K335" s="26">
        <f>IFERROR(IF(AND('1.DP 2012-2022 '!U335&lt;0),"prejuízo",IF('1.DP 2012-2022 '!J335&lt;0,"IRPJ NEGATIVO",('1.DP 2012-2022 '!J335+'1.DP 2012-2022 '!AF335)/'1.DP 2012-2022 '!U335)),"NA")</f>
        <v>7.8700914070973654E-2</v>
      </c>
      <c r="L335" s="26">
        <f>IFERROR(IF(AND('1.DP 2012-2022 '!V335&lt;0),"prejuízo",IF('1.DP 2012-2022 '!K335&lt;0,"IRPJ NEGATIVO",('1.DP 2012-2022 '!K335+'1.DP 2012-2022 '!AG335)/'1.DP 2012-2022 '!V335)),"NA")</f>
        <v>0.1115817374989465</v>
      </c>
      <c r="M335" s="26" t="str">
        <f>IFERROR(IF(AND('1.DP 2012-2022 '!W335&lt;0),"prejuízo",IF('1.DP 2012-2022 '!L335&lt;0,"IRPJ NEGATIVO",('1.DP 2012-2022 '!L335+'1.DP 2012-2022 '!AH335)/'1.DP 2012-2022 '!W335)),"NA")</f>
        <v>IRPJ NEGATIVO</v>
      </c>
      <c r="N335" s="26">
        <f>IFERROR(IF(AND('1.DP 2012-2022 '!X335&lt;0),"prejuízo",IF('1.DP 2012-2022 '!M335&lt;0,"IRPJ NEGATIVO",('1.DP 2012-2022 '!M335+'1.DP 2012-2022 '!AI335)/'1.DP 2012-2022 '!X335)),"NA")</f>
        <v>0.17848683128687173</v>
      </c>
      <c r="O335" s="26">
        <f>IFERROR(IF(AND('1.DP 2012-2022 '!Y335&lt;0),"prejuízo",IF('1.DP 2012-2022 '!N335&lt;0,"IRPJ NEGATIVO",('1.DP 2012-2022 '!N335+'1.DP 2012-2022 '!AJ335)/'1.DP 2012-2022 '!Y335)),"NA")</f>
        <v>6.1839540612484638E-2</v>
      </c>
      <c r="P335" s="26">
        <f>IFERROR(IF(AND('1.DP 2012-2022 '!Z335&lt;0),"prejuízo",IF('1.DP 2012-2022 '!O335&lt;0,"IRPJ NEGATIVO",('1.DP 2012-2022 '!O335+'1.DP 2012-2022 '!AK335)/'1.DP 2012-2022 '!Z335)),"NA")</f>
        <v>0.27166168072191549</v>
      </c>
      <c r="Q335" s="27">
        <f t="shared" si="1"/>
        <v>10</v>
      </c>
      <c r="R335" s="27">
        <f t="shared" si="2"/>
        <v>401</v>
      </c>
      <c r="S335" s="28">
        <f>IFERROR((SUMIF('1.DP 2012-2022 '!E335:O335,"&gt;=0",'1.DP 2012-2022 '!E335:O335)+SUMIF('1.DP 2012-2022 '!E335:O335,"&gt;=0",'1.DP 2012-2022 '!AA335:AK335))/(SUMIF('1.DP 2012-2022 '!P335:Z335,"&gt;=0",'1.DP 2012-2022 '!P335:Z335)),"NA")</f>
        <v>0.13602121085788035</v>
      </c>
      <c r="T335" s="29">
        <f t="shared" si="3"/>
        <v>3.3920501460818044E-3</v>
      </c>
      <c r="U335" s="29">
        <f t="shared" si="4"/>
        <v>6.964731738754754E-4</v>
      </c>
    </row>
    <row r="336" spans="1:21" ht="14.25" customHeight="1">
      <c r="A336" s="12" t="s">
        <v>736</v>
      </c>
      <c r="B336" s="12" t="s">
        <v>737</v>
      </c>
      <c r="C336" s="12" t="s">
        <v>58</v>
      </c>
      <c r="D336" s="13" t="s">
        <v>639</v>
      </c>
      <c r="E336" s="25">
        <f t="shared" si="0"/>
        <v>5.0923115980652817E-3</v>
      </c>
      <c r="F336" s="26">
        <f>IFERROR(IF(AND('1.DP 2012-2022 '!P336&lt;0),"prejuízo",IF('1.DP 2012-2022 '!E336&lt;0,"IRPJ NEGATIVO",('1.DP 2012-2022 '!E336+'1.DP 2012-2022 '!AA336)/'1.DP 2012-2022 '!P336)),"NA")</f>
        <v>0.13380323762709934</v>
      </c>
      <c r="G336" s="26">
        <f>IFERROR(IF(AND('1.DP 2012-2022 '!Q336&lt;0),"prejuízo",IF('1.DP 2012-2022 '!F336&lt;0,"IRPJ NEGATIVO",('1.DP 2012-2022 '!F336+'1.DP 2012-2022 '!AB336)/'1.DP 2012-2022 '!Q336)),"NA")</f>
        <v>0.20188407198519576</v>
      </c>
      <c r="H336" s="26">
        <f>IFERROR(IF(AND('1.DP 2012-2022 '!R336&lt;0),"prejuízo",IF('1.DP 2012-2022 '!G336&lt;0,"IRPJ NEGATIVO",('1.DP 2012-2022 '!G336+'1.DP 2012-2022 '!AC336)/'1.DP 2012-2022 '!R336)),"NA")</f>
        <v>0.19805683503987775</v>
      </c>
      <c r="I336" s="26">
        <f>IFERROR(IF(AND('1.DP 2012-2022 '!S336&lt;0),"prejuízo",IF('1.DP 2012-2022 '!H336&lt;0,"IRPJ NEGATIVO",('1.DP 2012-2022 '!H336+'1.DP 2012-2022 '!AD336)/'1.DP 2012-2022 '!S336)),"NA")</f>
        <v>0.17461836354171351</v>
      </c>
      <c r="J336" s="26">
        <f>IFERROR(IF(AND('1.DP 2012-2022 '!T336&lt;0),"prejuízo",IF('1.DP 2012-2022 '!I336&lt;0,"IRPJ NEGATIVO",('1.DP 2012-2022 '!I336+'1.DP 2012-2022 '!AE336)/'1.DP 2012-2022 '!T336)),"NA")</f>
        <v>0.18190062866642281</v>
      </c>
      <c r="K336" s="26">
        <f>IFERROR(IF(AND('1.DP 2012-2022 '!U336&lt;0),"prejuízo",IF('1.DP 2012-2022 '!J336&lt;0,"IRPJ NEGATIVO",('1.DP 2012-2022 '!J336+'1.DP 2012-2022 '!AF336)/'1.DP 2012-2022 '!U336)),"NA")</f>
        <v>0.30066301382035998</v>
      </c>
      <c r="L336" s="26">
        <f>IFERROR(IF(AND('1.DP 2012-2022 '!V336&lt;0),"prejuízo",IF('1.DP 2012-2022 '!K336&lt;0,"IRPJ NEGATIVO",('1.DP 2012-2022 '!K336+'1.DP 2012-2022 '!AG336)/'1.DP 2012-2022 '!V336)),"NA")</f>
        <v>0.32044942598653631</v>
      </c>
      <c r="M336" s="26">
        <f>IFERROR(IF(AND('1.DP 2012-2022 '!W336&lt;0),"prejuízo",IF('1.DP 2012-2022 '!L336&lt;0,"IRPJ NEGATIVO",('1.DP 2012-2022 '!L336+'1.DP 2012-2022 '!AH336)/'1.DP 2012-2022 '!W336)),"NA")</f>
        <v>0.15157271703863648</v>
      </c>
      <c r="N336" s="26">
        <f>IFERROR(IF(AND('1.DP 2012-2022 '!X336&lt;0),"prejuízo",IF('1.DP 2012-2022 '!M336&lt;0,"IRPJ NEGATIVO",('1.DP 2012-2022 '!M336+'1.DP 2012-2022 '!AI336)/'1.DP 2012-2022 '!X336)),"NA")</f>
        <v>0.17486696203591787</v>
      </c>
      <c r="O336" s="26" t="str">
        <f>IFERROR(IF(AND('1.DP 2012-2022 '!Y336&lt;0),"prejuízo",IF('1.DP 2012-2022 '!N336&lt;0,"IRPJ NEGATIVO",('1.DP 2012-2022 '!N336+'1.DP 2012-2022 '!AJ336)/'1.DP 2012-2022 '!Y336)),"NA")</f>
        <v>prejuízo</v>
      </c>
      <c r="P336" s="26">
        <f>IFERROR(IF(AND('1.DP 2012-2022 '!Z336&lt;0),"prejuízo",IF('1.DP 2012-2022 '!O336&lt;0,"IRPJ NEGATIVO",('1.DP 2012-2022 '!O336+'1.DP 2012-2022 '!AK336)/'1.DP 2012-2022 '!Z336)),"NA")</f>
        <v>0.31239932437497114</v>
      </c>
      <c r="Q336" s="27">
        <f t="shared" si="1"/>
        <v>10</v>
      </c>
      <c r="R336" s="27">
        <f t="shared" si="2"/>
        <v>401</v>
      </c>
      <c r="S336" s="28">
        <f>IFERROR((SUMIF('1.DP 2012-2022 '!E336:O336,"&gt;=0",'1.DP 2012-2022 '!E336:O336)+SUMIF('1.DP 2012-2022 '!E336:O336,"&gt;=0",'1.DP 2012-2022 '!AA336:AK336))/(SUMIF('1.DP 2012-2022 '!P336:Z336,"&gt;=0",'1.DP 2012-2022 '!P336:Z336)),"NA")</f>
        <v>0.23143884000469894</v>
      </c>
      <c r="T336" s="29">
        <f t="shared" si="3"/>
        <v>5.7715421447555844E-3</v>
      </c>
      <c r="U336" s="29">
        <f t="shared" si="4"/>
        <v>1.1850427035570862E-3</v>
      </c>
    </row>
    <row r="337" spans="1:27" ht="14.25" customHeight="1">
      <c r="A337" s="12" t="s">
        <v>738</v>
      </c>
      <c r="B337" s="12" t="s">
        <v>739</v>
      </c>
      <c r="C337" s="12" t="s">
        <v>58</v>
      </c>
      <c r="D337" s="13" t="s">
        <v>639</v>
      </c>
      <c r="E337" s="25">
        <f t="shared" si="0"/>
        <v>0</v>
      </c>
      <c r="F337" s="26">
        <f>IFERROR(IF(AND('1.DP 2012-2022 '!P337&lt;0),"prejuízo",IF('1.DP 2012-2022 '!E337&lt;0,"IRPJ NEGATIVO",('1.DP 2012-2022 '!E337+'1.DP 2012-2022 '!AA337)/'1.DP 2012-2022 '!P337)),"NA")</f>
        <v>0</v>
      </c>
      <c r="G337" s="26">
        <f>IFERROR(IF(AND('1.DP 2012-2022 '!Q337&lt;0),"prejuízo",IF('1.DP 2012-2022 '!F337&lt;0,"IRPJ NEGATIVO",('1.DP 2012-2022 '!F337+'1.DP 2012-2022 '!AB337)/'1.DP 2012-2022 '!Q337)),"NA")</f>
        <v>0</v>
      </c>
      <c r="H337" s="26">
        <f>IFERROR(IF(AND('1.DP 2012-2022 '!R337&lt;0),"prejuízo",IF('1.DP 2012-2022 '!G337&lt;0,"IRPJ NEGATIVO",('1.DP 2012-2022 '!G337+'1.DP 2012-2022 '!AC337)/'1.DP 2012-2022 '!R337)),"NA")</f>
        <v>0</v>
      </c>
      <c r="I337" s="26">
        <f>IFERROR(IF(AND('1.DP 2012-2022 '!S337&lt;0),"prejuízo",IF('1.DP 2012-2022 '!H337&lt;0,"IRPJ NEGATIVO",('1.DP 2012-2022 '!H337+'1.DP 2012-2022 '!AD337)/'1.DP 2012-2022 '!S337)),"NA")</f>
        <v>0</v>
      </c>
      <c r="J337" s="26">
        <f>IFERROR(IF(AND('1.DP 2012-2022 '!T337&lt;0),"prejuízo",IF('1.DP 2012-2022 '!I337&lt;0,"IRPJ NEGATIVO",('1.DP 2012-2022 '!I337+'1.DP 2012-2022 '!AE337)/'1.DP 2012-2022 '!T337)),"NA")</f>
        <v>0</v>
      </c>
      <c r="K337" s="26">
        <f>IFERROR(IF(AND('1.DP 2012-2022 '!U337&lt;0),"prejuízo",IF('1.DP 2012-2022 '!J337&lt;0,"IRPJ NEGATIVO",('1.DP 2012-2022 '!J337+'1.DP 2012-2022 '!AF337)/'1.DP 2012-2022 '!U337)),"NA")</f>
        <v>0</v>
      </c>
      <c r="L337" s="26">
        <f>IFERROR(IF(AND('1.DP 2012-2022 '!V337&lt;0),"prejuízo",IF('1.DP 2012-2022 '!K337&lt;0,"IRPJ NEGATIVO",('1.DP 2012-2022 '!K337+'1.DP 2012-2022 '!AG337)/'1.DP 2012-2022 '!V337)),"NA")</f>
        <v>0</v>
      </c>
      <c r="M337" s="26">
        <f>IFERROR(IF(AND('1.DP 2012-2022 '!W337&lt;0),"prejuízo",IF('1.DP 2012-2022 '!L337&lt;0,"IRPJ NEGATIVO",('1.DP 2012-2022 '!L337+'1.DP 2012-2022 '!AH337)/'1.DP 2012-2022 '!W337)),"NA")</f>
        <v>0</v>
      </c>
      <c r="N337" s="26">
        <f>IFERROR(IF(AND('1.DP 2012-2022 '!X337&lt;0),"prejuízo",IF('1.DP 2012-2022 '!M337&lt;0,"IRPJ NEGATIVO",('1.DP 2012-2022 '!M337+'1.DP 2012-2022 '!AI337)/'1.DP 2012-2022 '!X337)),"NA")</f>
        <v>0</v>
      </c>
      <c r="O337" s="26">
        <f>IFERROR(IF(AND('1.DP 2012-2022 '!Y337&lt;0),"prejuízo",IF('1.DP 2012-2022 '!N337&lt;0,"IRPJ NEGATIVO",('1.DP 2012-2022 '!N337+'1.DP 2012-2022 '!AJ337)/'1.DP 2012-2022 '!Y337)),"NA")</f>
        <v>0</v>
      </c>
      <c r="P337" s="26">
        <f>IFERROR(IF(AND('1.DP 2012-2022 '!Z337&lt;0),"prejuízo",IF('1.DP 2012-2022 '!O337&lt;0,"IRPJ NEGATIVO",('1.DP 2012-2022 '!O337+'1.DP 2012-2022 '!AK337)/'1.DP 2012-2022 '!Z337)),"NA")</f>
        <v>0</v>
      </c>
      <c r="Q337" s="27">
        <f t="shared" si="1"/>
        <v>11</v>
      </c>
      <c r="R337" s="27">
        <f t="shared" si="2"/>
        <v>401</v>
      </c>
      <c r="S337" s="28">
        <f>IFERROR((SUMIF('1.DP 2012-2022 '!E337:O337,"&gt;=0",'1.DP 2012-2022 '!E337:O337)+SUMIF('1.DP 2012-2022 '!E337:O337,"&gt;=0",'1.DP 2012-2022 '!AA337:AK337))/(SUMIF('1.DP 2012-2022 '!P337:Z337,"&gt;=0",'1.DP 2012-2022 '!P337:Z337)),"NA")</f>
        <v>0</v>
      </c>
      <c r="T337" s="29">
        <f t="shared" si="3"/>
        <v>0</v>
      </c>
      <c r="U337" s="29">
        <f t="shared" si="4"/>
        <v>0</v>
      </c>
    </row>
    <row r="338" spans="1:27" ht="14.25" customHeight="1"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T338" s="30"/>
      <c r="V338" s="30"/>
      <c r="W338" s="30"/>
      <c r="X338" s="30"/>
      <c r="Y338" s="30"/>
      <c r="Z338" s="30"/>
      <c r="AA338" s="30"/>
    </row>
    <row r="339" spans="1:27" ht="14.25" customHeight="1">
      <c r="D339" s="117" t="s">
        <v>751</v>
      </c>
      <c r="E339" s="118"/>
      <c r="F339" s="37">
        <f>AVERAGEIFS(F2:F337,F2:F337, "&gt;=-0,2516",F2:F337,"&lt;0,6094")</f>
        <v>0.18186857724137412</v>
      </c>
      <c r="G339" s="37">
        <f>AVERAGEIFS(G2:G337,G2:G337, "&gt;=-0,2762",G2:G337,"&lt;0,6041")</f>
        <v>0.17454403495567888</v>
      </c>
      <c r="H339" s="37">
        <f>AVERAGEIFS(H2:H337,H2:H337, "&gt;=-0,2191",H2:H337,"&lt;0,6178")</f>
        <v>0.20723260348945591</v>
      </c>
      <c r="I339" s="37">
        <f>AVERAGEIFS(I2:I337,I2:I337, "&gt;=-0,2911",I2:I337,"&lt;0,6934")</f>
        <v>0.21166277842973635</v>
      </c>
      <c r="J339" s="37">
        <f>AVERAGEIFS(J2:J337,J2:J337, "&gt;=-0,3301",J2:J337,"&lt;0,7014")</f>
        <v>0.19815876889347742</v>
      </c>
      <c r="K339" s="37">
        <f>AVERAGEIFS(K2:K337,K2:K337, "&gt;=-0,3305",K2:K337,"&lt;0,7120")</f>
        <v>0.20979955404530573</v>
      </c>
      <c r="L339" s="37">
        <f>AVERAGEIFS(L2:L337,L2:L337, "&gt;=-0,3328",L2:L337,"&lt;0,7212")</f>
        <v>0.20530819819072846</v>
      </c>
      <c r="M339" s="37">
        <f>AVERAGEIFS(M2:M337,M2:M337, "&gt;=-0,2515",M2:M337,"&lt;0,7006")</f>
        <v>0.22326242703951493</v>
      </c>
      <c r="N339" s="37">
        <f>AVERAGEIFS(N2:N337,N2:N337, "&gt;=-0,2988",N2:N337,"&lt;0,6966")</f>
        <v>0.20074909446452424</v>
      </c>
      <c r="O339" s="37">
        <f>AVERAGEIFS(O2:O337,O2:O337,"&gt;=-0,2683",O2:O337,"&lt;0,6614")</f>
        <v>0.20494039191904845</v>
      </c>
      <c r="P339" s="37">
        <f>AVERAGEIFS(P2:P337,P2:P337, "&gt;=-0,1846",P2:P337,"&lt;0,6343")</f>
        <v>0.2151890984622071</v>
      </c>
      <c r="T339" s="30"/>
      <c r="V339" s="30"/>
      <c r="W339" s="30"/>
      <c r="X339" s="30"/>
      <c r="Y339" s="30"/>
      <c r="Z339" s="30"/>
      <c r="AA339" s="30"/>
    </row>
    <row r="340" spans="1:27" ht="14.25" customHeight="1">
      <c r="D340" s="119" t="s">
        <v>752</v>
      </c>
      <c r="E340" s="34" t="s">
        <v>750</v>
      </c>
      <c r="F340" s="38">
        <f t="shared" ref="F340:P340" si="5">(QUARTILE(F2:F337,1)-1.5*(QUARTILE(F2:F337,3)-QUARTILE(F2:F337,1)))</f>
        <v>-0.25156988411885284</v>
      </c>
      <c r="G340" s="38">
        <f t="shared" si="5"/>
        <v>-0.2762067298900393</v>
      </c>
      <c r="H340" s="38">
        <f t="shared" si="5"/>
        <v>-0.21905569897406749</v>
      </c>
      <c r="I340" s="38">
        <f t="shared" si="5"/>
        <v>-0.29113633323132238</v>
      </c>
      <c r="J340" s="38">
        <f t="shared" si="5"/>
        <v>-0.33009563572339318</v>
      </c>
      <c r="K340" s="38">
        <f t="shared" si="5"/>
        <v>-0.33051918310377798</v>
      </c>
      <c r="L340" s="38">
        <f t="shared" si="5"/>
        <v>-0.33284341536075962</v>
      </c>
      <c r="M340" s="38">
        <f t="shared" si="5"/>
        <v>-0.25151298838721392</v>
      </c>
      <c r="N340" s="38">
        <f t="shared" si="5"/>
        <v>-0.29882938206164411</v>
      </c>
      <c r="O340" s="38">
        <f t="shared" si="5"/>
        <v>-0.26827625387894882</v>
      </c>
      <c r="P340" s="38">
        <f t="shared" si="5"/>
        <v>-0.18459545161994481</v>
      </c>
    </row>
    <row r="341" spans="1:27" ht="14.25" customHeight="1">
      <c r="D341" s="120"/>
      <c r="E341" s="34" t="s">
        <v>753</v>
      </c>
      <c r="F341" s="38">
        <f t="shared" ref="F341:P341" si="6">(QUARTILE(F2:F337,3)+1.5*(QUARTILE(F2:F337,3)-QUARTILE(F2:F337,1)))</f>
        <v>0.60940792179617542</v>
      </c>
      <c r="G341" s="38">
        <f t="shared" si="6"/>
        <v>0.60413757257861145</v>
      </c>
      <c r="H341" s="38">
        <f t="shared" si="6"/>
        <v>0.61787873971127349</v>
      </c>
      <c r="I341" s="38">
        <f t="shared" si="6"/>
        <v>0.69342853784566416</v>
      </c>
      <c r="J341" s="38">
        <f t="shared" si="6"/>
        <v>0.70143622389917348</v>
      </c>
      <c r="K341" s="38">
        <f t="shared" si="6"/>
        <v>0.71200057768338698</v>
      </c>
      <c r="L341" s="38">
        <f t="shared" si="6"/>
        <v>0.72116644462285118</v>
      </c>
      <c r="M341" s="38">
        <f t="shared" si="6"/>
        <v>0.70062969190371982</v>
      </c>
      <c r="N341" s="38">
        <f t="shared" si="6"/>
        <v>0.69657641710921969</v>
      </c>
      <c r="O341" s="38">
        <f t="shared" si="6"/>
        <v>0.66136470396088043</v>
      </c>
      <c r="P341" s="38">
        <f t="shared" si="6"/>
        <v>0.63425746600660193</v>
      </c>
    </row>
    <row r="342" spans="1:27" ht="14.25" customHeight="1"/>
    <row r="343" spans="1:27" ht="14.25" customHeight="1"/>
    <row r="344" spans="1:27" ht="14.25" customHeight="1"/>
    <row r="345" spans="1:27" ht="14.25" customHeight="1"/>
    <row r="346" spans="1:27" ht="14.25" customHeight="1"/>
    <row r="347" spans="1:27" ht="14.25" customHeight="1"/>
    <row r="348" spans="1:27" ht="14.25" customHeight="1"/>
    <row r="349" spans="1:27" ht="14.25" customHeight="1"/>
    <row r="350" spans="1:27" ht="14.25" customHeight="1"/>
    <row r="351" spans="1:27" ht="14.25" customHeight="1"/>
    <row r="352" spans="1:27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</sheetData>
  <autoFilter ref="A1:U337"/>
  <mergeCells count="2">
    <mergeCell ref="D339:E339"/>
    <mergeCell ref="D340:D341"/>
  </mergeCells>
  <pageMargins left="0.511811024" right="0.511811024" top="0.78740157499999996" bottom="0.78740157499999996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8"/>
  <sheetViews>
    <sheetView workbookViewId="0"/>
  </sheetViews>
  <sheetFormatPr defaultColWidth="14.44140625" defaultRowHeight="15" customHeight="1"/>
  <cols>
    <col min="1" max="3" width="12.6640625" customWidth="1"/>
    <col min="4" max="4" width="22.6640625" customWidth="1"/>
    <col min="5" max="5" width="16.5546875" customWidth="1"/>
    <col min="6" max="16" width="12.6640625" customWidth="1"/>
    <col min="17" max="17" width="22.33203125" customWidth="1"/>
    <col min="18" max="18" width="17" customWidth="1"/>
    <col min="19" max="19" width="15" customWidth="1"/>
    <col min="20" max="20" width="23.5546875" customWidth="1"/>
    <col min="21" max="21" width="24.88671875" customWidth="1"/>
    <col min="22" max="22" width="8.6640625" customWidth="1"/>
    <col min="23" max="23" width="22.44140625" customWidth="1"/>
    <col min="24" max="24" width="8.6640625" customWidth="1"/>
    <col min="25" max="25" width="14.109375" customWidth="1"/>
  </cols>
  <sheetData>
    <row r="1" spans="1:25" ht="14.25" customHeight="1">
      <c r="A1" s="11" t="s">
        <v>19</v>
      </c>
      <c r="B1" s="11" t="s">
        <v>20</v>
      </c>
      <c r="C1" s="11" t="s">
        <v>21</v>
      </c>
      <c r="D1" s="11" t="s">
        <v>22</v>
      </c>
      <c r="E1" s="11" t="s">
        <v>740</v>
      </c>
      <c r="F1" s="11">
        <v>2022</v>
      </c>
      <c r="G1" s="11">
        <v>2021</v>
      </c>
      <c r="H1" s="11">
        <v>2020</v>
      </c>
      <c r="I1" s="11">
        <v>2019</v>
      </c>
      <c r="J1" s="11">
        <v>2018</v>
      </c>
      <c r="K1" s="11">
        <v>2017</v>
      </c>
      <c r="L1" s="11">
        <v>2016</v>
      </c>
      <c r="M1" s="11">
        <v>2015</v>
      </c>
      <c r="N1" s="11">
        <v>2014</v>
      </c>
      <c r="O1" s="11">
        <v>2013</v>
      </c>
      <c r="P1" s="11">
        <v>2012</v>
      </c>
      <c r="Q1" s="11" t="s">
        <v>741</v>
      </c>
      <c r="R1" s="11" t="s">
        <v>742</v>
      </c>
      <c r="S1" s="11" t="s">
        <v>754</v>
      </c>
      <c r="T1" s="11" t="s">
        <v>744</v>
      </c>
      <c r="U1" s="11" t="s">
        <v>745</v>
      </c>
      <c r="W1" s="23" t="s">
        <v>746</v>
      </c>
      <c r="X1" s="24" t="s">
        <v>747</v>
      </c>
      <c r="Y1" s="24" t="s">
        <v>748</v>
      </c>
    </row>
    <row r="2" spans="1:25" ht="14.25" customHeight="1">
      <c r="A2" s="12" t="s">
        <v>56</v>
      </c>
      <c r="B2" s="12" t="s">
        <v>57</v>
      </c>
      <c r="C2" s="12" t="s">
        <v>58</v>
      </c>
      <c r="D2" s="13" t="s">
        <v>59</v>
      </c>
      <c r="E2" s="25">
        <f t="shared" ref="E2:E337" si="0">IFERROR(AVERAGEIFS(F2:O2,F2:O2,"&gt;=-0,4512",F2:O2,"&lt;0,7519")*(Q2/R2),"NA")</f>
        <v>9.1910158011945906E-4</v>
      </c>
      <c r="F2" s="26">
        <f>IFERROR(IF('1.DP 2012-2022 '!E2&lt;0,"IRPJ NEGATIVO",('1.DP 2012-2022 '!E2+'1.DP 2012-2022 '!AA2)/'1.DP 2012-2022 '!P2),"NA")</f>
        <v>0.14440307995084123</v>
      </c>
      <c r="G2" s="26">
        <f>IFERROR(IF('1.DP 2012-2022 '!F2&lt;0,"IRPJ NEGATIVO",('1.DP 2012-2022 '!F2+'1.DP 2012-2022 '!AB2)/'1.DP 2012-2022 '!Q2),"NA")</f>
        <v>0.11685879669724065</v>
      </c>
      <c r="H2" s="26">
        <f>IFERROR(IF('1.DP 2012-2022 '!G2&lt;0,"IRPJ NEGATIVO",('1.DP 2012-2022 '!G2+'1.DP 2012-2022 '!AC2)/'1.DP 2012-2022 '!R2),"NA")</f>
        <v>0.17155141289908163</v>
      </c>
      <c r="I2" s="26">
        <f>IFERROR(IF('1.DP 2012-2022 '!H2&lt;0,"IRPJ NEGATIVO",('1.DP 2012-2022 '!H2+'1.DP 2012-2022 '!AD2)/'1.DP 2012-2022 '!S2),"NA")</f>
        <v>0</v>
      </c>
      <c r="J2" s="26">
        <f>IFERROR(IF('1.DP 2012-2022 '!I2&lt;0,"IRPJ NEGATIVO",('1.DP 2012-2022 '!I2+'1.DP 2012-2022 '!AE2)/'1.DP 2012-2022 '!T2),"NA")</f>
        <v>0</v>
      </c>
      <c r="K2" s="26">
        <f>IFERROR(IF('1.DP 2012-2022 '!J2&lt;0,"IRPJ NEGATIVO",('1.DP 2012-2022 '!J2+'1.DP 2012-2022 '!AF2)/'1.DP 2012-2022 '!U2),"NA")</f>
        <v>0</v>
      </c>
      <c r="L2" s="26">
        <f>IFERROR(IF('1.DP 2012-2022 '!K2&lt;0,"IRPJ NEGATIVO",('1.DP 2012-2022 '!K2+'1.DP 2012-2022 '!AG2)/'1.DP 2012-2022 '!V2),"NA")</f>
        <v>0</v>
      </c>
      <c r="M2" s="26">
        <f>IFERROR(IF('1.DP 2012-2022 '!L2&lt;0,"IRPJ NEGATIVO",('1.DP 2012-2022 '!L2+'1.DP 2012-2022 '!AH2)/'1.DP 2012-2022 '!W2),"NA")</f>
        <v>0</v>
      </c>
      <c r="N2" s="26">
        <f>IFERROR(IF('1.DP 2012-2022 '!M2&lt;0,"IRPJ NEGATIVO",('1.DP 2012-2022 '!M2+'1.DP 2012-2022 '!AI2)/'1.DP 2012-2022 '!X2),"NA")</f>
        <v>0</v>
      </c>
      <c r="O2" s="26">
        <f>IFERROR(IF('1.DP 2012-2022 '!N2&lt;0,"IRPJ NEGATIVO",('1.DP 2012-2022 '!N2+'1.DP 2012-2022 '!AJ2)/'1.DP 2012-2022 '!Y2),"NA")</f>
        <v>0</v>
      </c>
      <c r="P2" s="26">
        <f>IFERROR(IF('1.DP 2012-2022 '!O2&lt;0,"IRPJ NEGATIVO",('1.DP 2012-2022 '!O2+'1.DP 2012-2022 '!AK2)/'1.DP 2012-2022 '!Z2),"NA")</f>
        <v>0</v>
      </c>
      <c r="Q2" s="27">
        <f t="shared" ref="Q2:Q337" si="1">COUNTIFS(F2:P2,"&gt;=-0,4511",F2:P2,"&lt;0,7518")</f>
        <v>11</v>
      </c>
      <c r="R2" s="27">
        <f t="shared" ref="R2:R337" si="2">SUMIFS(Q$2:Q$337,D$2:D$337,D2)</f>
        <v>518</v>
      </c>
      <c r="S2" s="28">
        <f>IFERROR((SUMIF('1.DP 2012-2022 '!E2:O2,"&gt;=0",'1.DP 2012-2022 '!E2:O2)+SUMIF('1.DP 2012-2022 '!E2:O2,"&gt;=0",'1.DP 2012-2022 '!AA2:AK2))/(SUM('1.DP 2012-2022 '!P2:Z2)),"NA")</f>
        <v>6.4320824162716617E-2</v>
      </c>
      <c r="T2" s="29">
        <f t="shared" ref="T2:T337" si="3">IF(AND(S2&lt;Y$2,S2&gt;=Y$3),S2*Q2/R2,"na")</f>
        <v>1.3658862273935961E-3</v>
      </c>
      <c r="U2" s="29">
        <f t="shared" ref="U2:U337" si="4">IF(AND(S2&lt;Y$2,S2&gt;=Y$3),S2*Q2/SUM($Q$2:$Q$337),"na")</f>
        <v>2.5001027059713172E-4</v>
      </c>
      <c r="V2" s="30"/>
      <c r="W2" s="31" t="s">
        <v>749</v>
      </c>
      <c r="X2" s="30">
        <f>QUARTILE(F2:P337,3)+1.5*(QUARTILE(F2:P337,3)-QUARTILE(F2:P337,1))</f>
        <v>0.75193032757436917</v>
      </c>
      <c r="Y2" s="30">
        <f>QUARTILE(S2:S337,3)+1.5*(QUARTILE(S2:S337,3)-QUARTILE(S2:S337,1))</f>
        <v>0.68214668582970484</v>
      </c>
    </row>
    <row r="3" spans="1:25" ht="14.25" customHeight="1">
      <c r="A3" s="12" t="s">
        <v>60</v>
      </c>
      <c r="B3" s="12" t="s">
        <v>61</v>
      </c>
      <c r="C3" s="12" t="s">
        <v>58</v>
      </c>
      <c r="D3" s="13" t="s">
        <v>59</v>
      </c>
      <c r="E3" s="25">
        <f t="shared" si="0"/>
        <v>1.1367639128552097E-3</v>
      </c>
      <c r="F3" s="26">
        <f>IFERROR(IF('1.DP 2012-2022 '!E3&lt;0,"IRPJ NEGATIVO",('1.DP 2012-2022 '!E3+'1.DP 2012-2022 '!AA3)/'1.DP 2012-2022 '!P3),"NA")</f>
        <v>0.14743289099355478</v>
      </c>
      <c r="G3" s="26" t="str">
        <f>IFERROR(IF('1.DP 2012-2022 '!F3&lt;0,"IRPJ NEGATIVO",('1.DP 2012-2022 '!F3+'1.DP 2012-2022 '!AB3)/'1.DP 2012-2022 '!Q3),"NA")</f>
        <v>IRPJ NEGATIVO</v>
      </c>
      <c r="H3" s="26">
        <f>IFERROR(IF('1.DP 2012-2022 '!G3&lt;0,"IRPJ NEGATIVO",('1.DP 2012-2022 '!G3+'1.DP 2012-2022 '!AC3)/'1.DP 2012-2022 '!R3),"NA")</f>
        <v>5.7389812714241921E-2</v>
      </c>
      <c r="I3" s="26">
        <f>IFERROR(IF('1.DP 2012-2022 '!H3&lt;0,"IRPJ NEGATIVO",('1.DP 2012-2022 '!H3+'1.DP 2012-2022 '!AD3)/'1.DP 2012-2022 '!S3),"NA")</f>
        <v>0.14411920722195085</v>
      </c>
      <c r="J3" s="26">
        <f>IFERROR(IF('1.DP 2012-2022 '!I3&lt;0,"IRPJ NEGATIVO",('1.DP 2012-2022 '!I3+'1.DP 2012-2022 '!AE3)/'1.DP 2012-2022 '!T3),"NA")</f>
        <v>0.12198830318885744</v>
      </c>
      <c r="K3" s="26">
        <f>IFERROR(IF('1.DP 2012-2022 '!J3&lt;0,"IRPJ NEGATIVO",('1.DP 2012-2022 '!J3+'1.DP 2012-2022 '!AF3)/'1.DP 2012-2022 '!U3),"NA")</f>
        <v>0.11791349274039353</v>
      </c>
      <c r="L3" s="26" t="str">
        <f>IFERROR(IF('1.DP 2012-2022 '!K3&lt;0,"IRPJ NEGATIVO",('1.DP 2012-2022 '!K3+'1.DP 2012-2022 '!AG3)/'1.DP 2012-2022 '!V3),"NA")</f>
        <v>NA</v>
      </c>
      <c r="M3" s="26" t="str">
        <f>IFERROR(IF('1.DP 2012-2022 '!L3&lt;0,"IRPJ NEGATIVO",('1.DP 2012-2022 '!L3+'1.DP 2012-2022 '!AH3)/'1.DP 2012-2022 '!W3),"NA")</f>
        <v>NA</v>
      </c>
      <c r="N3" s="26" t="str">
        <f>IFERROR(IF('1.DP 2012-2022 '!M3&lt;0,"IRPJ NEGATIVO",('1.DP 2012-2022 '!M3+'1.DP 2012-2022 '!AI3)/'1.DP 2012-2022 '!X3),"NA")</f>
        <v>NA</v>
      </c>
      <c r="O3" s="26" t="str">
        <f>IFERROR(IF('1.DP 2012-2022 '!N3&lt;0,"IRPJ NEGATIVO",('1.DP 2012-2022 '!N3+'1.DP 2012-2022 '!AJ3)/'1.DP 2012-2022 '!Y3),"NA")</f>
        <v>NA</v>
      </c>
      <c r="P3" s="26" t="str">
        <f>IFERROR(IF('1.DP 2012-2022 '!O3&lt;0,"IRPJ NEGATIVO",('1.DP 2012-2022 '!O3+'1.DP 2012-2022 '!AK3)/'1.DP 2012-2022 '!Z3),"NA")</f>
        <v>NA</v>
      </c>
      <c r="Q3" s="27">
        <f t="shared" si="1"/>
        <v>5</v>
      </c>
      <c r="R3" s="27">
        <f t="shared" si="2"/>
        <v>518</v>
      </c>
      <c r="S3" s="28">
        <f>IFERROR((SUMIF('1.DP 2012-2022 '!E3:O3,"&gt;=0",'1.DP 2012-2022 '!E3:O3)+SUMIF('1.DP 2012-2022 '!E3:O3,"&gt;=0",'1.DP 2012-2022 '!AA3:AK3))/(SUM('1.DP 2012-2022 '!P3:Z3)),"NA")</f>
        <v>8.1383249867879121E-2</v>
      </c>
      <c r="T3" s="29">
        <f t="shared" si="3"/>
        <v>7.8555260490230816E-4</v>
      </c>
      <c r="U3" s="29">
        <f t="shared" si="4"/>
        <v>1.4378666054395606E-4</v>
      </c>
      <c r="V3" s="30"/>
      <c r="W3" s="31" t="s">
        <v>750</v>
      </c>
      <c r="X3" s="30">
        <f>QUARTILE(F2:P337,1)-1.5*(QUARTILE(F2:P337,3)-QUARTILE(F2:P337,1))</f>
        <v>-0.45115819654462153</v>
      </c>
      <c r="Y3" s="30">
        <f>QUARTILE(S2:S337,1)-1.5*(QUARTILE(S2:S337,3)-QUARTILE(S2:S337,1))</f>
        <v>-0.4092880114978229</v>
      </c>
    </row>
    <row r="4" spans="1:25" ht="14.25" customHeight="1">
      <c r="A4" s="12" t="s">
        <v>62</v>
      </c>
      <c r="B4" s="12" t="s">
        <v>63</v>
      </c>
      <c r="C4" s="12" t="s">
        <v>58</v>
      </c>
      <c r="D4" s="13" t="s">
        <v>59</v>
      </c>
      <c r="E4" s="25">
        <f t="shared" si="0"/>
        <v>3.3091528354381445E-3</v>
      </c>
      <c r="F4" s="26">
        <f>IFERROR(IF('1.DP 2012-2022 '!E4&lt;0,"IRPJ NEGATIVO",('1.DP 2012-2022 '!E4+'1.DP 2012-2022 '!AA4)/'1.DP 2012-2022 '!P4),"NA")</f>
        <v>0.19577584551842112</v>
      </c>
      <c r="G4" s="26">
        <f>IFERROR(IF('1.DP 2012-2022 '!F4&lt;0,"IRPJ NEGATIVO",('1.DP 2012-2022 '!F4+'1.DP 2012-2022 '!AB4)/'1.DP 2012-2022 '!Q4),"NA")</f>
        <v>0.17715370256642582</v>
      </c>
      <c r="H4" s="26">
        <f>IFERROR(IF('1.DP 2012-2022 '!G4&lt;0,"IRPJ NEGATIVO",('1.DP 2012-2022 '!G4+'1.DP 2012-2022 '!AC4)/'1.DP 2012-2022 '!R4),"NA")</f>
        <v>0.19382734064204449</v>
      </c>
      <c r="I4" s="26">
        <f>IFERROR(IF('1.DP 2012-2022 '!H4&lt;0,"IRPJ NEGATIVO",('1.DP 2012-2022 '!H4+'1.DP 2012-2022 '!AD4)/'1.DP 2012-2022 '!S4),"NA")</f>
        <v>0.14715627811320903</v>
      </c>
      <c r="J4" s="26">
        <f>IFERROR(IF('1.DP 2012-2022 '!I4&lt;0,"IRPJ NEGATIVO",('1.DP 2012-2022 '!I4+'1.DP 2012-2022 '!AE4)/'1.DP 2012-2022 '!T4),"NA")</f>
        <v>0.27419017038755428</v>
      </c>
      <c r="K4" s="26">
        <f>IFERROR(IF('1.DP 2012-2022 '!J4&lt;0,"IRPJ NEGATIVO",('1.DP 2012-2022 '!J4+'1.DP 2012-2022 '!AF4)/'1.DP 2012-2022 '!U4),"NA")</f>
        <v>0.1911470779349746</v>
      </c>
      <c r="L4" s="26">
        <f>IFERROR(IF('1.DP 2012-2022 '!K4&lt;0,"IRPJ NEGATIVO",('1.DP 2012-2022 '!K4+'1.DP 2012-2022 '!AG4)/'1.DP 2012-2022 '!V4),"NA")</f>
        <v>0.14365709312851774</v>
      </c>
      <c r="M4" s="26">
        <f>IFERROR(IF('1.DP 2012-2022 '!L4&lt;0,"IRPJ NEGATIVO",('1.DP 2012-2022 '!L4+'1.DP 2012-2022 '!AH4)/'1.DP 2012-2022 '!W4),"NA")</f>
        <v>0.12668236702637856</v>
      </c>
      <c r="N4" s="26">
        <f>IFERROR(IF('1.DP 2012-2022 '!M4&lt;0,"IRPJ NEGATIVO",('1.DP 2012-2022 '!M4+'1.DP 2012-2022 '!AI4)/'1.DP 2012-2022 '!X4),"NA")</f>
        <v>-4.4576959912905285E-2</v>
      </c>
      <c r="O4" s="26">
        <f>IFERROR(IF('1.DP 2012-2022 '!N4&lt;0,"IRPJ NEGATIVO",('1.DP 2012-2022 '!N4+'1.DP 2012-2022 '!AJ4)/'1.DP 2012-2022 '!Y4),"NA")</f>
        <v>0.15329723801079698</v>
      </c>
      <c r="P4" s="26">
        <f>IFERROR(IF('1.DP 2012-2022 '!O4&lt;0,"IRPJ NEGATIVO",('1.DP 2012-2022 '!O4+'1.DP 2012-2022 '!AK4)/'1.DP 2012-2022 '!Z4),"NA")</f>
        <v>0.17376347006063497</v>
      </c>
      <c r="Q4" s="27">
        <f t="shared" si="1"/>
        <v>11</v>
      </c>
      <c r="R4" s="27">
        <f t="shared" si="2"/>
        <v>518</v>
      </c>
      <c r="S4" s="28">
        <f>IFERROR((SUMIF('1.DP 2012-2022 '!E4:O4,"&gt;=0",'1.DP 2012-2022 '!E4:O4)+SUMIF('1.DP 2012-2022 '!E4:O4,"&gt;=0",'1.DP 2012-2022 '!AA4:AK4))/(SUM('1.DP 2012-2022 '!P4:Z4)),"NA")</f>
        <v>0.18255590517076006</v>
      </c>
      <c r="T4" s="29">
        <f t="shared" si="3"/>
        <v>3.8766698009234757E-3</v>
      </c>
      <c r="U4" s="29">
        <f t="shared" si="4"/>
        <v>7.0958125684747724E-4</v>
      </c>
    </row>
    <row r="5" spans="1:25" ht="14.25" customHeight="1">
      <c r="A5" s="12" t="s">
        <v>64</v>
      </c>
      <c r="B5" s="12" t="s">
        <v>65</v>
      </c>
      <c r="C5" s="12" t="s">
        <v>58</v>
      </c>
      <c r="D5" s="13" t="s">
        <v>59</v>
      </c>
      <c r="E5" s="25">
        <f t="shared" si="0"/>
        <v>2.8747670320851642E-3</v>
      </c>
      <c r="F5" s="26">
        <f>IFERROR(IF('1.DP 2012-2022 '!E5&lt;0,"IRPJ NEGATIVO",('1.DP 2012-2022 '!E5+'1.DP 2012-2022 '!AA5)/'1.DP 2012-2022 '!P5),"NA")</f>
        <v>0.11547642431539436</v>
      </c>
      <c r="G5" s="26">
        <f>IFERROR(IF('1.DP 2012-2022 '!F5&lt;0,"IRPJ NEGATIVO",('1.DP 2012-2022 '!F5+'1.DP 2012-2022 '!AB5)/'1.DP 2012-2022 '!Q5),"NA")</f>
        <v>0.35188471797004223</v>
      </c>
      <c r="H5" s="26">
        <f>IFERROR(IF('1.DP 2012-2022 '!G5&lt;0,"IRPJ NEGATIVO",('1.DP 2012-2022 '!G5+'1.DP 2012-2022 '!AC5)/'1.DP 2012-2022 '!R5),"NA")</f>
        <v>0.28375342122382624</v>
      </c>
      <c r="I5" s="26">
        <f>IFERROR(IF('1.DP 2012-2022 '!H5&lt;0,"IRPJ NEGATIVO",('1.DP 2012-2022 '!H5+'1.DP 2012-2022 '!AD5)/'1.DP 2012-2022 '!S5),"NA")</f>
        <v>0.39262990479362286</v>
      </c>
      <c r="J5" s="26">
        <f>IFERROR(IF('1.DP 2012-2022 '!I5&lt;0,"IRPJ NEGATIVO",('1.DP 2012-2022 '!I5+'1.DP 2012-2022 '!AE5)/'1.DP 2012-2022 '!T5),"NA")</f>
        <v>0.34538485431722965</v>
      </c>
      <c r="K5" s="26" t="str">
        <f>IFERROR(IF('1.DP 2012-2022 '!J5&lt;0,"IRPJ NEGATIVO",('1.DP 2012-2022 '!J5+'1.DP 2012-2022 '!AF5)/'1.DP 2012-2022 '!U5),"NA")</f>
        <v>NA</v>
      </c>
      <c r="L5" s="26" t="str">
        <f>IFERROR(IF('1.DP 2012-2022 '!K5&lt;0,"IRPJ NEGATIVO",('1.DP 2012-2022 '!K5+'1.DP 2012-2022 '!AG5)/'1.DP 2012-2022 '!V5),"NA")</f>
        <v>NA</v>
      </c>
      <c r="M5" s="26" t="str">
        <f>IFERROR(IF('1.DP 2012-2022 '!L5&lt;0,"IRPJ NEGATIVO",('1.DP 2012-2022 '!L5+'1.DP 2012-2022 '!AH5)/'1.DP 2012-2022 '!W5),"NA")</f>
        <v>NA</v>
      </c>
      <c r="N5" s="26" t="str">
        <f>IFERROR(IF('1.DP 2012-2022 '!M5&lt;0,"IRPJ NEGATIVO",('1.DP 2012-2022 '!M5+'1.DP 2012-2022 '!AI5)/'1.DP 2012-2022 '!X5),"NA")</f>
        <v>NA</v>
      </c>
      <c r="O5" s="26" t="str">
        <f>IFERROR(IF('1.DP 2012-2022 '!N5&lt;0,"IRPJ NEGATIVO",('1.DP 2012-2022 '!N5+'1.DP 2012-2022 '!AJ5)/'1.DP 2012-2022 '!Y5),"NA")</f>
        <v>NA</v>
      </c>
      <c r="P5" s="26" t="str">
        <f>IFERROR(IF('1.DP 2012-2022 '!O5&lt;0,"IRPJ NEGATIVO",('1.DP 2012-2022 '!O5+'1.DP 2012-2022 '!AK5)/'1.DP 2012-2022 '!Z5),"NA")</f>
        <v>NA</v>
      </c>
      <c r="Q5" s="27">
        <f t="shared" si="1"/>
        <v>5</v>
      </c>
      <c r="R5" s="27">
        <f t="shared" si="2"/>
        <v>518</v>
      </c>
      <c r="S5" s="28">
        <f>IFERROR((SUMIF('1.DP 2012-2022 '!E5:O5,"&gt;=0",'1.DP 2012-2022 '!E5:O5)+SUMIF('1.DP 2012-2022 '!E5:O5,"&gt;=0",'1.DP 2012-2022 '!AA5:AK5))/(SUM('1.DP 2012-2022 '!P5:Z5)),"NA")</f>
        <v>0.22454421044050335</v>
      </c>
      <c r="T5" s="29">
        <f t="shared" si="3"/>
        <v>2.1674151586921174E-3</v>
      </c>
      <c r="U5" s="29">
        <f t="shared" si="4"/>
        <v>3.9672121985954658E-4</v>
      </c>
      <c r="V5" s="30"/>
    </row>
    <row r="6" spans="1:25" ht="14.25" customHeight="1">
      <c r="A6" s="12" t="s">
        <v>66</v>
      </c>
      <c r="B6" s="12" t="s">
        <v>67</v>
      </c>
      <c r="C6" s="12" t="s">
        <v>58</v>
      </c>
      <c r="D6" s="13" t="s">
        <v>59</v>
      </c>
      <c r="E6" s="25">
        <f t="shared" si="0"/>
        <v>2.3547739715080126E-3</v>
      </c>
      <c r="F6" s="26">
        <f>IFERROR(IF('1.DP 2012-2022 '!E6&lt;0,"IRPJ NEGATIVO",('1.DP 2012-2022 '!E6+'1.DP 2012-2022 '!AA6)/'1.DP 2012-2022 '!P6),"NA")</f>
        <v>0</v>
      </c>
      <c r="G6" s="26">
        <f>IFERROR(IF('1.DP 2012-2022 '!F6&lt;0,"IRPJ NEGATIVO",('1.DP 2012-2022 '!F6+'1.DP 2012-2022 '!AB6)/'1.DP 2012-2022 '!Q6),"NA")</f>
        <v>0.30309895166966344</v>
      </c>
      <c r="H6" s="26">
        <f>IFERROR(IF('1.DP 2012-2022 '!G6&lt;0,"IRPJ NEGATIVO",('1.DP 2012-2022 '!G6+'1.DP 2012-2022 '!AC6)/'1.DP 2012-2022 '!R6),"NA")</f>
        <v>5.1680271391251073E-2</v>
      </c>
      <c r="I6" s="26">
        <f>IFERROR(IF('1.DP 2012-2022 '!H6&lt;0,"IRPJ NEGATIVO",('1.DP 2012-2022 '!H6+'1.DP 2012-2022 '!AD6)/'1.DP 2012-2022 '!S6),"NA")</f>
        <v>-8.2865492580324787E-2</v>
      </c>
      <c r="J6" s="26">
        <f>IFERROR(IF('1.DP 2012-2022 '!I6&lt;0,"IRPJ NEGATIVO",('1.DP 2012-2022 '!I6+'1.DP 2012-2022 '!AE6)/'1.DP 2012-2022 '!T6),"NA")</f>
        <v>-1.0008148864655801</v>
      </c>
      <c r="K6" s="26">
        <f>IFERROR(IF('1.DP 2012-2022 '!J6&lt;0,"IRPJ NEGATIVO",('1.DP 2012-2022 '!J6+'1.DP 2012-2022 '!AF6)/'1.DP 2012-2022 '!U6),"NA")</f>
        <v>-1.7634117907309244</v>
      </c>
      <c r="L6" s="26">
        <f>IFERROR(IF('1.DP 2012-2022 '!K6&lt;0,"IRPJ NEGATIVO",('1.DP 2012-2022 '!K6+'1.DP 2012-2022 '!AG6)/'1.DP 2012-2022 '!V6),"NA")</f>
        <v>0.33097398863093691</v>
      </c>
      <c r="M6" s="26">
        <f>IFERROR(IF('1.DP 2012-2022 '!L6&lt;0,"IRPJ NEGATIVO",('1.DP 2012-2022 '!L6+'1.DP 2012-2022 '!AH6)/'1.DP 2012-2022 '!W6),"NA")</f>
        <v>0.22907891828522417</v>
      </c>
      <c r="N6" s="26">
        <f>IFERROR(IF('1.DP 2012-2022 '!M6&lt;0,"IRPJ NEGATIVO",('1.DP 2012-2022 '!M6+'1.DP 2012-2022 '!AI6)/'1.DP 2012-2022 '!X6),"NA")</f>
        <v>0.33544203700888303</v>
      </c>
      <c r="O6" s="26">
        <f>IFERROR(IF('1.DP 2012-2022 '!N6&lt;0,"IRPJ NEGATIVO",('1.DP 2012-2022 '!N6+'1.DP 2012-2022 '!AJ6)/'1.DP 2012-2022 '!Y6),"NA")</f>
        <v>-8.3166081302389089E-2</v>
      </c>
      <c r="P6" s="26">
        <f>IFERROR(IF('1.DP 2012-2022 '!O6&lt;0,"IRPJ NEGATIVO",('1.DP 2012-2022 '!O6+'1.DP 2012-2022 '!AK6)/'1.DP 2012-2022 '!Z6),"NA")</f>
        <v>0.36556048126970758</v>
      </c>
      <c r="Q6" s="27">
        <f t="shared" si="1"/>
        <v>9</v>
      </c>
      <c r="R6" s="27">
        <f t="shared" si="2"/>
        <v>518</v>
      </c>
      <c r="S6" s="28">
        <f>IFERROR((SUMIF('1.DP 2012-2022 '!E6:O6,"&gt;=0",'1.DP 2012-2022 '!E6:O6)+SUMIF('1.DP 2012-2022 '!E6:O6,"&gt;=0",'1.DP 2012-2022 '!AA6:AK6))/(SUM('1.DP 2012-2022 '!P6:Z6)),"NA")</f>
        <v>-0.15121296977509566</v>
      </c>
      <c r="T6" s="29">
        <f t="shared" si="3"/>
        <v>-2.6272523706097704E-3</v>
      </c>
      <c r="U6" s="29">
        <f t="shared" si="4"/>
        <v>-4.8088930317168234E-4</v>
      </c>
    </row>
    <row r="7" spans="1:25" ht="14.25" customHeight="1">
      <c r="A7" s="12" t="s">
        <v>68</v>
      </c>
      <c r="B7" s="12" t="s">
        <v>69</v>
      </c>
      <c r="C7" s="12" t="s">
        <v>58</v>
      </c>
      <c r="D7" s="13" t="s">
        <v>59</v>
      </c>
      <c r="E7" s="25">
        <f t="shared" si="0"/>
        <v>4.4659239910091458E-4</v>
      </c>
      <c r="F7" s="26">
        <f>IFERROR(IF('1.DP 2012-2022 '!E7&lt;0,"IRPJ NEGATIVO",('1.DP 2012-2022 '!E7+'1.DP 2012-2022 '!AA7)/'1.DP 2012-2022 '!P7),"NA")</f>
        <v>0.47518391397752319</v>
      </c>
      <c r="G7" s="26">
        <f>IFERROR(IF('1.DP 2012-2022 '!F7&lt;0,"IRPJ NEGATIVO",('1.DP 2012-2022 '!F7+'1.DP 2012-2022 '!AB7)/'1.DP 2012-2022 '!Q7),"NA")</f>
        <v>0.13501021323206561</v>
      </c>
      <c r="H7" s="26">
        <f>IFERROR(IF('1.DP 2012-2022 '!G7&lt;0,"IRPJ NEGATIVO",('1.DP 2012-2022 '!G7+'1.DP 2012-2022 '!AC7)/'1.DP 2012-2022 '!R7),"NA")</f>
        <v>-4.4133270977793999E-3</v>
      </c>
      <c r="I7" s="26">
        <f>IFERROR(IF('1.DP 2012-2022 '!H7&lt;0,"IRPJ NEGATIVO",('1.DP 2012-2022 '!H7+'1.DP 2012-2022 '!AD7)/'1.DP 2012-2022 '!S7),"NA")</f>
        <v>-1.2965321977604837E-2</v>
      </c>
      <c r="J7" s="26">
        <f>IFERROR(IF('1.DP 2012-2022 '!I7&lt;0,"IRPJ NEGATIVO",('1.DP 2012-2022 '!I7+'1.DP 2012-2022 '!AE7)/'1.DP 2012-2022 '!T7),"NA")</f>
        <v>-0.38251105746668296</v>
      </c>
      <c r="K7" s="26">
        <f>IFERROR(IF('1.DP 2012-2022 '!J7&lt;0,"IRPJ NEGATIVO",('1.DP 2012-2022 '!J7+'1.DP 2012-2022 '!AF7)/'1.DP 2012-2022 '!U7),"NA")</f>
        <v>0</v>
      </c>
      <c r="L7" s="26">
        <f>IFERROR(IF('1.DP 2012-2022 '!K7&lt;0,"IRPJ NEGATIVO",('1.DP 2012-2022 '!K7+'1.DP 2012-2022 '!AG7)/'1.DP 2012-2022 '!V7),"NA")</f>
        <v>0</v>
      </c>
      <c r="M7" s="26">
        <f>IFERROR(IF('1.DP 2012-2022 '!L7&lt;0,"IRPJ NEGATIVO",('1.DP 2012-2022 '!L7+'1.DP 2012-2022 '!AH7)/'1.DP 2012-2022 '!W7),"NA")</f>
        <v>0</v>
      </c>
      <c r="N7" s="26">
        <f>IFERROR(IF('1.DP 2012-2022 '!M7&lt;0,"IRPJ NEGATIVO",('1.DP 2012-2022 '!M7+'1.DP 2012-2022 '!AI7)/'1.DP 2012-2022 '!X7),"NA")</f>
        <v>0</v>
      </c>
      <c r="O7" s="26">
        <f>IFERROR(IF('1.DP 2012-2022 '!N7&lt;0,"IRPJ NEGATIVO",('1.DP 2012-2022 '!N7+'1.DP 2012-2022 '!AJ7)/'1.DP 2012-2022 '!Y7),"NA")</f>
        <v>0</v>
      </c>
      <c r="P7" s="26">
        <f>IFERROR(IF('1.DP 2012-2022 '!O7&lt;0,"IRPJ NEGATIVO",('1.DP 2012-2022 '!O7+'1.DP 2012-2022 '!AK7)/'1.DP 2012-2022 '!Z7),"NA")</f>
        <v>0</v>
      </c>
      <c r="Q7" s="27">
        <f t="shared" si="1"/>
        <v>11</v>
      </c>
      <c r="R7" s="27">
        <f t="shared" si="2"/>
        <v>518</v>
      </c>
      <c r="S7" s="28">
        <f>IFERROR((SUMIF('1.DP 2012-2022 '!E7:O7,"&gt;=0",'1.DP 2012-2022 '!E7:O7)+SUMIF('1.DP 2012-2022 '!E7:O7,"&gt;=0",'1.DP 2012-2022 '!AA7:AK7))/(SUM('1.DP 2012-2022 '!P7:Z7)),"NA")</f>
        <v>-2.2611331598460207E-2</v>
      </c>
      <c r="T7" s="29">
        <f t="shared" si="3"/>
        <v>-4.8016341232251405E-4</v>
      </c>
      <c r="U7" s="29">
        <f t="shared" si="4"/>
        <v>-8.7888568050552041E-5</v>
      </c>
    </row>
    <row r="8" spans="1:25" ht="14.25" customHeight="1">
      <c r="A8" s="12" t="s">
        <v>70</v>
      </c>
      <c r="B8" s="12" t="s">
        <v>71</v>
      </c>
      <c r="C8" s="12" t="s">
        <v>58</v>
      </c>
      <c r="D8" s="13" t="s">
        <v>59</v>
      </c>
      <c r="E8" s="25">
        <f t="shared" si="0"/>
        <v>7.2662031651660349E-4</v>
      </c>
      <c r="F8" s="26">
        <f>IFERROR(IF('1.DP 2012-2022 '!E8&lt;0,"IRPJ NEGATIVO",('1.DP 2012-2022 '!E8+'1.DP 2012-2022 '!AA8)/'1.DP 2012-2022 '!P8),"NA")</f>
        <v>0</v>
      </c>
      <c r="G8" s="26" t="str">
        <f>IFERROR(IF('1.DP 2012-2022 '!F8&lt;0,"IRPJ NEGATIVO",('1.DP 2012-2022 '!F8+'1.DP 2012-2022 '!AB8)/'1.DP 2012-2022 '!Q8),"NA")</f>
        <v>NA</v>
      </c>
      <c r="H8" s="26">
        <f>IFERROR(IF('1.DP 2012-2022 '!G8&lt;0,"IRPJ NEGATIVO",('1.DP 2012-2022 '!G8+'1.DP 2012-2022 '!AC8)/'1.DP 2012-2022 '!R8),"NA")</f>
        <v>2.1892237525192058E-2</v>
      </c>
      <c r="I8" s="26">
        <f>IFERROR(IF('1.DP 2012-2022 '!H8&lt;0,"IRPJ NEGATIVO",('1.DP 2012-2022 '!H8+'1.DP 2012-2022 '!AD8)/'1.DP 2012-2022 '!S8),"NA")</f>
        <v>5.2509891514139366E-2</v>
      </c>
      <c r="J8" s="26">
        <f>IFERROR(IF('1.DP 2012-2022 '!I8&lt;0,"IRPJ NEGATIVO",('1.DP 2012-2022 '!I8+'1.DP 2012-2022 '!AE8)/'1.DP 2012-2022 '!T8),"NA")</f>
        <v>0.30198719491626919</v>
      </c>
      <c r="K8" s="26" t="str">
        <f>IFERROR(IF('1.DP 2012-2022 '!J8&lt;0,"IRPJ NEGATIVO",('1.DP 2012-2022 '!J8+'1.DP 2012-2022 '!AF8)/'1.DP 2012-2022 '!U8),"NA")</f>
        <v>IRPJ NEGATIVO</v>
      </c>
      <c r="L8" s="26" t="str">
        <f>IFERROR(IF('1.DP 2012-2022 '!K8&lt;0,"IRPJ NEGATIVO",('1.DP 2012-2022 '!K8+'1.DP 2012-2022 '!AG8)/'1.DP 2012-2022 '!V8),"NA")</f>
        <v>IRPJ NEGATIVO</v>
      </c>
      <c r="M8" s="26" t="str">
        <f>IFERROR(IF('1.DP 2012-2022 '!L8&lt;0,"IRPJ NEGATIVO",('1.DP 2012-2022 '!L8+'1.DP 2012-2022 '!AH8)/'1.DP 2012-2022 '!W8),"NA")</f>
        <v>NA</v>
      </c>
      <c r="N8" s="26" t="str">
        <f>IFERROR(IF('1.DP 2012-2022 '!M8&lt;0,"IRPJ NEGATIVO",('1.DP 2012-2022 '!M8+'1.DP 2012-2022 '!AI8)/'1.DP 2012-2022 '!X8),"NA")</f>
        <v>NA</v>
      </c>
      <c r="O8" s="26" t="str">
        <f>IFERROR(IF('1.DP 2012-2022 '!N8&lt;0,"IRPJ NEGATIVO",('1.DP 2012-2022 '!N8+'1.DP 2012-2022 '!AJ8)/'1.DP 2012-2022 '!Y8),"NA")</f>
        <v>NA</v>
      </c>
      <c r="P8" s="26" t="str">
        <f>IFERROR(IF('1.DP 2012-2022 '!O8&lt;0,"IRPJ NEGATIVO",('1.DP 2012-2022 '!O8+'1.DP 2012-2022 '!AK8)/'1.DP 2012-2022 '!Z8),"NA")</f>
        <v>NA</v>
      </c>
      <c r="Q8" s="27">
        <f t="shared" si="1"/>
        <v>4</v>
      </c>
      <c r="R8" s="27">
        <f t="shared" si="2"/>
        <v>518</v>
      </c>
      <c r="S8" s="28">
        <f>IFERROR((SUMIF('1.DP 2012-2022 '!E8:O8,"&gt;=0",'1.DP 2012-2022 '!E8:O8)+SUMIF('1.DP 2012-2022 '!E8:O8,"&gt;=0",'1.DP 2012-2022 '!AA8:AK8))/(SUM('1.DP 2012-2022 '!P8:Z8)),"NA")</f>
        <v>1.4118515627394615E-2</v>
      </c>
      <c r="T8" s="29">
        <f t="shared" si="3"/>
        <v>1.0902328669802792E-4</v>
      </c>
      <c r="U8" s="29">
        <f t="shared" si="4"/>
        <v>1.9955499119992388E-5</v>
      </c>
    </row>
    <row r="9" spans="1:25" ht="14.25" customHeight="1">
      <c r="A9" s="12" t="s">
        <v>73</v>
      </c>
      <c r="B9" s="12" t="s">
        <v>74</v>
      </c>
      <c r="C9" s="12" t="s">
        <v>58</v>
      </c>
      <c r="D9" s="13" t="s">
        <v>59</v>
      </c>
      <c r="E9" s="25">
        <f t="shared" si="0"/>
        <v>2.7936247461781511E-3</v>
      </c>
      <c r="F9" s="26">
        <f>IFERROR(IF('1.DP 2012-2022 '!E9&lt;0,"IRPJ NEGATIVO",('1.DP 2012-2022 '!E9+'1.DP 2012-2022 '!AA9)/'1.DP 2012-2022 '!P9),"NA")</f>
        <v>2.6828056153605453</v>
      </c>
      <c r="G9" s="26">
        <f>IFERROR(IF('1.DP 2012-2022 '!F9&lt;0,"IRPJ NEGATIVO",('1.DP 2012-2022 '!F9+'1.DP 2012-2022 '!AB9)/'1.DP 2012-2022 '!Q9),"NA")</f>
        <v>0.47950880735695944</v>
      </c>
      <c r="H9" s="26">
        <f>IFERROR(IF('1.DP 2012-2022 '!G9&lt;0,"IRPJ NEGATIVO",('1.DP 2012-2022 '!G9+'1.DP 2012-2022 '!AC9)/'1.DP 2012-2022 '!R9),"NA")</f>
        <v>0.13753574114664788</v>
      </c>
      <c r="I9" s="26">
        <f>IFERROR(IF('1.DP 2012-2022 '!H9&lt;0,"IRPJ NEGATIVO",('1.DP 2012-2022 '!H9+'1.DP 2012-2022 '!AD9)/'1.DP 2012-2022 '!S9),"NA")</f>
        <v>0.17984312622703738</v>
      </c>
      <c r="J9" s="26">
        <f>IFERROR(IF('1.DP 2012-2022 '!I9&lt;0,"IRPJ NEGATIVO",('1.DP 2012-2022 '!I9+'1.DP 2012-2022 '!AE9)/'1.DP 2012-2022 '!T9),"NA")</f>
        <v>2.3480395651930878E-2</v>
      </c>
      <c r="K9" s="26">
        <f>IFERROR(IF('1.DP 2012-2022 '!J9&lt;0,"IRPJ NEGATIVO",('1.DP 2012-2022 '!J9+'1.DP 2012-2022 '!AF9)/'1.DP 2012-2022 '!U9),"NA")</f>
        <v>0.15180779345225312</v>
      </c>
      <c r="L9" s="26">
        <f>IFERROR(IF('1.DP 2012-2022 '!K9&lt;0,"IRPJ NEGATIVO",('1.DP 2012-2022 '!K9+'1.DP 2012-2022 '!AG9)/'1.DP 2012-2022 '!V9),"NA")</f>
        <v>0.19512583374626516</v>
      </c>
      <c r="M9" s="26">
        <f>IFERROR(IF('1.DP 2012-2022 '!L9&lt;0,"IRPJ NEGATIVO",('1.DP 2012-2022 '!L9+'1.DP 2012-2022 '!AH9)/'1.DP 2012-2022 '!W9),"NA")</f>
        <v>7.7065732081820854E-2</v>
      </c>
      <c r="N9" s="26">
        <f>IFERROR(IF('1.DP 2012-2022 '!M9&lt;0,"IRPJ NEGATIVO",('1.DP 2012-2022 '!M9+'1.DP 2012-2022 '!AI9)/'1.DP 2012-2022 '!X9),"NA")</f>
        <v>-0.73725029390671226</v>
      </c>
      <c r="O9" s="26">
        <f>IFERROR(IF('1.DP 2012-2022 '!N9&lt;0,"IRPJ NEGATIVO",('1.DP 2012-2022 '!N9+'1.DP 2012-2022 '!AJ9)/'1.DP 2012-2022 '!Y9),"NA")</f>
        <v>4.1941564577336166E-2</v>
      </c>
      <c r="P9" s="26">
        <f>IFERROR(IF('1.DP 2012-2022 '!O9&lt;0,"IRPJ NEGATIVO",('1.DP 2012-2022 '!O9+'1.DP 2012-2022 '!AK9)/'1.DP 2012-2022 '!Z9),"NA")</f>
        <v>0.19462073135680433</v>
      </c>
      <c r="Q9" s="27">
        <f t="shared" si="1"/>
        <v>9</v>
      </c>
      <c r="R9" s="27">
        <f t="shared" si="2"/>
        <v>518</v>
      </c>
      <c r="S9" s="28">
        <f>IFERROR((SUMIF('1.DP 2012-2022 '!E9:O9,"&gt;=0",'1.DP 2012-2022 '!E9:O9)+SUMIF('1.DP 2012-2022 '!E9:O9,"&gt;=0",'1.DP 2012-2022 '!AA9:AK9))/(SUM('1.DP 2012-2022 '!P9:Z9)),"NA")</f>
        <v>0.25589426630924023</v>
      </c>
      <c r="T9" s="29">
        <f t="shared" si="3"/>
        <v>4.4460393760292699E-3</v>
      </c>
      <c r="U9" s="29">
        <f t="shared" si="4"/>
        <v>8.1379802006472149E-4</v>
      </c>
    </row>
    <row r="10" spans="1:25" ht="14.25" customHeight="1">
      <c r="A10" s="12" t="s">
        <v>75</v>
      </c>
      <c r="B10" s="12" t="s">
        <v>76</v>
      </c>
      <c r="C10" s="12" t="s">
        <v>58</v>
      </c>
      <c r="D10" s="13" t="s">
        <v>59</v>
      </c>
      <c r="E10" s="25">
        <f t="shared" si="0"/>
        <v>1.7331270481456289E-3</v>
      </c>
      <c r="F10" s="26">
        <f>IFERROR(IF('1.DP 2012-2022 '!E10&lt;0,"IRPJ NEGATIVO",('1.DP 2012-2022 '!E10+'1.DP 2012-2022 '!AA10)/'1.DP 2012-2022 '!P10),"NA")</f>
        <v>4.6521295976986322E-2</v>
      </c>
      <c r="G10" s="26" t="str">
        <f>IFERROR(IF('1.DP 2012-2022 '!F10&lt;0,"IRPJ NEGATIVO",('1.DP 2012-2022 '!F10+'1.DP 2012-2022 '!AB10)/'1.DP 2012-2022 '!Q10),"NA")</f>
        <v>IRPJ NEGATIVO</v>
      </c>
      <c r="H10" s="26">
        <f>IFERROR(IF('1.DP 2012-2022 '!G10&lt;0,"IRPJ NEGATIVO",('1.DP 2012-2022 '!G10+'1.DP 2012-2022 '!AC10)/'1.DP 2012-2022 '!R10),"NA")</f>
        <v>-3.224683843357188E-2</v>
      </c>
      <c r="I10" s="26">
        <f>IFERROR(IF('1.DP 2012-2022 '!H10&lt;0,"IRPJ NEGATIVO",('1.DP 2012-2022 '!H10+'1.DP 2012-2022 '!AD10)/'1.DP 2012-2022 '!S10),"NA")</f>
        <v>-2.4390793111577036</v>
      </c>
      <c r="J10" s="26">
        <f>IFERROR(IF('1.DP 2012-2022 '!I10&lt;0,"IRPJ NEGATIVO",('1.DP 2012-2022 '!I10+'1.DP 2012-2022 '!AE10)/'1.DP 2012-2022 '!T10),"NA")</f>
        <v>0.49474507091093756</v>
      </c>
      <c r="K10" s="26">
        <f>IFERROR(IF('1.DP 2012-2022 '!J10&lt;0,"IRPJ NEGATIVO",('1.DP 2012-2022 '!J10+'1.DP 2012-2022 '!AF10)/'1.DP 2012-2022 '!U10),"NA")</f>
        <v>35.50000135339608</v>
      </c>
      <c r="L10" s="26">
        <f>IFERROR(IF('1.DP 2012-2022 '!K10&lt;0,"IRPJ NEGATIVO",('1.DP 2012-2022 '!K10+'1.DP 2012-2022 '!AG10)/'1.DP 2012-2022 '!V10),"NA")</f>
        <v>3.2161633175062987E-2</v>
      </c>
      <c r="M10" s="26">
        <f>IFERROR(IF('1.DP 2012-2022 '!L10&lt;0,"IRPJ NEGATIVO",('1.DP 2012-2022 '!L10+'1.DP 2012-2022 '!AH10)/'1.DP 2012-2022 '!W10),"NA")</f>
        <v>0.35657864931002092</v>
      </c>
      <c r="N10" s="26" t="str">
        <f>IFERROR(IF('1.DP 2012-2022 '!M10&lt;0,"IRPJ NEGATIVO",('1.DP 2012-2022 '!M10+'1.DP 2012-2022 '!AI10)/'1.DP 2012-2022 '!X10),"NA")</f>
        <v>NA</v>
      </c>
      <c r="O10" s="26" t="str">
        <f>IFERROR(IF('1.DP 2012-2022 '!N10&lt;0,"IRPJ NEGATIVO",('1.DP 2012-2022 '!N10+'1.DP 2012-2022 '!AJ10)/'1.DP 2012-2022 '!Y10),"NA")</f>
        <v>NA</v>
      </c>
      <c r="P10" s="26" t="str">
        <f>IFERROR(IF('1.DP 2012-2022 '!O10&lt;0,"IRPJ NEGATIVO",('1.DP 2012-2022 '!O10+'1.DP 2012-2022 '!AK10)/'1.DP 2012-2022 '!Z10),"NA")</f>
        <v>NA</v>
      </c>
      <c r="Q10" s="27">
        <f t="shared" si="1"/>
        <v>5</v>
      </c>
      <c r="R10" s="27">
        <f t="shared" si="2"/>
        <v>518</v>
      </c>
      <c r="S10" s="28">
        <f>IFERROR((SUMIF('1.DP 2012-2022 '!E10:O10,"&gt;=0",'1.DP 2012-2022 '!E10:O10)+SUMIF('1.DP 2012-2022 '!E10:O10,"&gt;=0",'1.DP 2012-2022 '!AA10:AK10))/(SUM('1.DP 2012-2022 '!P10:Z10)),"NA")</f>
        <v>0.18589851802578966</v>
      </c>
      <c r="T10" s="29">
        <f t="shared" si="3"/>
        <v>1.7943872396311744E-3</v>
      </c>
      <c r="U10" s="29">
        <f t="shared" si="4"/>
        <v>3.284426113529853E-4</v>
      </c>
    </row>
    <row r="11" spans="1:25" ht="14.25" customHeight="1">
      <c r="A11" s="12" t="s">
        <v>77</v>
      </c>
      <c r="B11" s="12" t="s">
        <v>78</v>
      </c>
      <c r="C11" s="12" t="s">
        <v>58</v>
      </c>
      <c r="D11" s="13" t="s">
        <v>59</v>
      </c>
      <c r="E11" s="25">
        <f t="shared" si="0"/>
        <v>7.6783600270934329E-3</v>
      </c>
      <c r="F11" s="26">
        <f>IFERROR(IF('1.DP 2012-2022 '!E11&lt;0,"IRPJ NEGATIVO",('1.DP 2012-2022 '!E11+'1.DP 2012-2022 '!AA11)/'1.DP 2012-2022 '!P11),"NA")</f>
        <v>0.39868985086167574</v>
      </c>
      <c r="G11" s="26">
        <f>IFERROR(IF('1.DP 2012-2022 '!F11&lt;0,"IRPJ NEGATIVO",('1.DP 2012-2022 '!F11+'1.DP 2012-2022 '!AB11)/'1.DP 2012-2022 '!Q11),"NA")</f>
        <v>0.57154641347630386</v>
      </c>
      <c r="H11" s="26">
        <f>IFERROR(IF('1.DP 2012-2022 '!G11&lt;0,"IRPJ NEGATIVO",('1.DP 2012-2022 '!G11+'1.DP 2012-2022 '!AC11)/'1.DP 2012-2022 '!R11),"NA")</f>
        <v>0.87361526132647371</v>
      </c>
      <c r="I11" s="26">
        <f>IFERROR(IF('1.DP 2012-2022 '!H11&lt;0,"IRPJ NEGATIVO",('1.DP 2012-2022 '!H11+'1.DP 2012-2022 '!AD11)/'1.DP 2012-2022 '!S11),"NA")</f>
        <v>0.38185062771227074</v>
      </c>
      <c r="J11" s="26">
        <f>IFERROR(IF('1.DP 2012-2022 '!I11&lt;0,"IRPJ NEGATIVO",('1.DP 2012-2022 '!I11+'1.DP 2012-2022 '!AE11)/'1.DP 2012-2022 '!T11),"NA")</f>
        <v>0.53561086560697146</v>
      </c>
      <c r="K11" s="26">
        <f>IFERROR(IF('1.DP 2012-2022 '!J11&lt;0,"IRPJ NEGATIVO",('1.DP 2012-2022 '!J11+'1.DP 2012-2022 '!AF11)/'1.DP 2012-2022 '!U11),"NA")</f>
        <v>0.34241309717835994</v>
      </c>
      <c r="L11" s="26">
        <f>IFERROR(IF('1.DP 2012-2022 '!K11&lt;0,"IRPJ NEGATIVO",('1.DP 2012-2022 '!K11+'1.DP 2012-2022 '!AG11)/'1.DP 2012-2022 '!V11),"NA")</f>
        <v>0.33623588365456442</v>
      </c>
      <c r="M11" s="26">
        <f>IFERROR(IF('1.DP 2012-2022 '!L11&lt;0,"IRPJ NEGATIVO",('1.DP 2012-2022 '!L11+'1.DP 2012-2022 '!AH11)/'1.DP 2012-2022 '!W11),"NA")</f>
        <v>0.35308461511213207</v>
      </c>
      <c r="N11" s="26">
        <f>IFERROR(IF('1.DP 2012-2022 '!M11&lt;0,"IRPJ NEGATIVO",('1.DP 2012-2022 '!M11+'1.DP 2012-2022 '!AI11)/'1.DP 2012-2022 '!X11),"NA")</f>
        <v>0.31406745826082716</v>
      </c>
      <c r="O11" s="26">
        <f>IFERROR(IF('1.DP 2012-2022 '!N11&lt;0,"IRPJ NEGATIVO",('1.DP 2012-2022 '!N11+'1.DP 2012-2022 '!AJ11)/'1.DP 2012-2022 '!Y11),"NA")</f>
        <v>0.34615263276785319</v>
      </c>
      <c r="P11" s="26">
        <f>IFERROR(IF('1.DP 2012-2022 '!O11&lt;0,"IRPJ NEGATIVO",('1.DP 2012-2022 '!O11+'1.DP 2012-2022 '!AK11)/'1.DP 2012-2022 '!Z11),"NA")</f>
        <v>0.3471200134912088</v>
      </c>
      <c r="Q11" s="27">
        <f t="shared" si="1"/>
        <v>10</v>
      </c>
      <c r="R11" s="27">
        <f t="shared" si="2"/>
        <v>518</v>
      </c>
      <c r="S11" s="28">
        <f>IFERROR((SUMIF('1.DP 2012-2022 '!E11:O11,"&gt;=0",'1.DP 2012-2022 '!E11:O11)+SUMIF('1.DP 2012-2022 '!E11:O11,"&gt;=0",'1.DP 2012-2022 '!AA11:AK11))/(SUM('1.DP 2012-2022 '!P11:Z11)),"NA")</f>
        <v>0.39263500286909553</v>
      </c>
      <c r="T11" s="29">
        <f t="shared" si="3"/>
        <v>7.5798263102141994E-3</v>
      </c>
      <c r="U11" s="29">
        <f t="shared" si="4"/>
        <v>1.3874028369932703E-3</v>
      </c>
    </row>
    <row r="12" spans="1:25" ht="14.25" customHeight="1">
      <c r="A12" s="12" t="s">
        <v>79</v>
      </c>
      <c r="B12" s="12" t="s">
        <v>80</v>
      </c>
      <c r="C12" s="12" t="s">
        <v>58</v>
      </c>
      <c r="D12" s="13" t="s">
        <v>59</v>
      </c>
      <c r="E12" s="25">
        <f t="shared" si="0"/>
        <v>7.3458661533765514E-3</v>
      </c>
      <c r="F12" s="26">
        <f>IFERROR(IF('1.DP 2012-2022 '!E12&lt;0,"IRPJ NEGATIVO",('1.DP 2012-2022 '!E12+'1.DP 2012-2022 '!AA12)/'1.DP 2012-2022 '!P12),"NA")</f>
        <v>0.36797825272072804</v>
      </c>
      <c r="G12" s="26">
        <f>IFERROR(IF('1.DP 2012-2022 '!F12&lt;0,"IRPJ NEGATIVO",('1.DP 2012-2022 '!F12+'1.DP 2012-2022 '!AB12)/'1.DP 2012-2022 '!Q12),"NA")</f>
        <v>0.32696609694480017</v>
      </c>
      <c r="H12" s="26">
        <f>IFERROR(IF('1.DP 2012-2022 '!G12&lt;0,"IRPJ NEGATIVO",('1.DP 2012-2022 '!G12+'1.DP 2012-2022 '!AC12)/'1.DP 2012-2022 '!R12),"NA")</f>
        <v>0.37783869435876477</v>
      </c>
      <c r="I12" s="26">
        <f>IFERROR(IF('1.DP 2012-2022 '!H12&lt;0,"IRPJ NEGATIVO",('1.DP 2012-2022 '!H12+'1.DP 2012-2022 '!AD12)/'1.DP 2012-2022 '!S12),"NA")</f>
        <v>0.33405786132532972</v>
      </c>
      <c r="J12" s="26">
        <f>IFERROR(IF('1.DP 2012-2022 '!I12&lt;0,"IRPJ NEGATIVO",('1.DP 2012-2022 '!I12+'1.DP 2012-2022 '!AE12)/'1.DP 2012-2022 '!T12),"NA")</f>
        <v>0.34210745518359392</v>
      </c>
      <c r="K12" s="26">
        <f>IFERROR(IF('1.DP 2012-2022 '!J12&lt;0,"IRPJ NEGATIVO",('1.DP 2012-2022 '!J12+'1.DP 2012-2022 '!AF12)/'1.DP 2012-2022 '!U12),"NA")</f>
        <v>0.33689165993249265</v>
      </c>
      <c r="L12" s="26">
        <f>IFERROR(IF('1.DP 2012-2022 '!K12&lt;0,"IRPJ NEGATIVO",('1.DP 2012-2022 '!K12+'1.DP 2012-2022 '!AG12)/'1.DP 2012-2022 '!V12),"NA")</f>
        <v>0.33884465463895425</v>
      </c>
      <c r="M12" s="26">
        <f>IFERROR(IF('1.DP 2012-2022 '!L12&lt;0,"IRPJ NEGATIVO",('1.DP 2012-2022 '!L12+'1.DP 2012-2022 '!AH12)/'1.DP 2012-2022 '!W12),"NA")</f>
        <v>0.3582922343493794</v>
      </c>
      <c r="N12" s="26">
        <f>IFERROR(IF('1.DP 2012-2022 '!M12&lt;0,"IRPJ NEGATIVO",('1.DP 2012-2022 '!M12+'1.DP 2012-2022 '!AI12)/'1.DP 2012-2022 '!X12),"NA")</f>
        <v>0.33223389532507569</v>
      </c>
      <c r="O12" s="26">
        <f>IFERROR(IF('1.DP 2012-2022 '!N12&lt;0,"IRPJ NEGATIVO",('1.DP 2012-2022 '!N12+'1.DP 2012-2022 '!AJ12)/'1.DP 2012-2022 '!Y12),"NA")</f>
        <v>0.34402434744729393</v>
      </c>
      <c r="P12" s="26">
        <f>IFERROR(IF('1.DP 2012-2022 '!O12&lt;0,"IRPJ NEGATIVO",('1.DP 2012-2022 '!O12+'1.DP 2012-2022 '!AK12)/'1.DP 2012-2022 '!Z12),"NA")</f>
        <v>0.35382663285049659</v>
      </c>
      <c r="Q12" s="27">
        <f t="shared" si="1"/>
        <v>11</v>
      </c>
      <c r="R12" s="27">
        <f t="shared" si="2"/>
        <v>518</v>
      </c>
      <c r="S12" s="28">
        <f>IFERROR((SUMIF('1.DP 2012-2022 '!E12:O12,"&gt;=0",'1.DP 2012-2022 '!E12:O12)+SUMIF('1.DP 2012-2022 '!E12:O12,"&gt;=0",'1.DP 2012-2022 '!AA12:AK12))/(SUM('1.DP 2012-2022 '!P12:Z12)),"NA")</f>
        <v>0.34404930714666193</v>
      </c>
      <c r="T12" s="29">
        <f t="shared" si="3"/>
        <v>7.3060663679793076E-3</v>
      </c>
      <c r="U12" s="29">
        <f t="shared" si="4"/>
        <v>1.337294126718474E-3</v>
      </c>
    </row>
    <row r="13" spans="1:25" ht="14.25" customHeight="1">
      <c r="A13" s="12" t="s">
        <v>81</v>
      </c>
      <c r="B13" s="12" t="s">
        <v>82</v>
      </c>
      <c r="C13" s="12" t="s">
        <v>58</v>
      </c>
      <c r="D13" s="13" t="s">
        <v>59</v>
      </c>
      <c r="E13" s="25">
        <f t="shared" si="0"/>
        <v>0</v>
      </c>
      <c r="F13" s="26">
        <f>IFERROR(IF('1.DP 2012-2022 '!E13&lt;0,"IRPJ NEGATIVO",('1.DP 2012-2022 '!E13+'1.DP 2012-2022 '!AA13)/'1.DP 2012-2022 '!P13),"NA")</f>
        <v>0</v>
      </c>
      <c r="G13" s="26">
        <f>IFERROR(IF('1.DP 2012-2022 '!F13&lt;0,"IRPJ NEGATIVO",('1.DP 2012-2022 '!F13+'1.DP 2012-2022 '!AB13)/'1.DP 2012-2022 '!Q13),"NA")</f>
        <v>0</v>
      </c>
      <c r="H13" s="26">
        <f>IFERROR(IF('1.DP 2012-2022 '!G13&lt;0,"IRPJ NEGATIVO",('1.DP 2012-2022 '!G13+'1.DP 2012-2022 '!AC13)/'1.DP 2012-2022 '!R13),"NA")</f>
        <v>0</v>
      </c>
      <c r="I13" s="26">
        <f>IFERROR(IF('1.DP 2012-2022 '!H13&lt;0,"IRPJ NEGATIVO",('1.DP 2012-2022 '!H13+'1.DP 2012-2022 '!AD13)/'1.DP 2012-2022 '!S13),"NA")</f>
        <v>0</v>
      </c>
      <c r="J13" s="26">
        <f>IFERROR(IF('1.DP 2012-2022 '!I13&lt;0,"IRPJ NEGATIVO",('1.DP 2012-2022 '!I13+'1.DP 2012-2022 '!AE13)/'1.DP 2012-2022 '!T13),"NA")</f>
        <v>0</v>
      </c>
      <c r="K13" s="26">
        <f>IFERROR(IF('1.DP 2012-2022 '!J13&lt;0,"IRPJ NEGATIVO",('1.DP 2012-2022 '!J13+'1.DP 2012-2022 '!AF13)/'1.DP 2012-2022 '!U13),"NA")</f>
        <v>0</v>
      </c>
      <c r="L13" s="26">
        <f>IFERROR(IF('1.DP 2012-2022 '!K13&lt;0,"IRPJ NEGATIVO",('1.DP 2012-2022 '!K13+'1.DP 2012-2022 '!AG13)/'1.DP 2012-2022 '!V13),"NA")</f>
        <v>0</v>
      </c>
      <c r="M13" s="26">
        <f>IFERROR(IF('1.DP 2012-2022 '!L13&lt;0,"IRPJ NEGATIVO",('1.DP 2012-2022 '!L13+'1.DP 2012-2022 '!AH13)/'1.DP 2012-2022 '!W13),"NA")</f>
        <v>0</v>
      </c>
      <c r="N13" s="26">
        <f>IFERROR(IF('1.DP 2012-2022 '!M13&lt;0,"IRPJ NEGATIVO",('1.DP 2012-2022 '!M13+'1.DP 2012-2022 '!AI13)/'1.DP 2012-2022 '!X13),"NA")</f>
        <v>0</v>
      </c>
      <c r="O13" s="26">
        <f>IFERROR(IF('1.DP 2012-2022 '!N13&lt;0,"IRPJ NEGATIVO",('1.DP 2012-2022 '!N13+'1.DP 2012-2022 '!AJ13)/'1.DP 2012-2022 '!Y13),"NA")</f>
        <v>0</v>
      </c>
      <c r="P13" s="26">
        <f>IFERROR(IF('1.DP 2012-2022 '!O13&lt;0,"IRPJ NEGATIVO",('1.DP 2012-2022 '!O13+'1.DP 2012-2022 '!AK13)/'1.DP 2012-2022 '!Z13),"NA")</f>
        <v>0.97835499325615372</v>
      </c>
      <c r="Q13" s="27">
        <f t="shared" si="1"/>
        <v>10</v>
      </c>
      <c r="R13" s="27">
        <f t="shared" si="2"/>
        <v>518</v>
      </c>
      <c r="S13" s="28">
        <f>IFERROR((SUMIF('1.DP 2012-2022 '!E13:O13,"&gt;=0",'1.DP 2012-2022 '!E13:O13)+SUMIF('1.DP 2012-2022 '!E13:O13,"&gt;=0",'1.DP 2012-2022 '!AA13:AK13))/(SUM('1.DP 2012-2022 '!P13:Z13)),"NA")</f>
        <v>-2.8527291040335176E-2</v>
      </c>
      <c r="T13" s="29">
        <f t="shared" si="3"/>
        <v>-5.5071990425357487E-4</v>
      </c>
      <c r="U13" s="29">
        <f t="shared" si="4"/>
        <v>-1.0080314855242113E-4</v>
      </c>
    </row>
    <row r="14" spans="1:25" ht="14.25" customHeight="1">
      <c r="A14" s="12" t="s">
        <v>83</v>
      </c>
      <c r="B14" s="12" t="s">
        <v>84</v>
      </c>
      <c r="C14" s="12" t="s">
        <v>58</v>
      </c>
      <c r="D14" s="13" t="s">
        <v>59</v>
      </c>
      <c r="E14" s="25">
        <f t="shared" si="0"/>
        <v>6.871082615166388E-3</v>
      </c>
      <c r="F14" s="26">
        <f>IFERROR(IF('1.DP 2012-2022 '!E14&lt;0,"IRPJ NEGATIVO",('1.DP 2012-2022 '!E14+'1.DP 2012-2022 '!AA14)/'1.DP 2012-2022 '!P14),"NA")</f>
        <v>0.5269346314176272</v>
      </c>
      <c r="G14" s="26">
        <f>IFERROR(IF('1.DP 2012-2022 '!F14&lt;0,"IRPJ NEGATIVO",('1.DP 2012-2022 '!F14+'1.DP 2012-2022 '!AB14)/'1.DP 2012-2022 '!Q14),"NA")</f>
        <v>0.43712393137953381</v>
      </c>
      <c r="H14" s="26">
        <f>IFERROR(IF('1.DP 2012-2022 '!G14&lt;0,"IRPJ NEGATIVO",('1.DP 2012-2022 '!G14+'1.DP 2012-2022 '!AC14)/'1.DP 2012-2022 '!R14),"NA")</f>
        <v>6.2861695673075939</v>
      </c>
      <c r="I14" s="26">
        <f>IFERROR(IF('1.DP 2012-2022 '!H14&lt;0,"IRPJ NEGATIVO",('1.DP 2012-2022 '!H14+'1.DP 2012-2022 '!AD14)/'1.DP 2012-2022 '!S14),"NA")</f>
        <v>2.9375888899633105</v>
      </c>
      <c r="J14" s="26">
        <f>IFERROR(IF('1.DP 2012-2022 '!I14&lt;0,"IRPJ NEGATIVO",('1.DP 2012-2022 '!I14+'1.DP 2012-2022 '!AE14)/'1.DP 2012-2022 '!T14),"NA")</f>
        <v>0.44629332743502304</v>
      </c>
      <c r="K14" s="26">
        <f>IFERROR(IF('1.DP 2012-2022 '!J14&lt;0,"IRPJ NEGATIVO",('1.DP 2012-2022 '!J14+'1.DP 2012-2022 '!AF14)/'1.DP 2012-2022 '!U14),"NA")</f>
        <v>0.44464852188675091</v>
      </c>
      <c r="L14" s="26">
        <f>IFERROR(IF('1.DP 2012-2022 '!K14&lt;0,"IRPJ NEGATIVO",('1.DP 2012-2022 '!K14+'1.DP 2012-2022 '!AG14)/'1.DP 2012-2022 '!V14),"NA")</f>
        <v>2.1804581303972013</v>
      </c>
      <c r="M14" s="26">
        <f>IFERROR(IF('1.DP 2012-2022 '!L14&lt;0,"IRPJ NEGATIVO",('1.DP 2012-2022 '!L14+'1.DP 2012-2022 '!AH14)/'1.DP 2012-2022 '!W14),"NA")</f>
        <v>0.55080645474633072</v>
      </c>
      <c r="N14" s="26">
        <f>IFERROR(IF('1.DP 2012-2022 '!M14&lt;0,"IRPJ NEGATIVO",('1.DP 2012-2022 '!M14+'1.DP 2012-2022 '!AI14)/'1.DP 2012-2022 '!X14),"NA")</f>
        <v>0.3384785774474186</v>
      </c>
      <c r="O14" s="26">
        <f>IFERROR(IF('1.DP 2012-2022 '!N14&lt;0,"IRPJ NEGATIVO",('1.DP 2012-2022 '!N14+'1.DP 2012-2022 '!AJ14)/'1.DP 2012-2022 '!Y14),"NA")</f>
        <v>0.37003275101148153</v>
      </c>
      <c r="P14" s="26">
        <f>IFERROR(IF('1.DP 2012-2022 '!O14&lt;0,"IRPJ NEGATIVO",('1.DP 2012-2022 '!O14+'1.DP 2012-2022 '!AK14)/'1.DP 2012-2022 '!Z14),"NA")</f>
        <v>0.37938616568542594</v>
      </c>
      <c r="Q14" s="27">
        <f t="shared" si="1"/>
        <v>8</v>
      </c>
      <c r="R14" s="27">
        <f t="shared" si="2"/>
        <v>518</v>
      </c>
      <c r="S14" s="28">
        <f>IFERROR((SUMIF('1.DP 2012-2022 '!E14:O14,"&gt;=0",'1.DP 2012-2022 '!E14:O14)+SUMIF('1.DP 2012-2022 '!E14:O14,"&gt;=0",'1.DP 2012-2022 '!AA14:AK14))/(SUM('1.DP 2012-2022 '!P14:Z14)),"NA")</f>
        <v>0.59784918701953005</v>
      </c>
      <c r="T14" s="29">
        <f t="shared" si="3"/>
        <v>9.2331920775217003E-3</v>
      </c>
      <c r="U14" s="29">
        <f t="shared" si="4"/>
        <v>1.6900330375110391E-3</v>
      </c>
    </row>
    <row r="15" spans="1:25" ht="14.25" customHeight="1">
      <c r="A15" s="12" t="s">
        <v>85</v>
      </c>
      <c r="B15" s="12" t="s">
        <v>86</v>
      </c>
      <c r="C15" s="12" t="s">
        <v>58</v>
      </c>
      <c r="D15" s="13" t="s">
        <v>59</v>
      </c>
      <c r="E15" s="25">
        <f t="shared" si="0"/>
        <v>2.4388428266697818E-3</v>
      </c>
      <c r="F15" s="26">
        <f>IFERROR(IF('1.DP 2012-2022 '!E15&lt;0,"IRPJ NEGATIVO",('1.DP 2012-2022 '!E15+'1.DP 2012-2022 '!AA15)/'1.DP 2012-2022 '!P15),"NA")</f>
        <v>0.28332617972905583</v>
      </c>
      <c r="G15" s="26">
        <f>IFERROR(IF('1.DP 2012-2022 '!F15&lt;0,"IRPJ NEGATIVO",('1.DP 2012-2022 '!F15+'1.DP 2012-2022 '!AB15)/'1.DP 2012-2022 '!Q15),"NA")</f>
        <v>-7.719706946376372E-4</v>
      </c>
      <c r="H15" s="26">
        <f>IFERROR(IF('1.DP 2012-2022 '!G15&lt;0,"IRPJ NEGATIVO",('1.DP 2012-2022 '!G15+'1.DP 2012-2022 '!AC15)/'1.DP 2012-2022 '!R15),"NA")</f>
        <v>0.21832128623723893</v>
      </c>
      <c r="I15" s="26">
        <f>IFERROR(IF('1.DP 2012-2022 '!H15&lt;0,"IRPJ NEGATIVO",('1.DP 2012-2022 '!H15+'1.DP 2012-2022 '!AD15)/'1.DP 2012-2022 '!S15),"NA")</f>
        <v>0.1660341552865548</v>
      </c>
      <c r="J15" s="26">
        <f>IFERROR(IF('1.DP 2012-2022 '!I15&lt;0,"IRPJ NEGATIVO",('1.DP 2012-2022 '!I15+'1.DP 2012-2022 '!AE15)/'1.DP 2012-2022 '!T15),"NA")</f>
        <v>0.15828912996502886</v>
      </c>
      <c r="K15" s="26">
        <f>IFERROR(IF('1.DP 2012-2022 '!J15&lt;0,"IRPJ NEGATIVO",('1.DP 2012-2022 '!J15+'1.DP 2012-2022 '!AF15)/'1.DP 2012-2022 '!U15),"NA")</f>
        <v>0.94241060059384396</v>
      </c>
      <c r="L15" s="26" t="str">
        <f>IFERROR(IF('1.DP 2012-2022 '!K15&lt;0,"IRPJ NEGATIVO",('1.DP 2012-2022 '!K15+'1.DP 2012-2022 '!AG15)/'1.DP 2012-2022 '!V15),"NA")</f>
        <v>IRPJ NEGATIVO</v>
      </c>
      <c r="M15" s="26">
        <f>IFERROR(IF('1.DP 2012-2022 '!L15&lt;0,"IRPJ NEGATIVO",('1.DP 2012-2022 '!L15+'1.DP 2012-2022 '!AH15)/'1.DP 2012-2022 '!W15),"NA")</f>
        <v>0.25764743451814237</v>
      </c>
      <c r="N15" s="26" t="str">
        <f>IFERROR(IF('1.DP 2012-2022 '!M15&lt;0,"IRPJ NEGATIVO",('1.DP 2012-2022 '!M15+'1.DP 2012-2022 '!AI15)/'1.DP 2012-2022 '!X15),"NA")</f>
        <v>IRPJ NEGATIVO</v>
      </c>
      <c r="O15" s="26">
        <f>IFERROR(IF('1.DP 2012-2022 '!N15&lt;0,"IRPJ NEGATIVO",('1.DP 2012-2022 '!N15+'1.DP 2012-2022 '!AJ15)/'1.DP 2012-2022 '!Y15),"NA")</f>
        <v>9.7139232434783356</v>
      </c>
      <c r="P15" s="26">
        <f>IFERROR(IF('1.DP 2012-2022 '!O15&lt;0,"IRPJ NEGATIVO",('1.DP 2012-2022 '!O15+'1.DP 2012-2022 '!AK15)/'1.DP 2012-2022 '!Z15),"NA")</f>
        <v>0.16191900372060036</v>
      </c>
      <c r="Q15" s="27">
        <f t="shared" si="1"/>
        <v>7</v>
      </c>
      <c r="R15" s="27">
        <f t="shared" si="2"/>
        <v>518</v>
      </c>
      <c r="S15" s="28">
        <f>IFERROR((SUMIF('1.DP 2012-2022 '!E15:O15,"&gt;=0",'1.DP 2012-2022 '!E15:O15)+SUMIF('1.DP 2012-2022 '!E15:O15,"&gt;=0",'1.DP 2012-2022 '!AA15:AK15))/(SUM('1.DP 2012-2022 '!P15:Z15)),"NA")</f>
        <v>-0.29465947907826734</v>
      </c>
      <c r="T15" s="29">
        <f t="shared" si="3"/>
        <v>-3.9818848524090181E-3</v>
      </c>
      <c r="U15" s="29">
        <f t="shared" si="4"/>
        <v>-7.2883970090030785E-4</v>
      </c>
    </row>
    <row r="16" spans="1:25" ht="14.25" customHeight="1">
      <c r="A16" s="12" t="s">
        <v>87</v>
      </c>
      <c r="B16" s="12" t="s">
        <v>88</v>
      </c>
      <c r="C16" s="12" t="s">
        <v>58</v>
      </c>
      <c r="D16" s="13" t="s">
        <v>59</v>
      </c>
      <c r="E16" s="25">
        <f t="shared" si="0"/>
        <v>2.8419724751831063E-3</v>
      </c>
      <c r="F16" s="26">
        <f>IFERROR(IF('1.DP 2012-2022 '!E16&lt;0,"IRPJ NEGATIVO",('1.DP 2012-2022 '!E16+'1.DP 2012-2022 '!AA16)/'1.DP 2012-2022 '!P16),"NA")</f>
        <v>1.4495358617282066E-2</v>
      </c>
      <c r="G16" s="26">
        <f>IFERROR(IF('1.DP 2012-2022 '!F16&lt;0,"IRPJ NEGATIVO",('1.DP 2012-2022 '!F16+'1.DP 2012-2022 '!AB16)/'1.DP 2012-2022 '!Q16),"NA")</f>
        <v>3.2034696550239405</v>
      </c>
      <c r="H16" s="26" t="str">
        <f>IFERROR(IF('1.DP 2012-2022 '!G16&lt;0,"IRPJ NEGATIVO",('1.DP 2012-2022 '!G16+'1.DP 2012-2022 '!AC16)/'1.DP 2012-2022 '!R16),"NA")</f>
        <v>IRPJ NEGATIVO</v>
      </c>
      <c r="I16" s="26">
        <f>IFERROR(IF('1.DP 2012-2022 '!H16&lt;0,"IRPJ NEGATIVO",('1.DP 2012-2022 '!H16+'1.DP 2012-2022 '!AD16)/'1.DP 2012-2022 '!S16),"NA")</f>
        <v>-1.111745830866637</v>
      </c>
      <c r="J16" s="26">
        <f>IFERROR(IF('1.DP 2012-2022 '!I16&lt;0,"IRPJ NEGATIVO",('1.DP 2012-2022 '!I16+'1.DP 2012-2022 '!AE16)/'1.DP 2012-2022 '!T16),"NA")</f>
        <v>-0.2215091969007501</v>
      </c>
      <c r="K16" s="26">
        <f>IFERROR(IF('1.DP 2012-2022 '!J16&lt;0,"IRPJ NEGATIVO",('1.DP 2012-2022 '!J16+'1.DP 2012-2022 '!AF16)/'1.DP 2012-2022 '!U16),"NA")</f>
        <v>8.5226211588568163E-2</v>
      </c>
      <c r="L16" s="26">
        <f>IFERROR(IF('1.DP 2012-2022 '!K16&lt;0,"IRPJ NEGATIVO",('1.DP 2012-2022 '!K16+'1.DP 2012-2022 '!AG16)/'1.DP 2012-2022 '!V16),"NA")</f>
        <v>-6.4751061941019164E-2</v>
      </c>
      <c r="M16" s="26">
        <f>IFERROR(IF('1.DP 2012-2022 '!L16&lt;0,"IRPJ NEGATIVO",('1.DP 2012-2022 '!L16+'1.DP 2012-2022 '!AH16)/'1.DP 2012-2022 '!W16),"NA")</f>
        <v>0.74443230372779445</v>
      </c>
      <c r="N16" s="26">
        <f>IFERROR(IF('1.DP 2012-2022 '!M16&lt;0,"IRPJ NEGATIVO",('1.DP 2012-2022 '!M16+'1.DP 2012-2022 '!AI16)/'1.DP 2012-2022 '!X16),"NA")</f>
        <v>0.31176944192747913</v>
      </c>
      <c r="O16" s="26">
        <f>IFERROR(IF('1.DP 2012-2022 '!N16&lt;0,"IRPJ NEGATIVO",('1.DP 2012-2022 '!N16+'1.DP 2012-2022 '!AJ16)/'1.DP 2012-2022 '!Y16),"NA")</f>
        <v>0.41846096735738836</v>
      </c>
      <c r="P16" s="26">
        <f>IFERROR(IF('1.DP 2012-2022 '!O16&lt;0,"IRPJ NEGATIVO",('1.DP 2012-2022 '!O16+'1.DP 2012-2022 '!AK16)/'1.DP 2012-2022 '!Z16),"NA")</f>
        <v>0.42838124163983782</v>
      </c>
      <c r="Q16" s="27">
        <f t="shared" si="1"/>
        <v>8</v>
      </c>
      <c r="R16" s="27">
        <f t="shared" si="2"/>
        <v>518</v>
      </c>
      <c r="S16" s="28">
        <f>IFERROR((SUMIF('1.DP 2012-2022 '!E16:O16,"&gt;=0",'1.DP 2012-2022 '!E16:O16)+SUMIF('1.DP 2012-2022 '!E16:O16,"&gt;=0",'1.DP 2012-2022 '!AA16:AK16))/(SUM('1.DP 2012-2022 '!P16:Z16)),"NA")</f>
        <v>1.1995434756562739</v>
      </c>
      <c r="T16" s="29" t="str">
        <f t="shared" si="3"/>
        <v>na</v>
      </c>
      <c r="U16" s="29" t="str">
        <f t="shared" si="4"/>
        <v>na</v>
      </c>
    </row>
    <row r="17" spans="1:21" ht="14.25" customHeight="1">
      <c r="A17" s="12" t="s">
        <v>89</v>
      </c>
      <c r="B17" s="12" t="s">
        <v>90</v>
      </c>
      <c r="C17" s="12" t="s">
        <v>58</v>
      </c>
      <c r="D17" s="13" t="s">
        <v>59</v>
      </c>
      <c r="E17" s="25">
        <f t="shared" si="0"/>
        <v>-4.4695242030252133E-4</v>
      </c>
      <c r="F17" s="26">
        <f>IFERROR(IF('1.DP 2012-2022 '!E17&lt;0,"IRPJ NEGATIVO",('1.DP 2012-2022 '!E17+'1.DP 2012-2022 '!AA17)/'1.DP 2012-2022 '!P17),"NA")</f>
        <v>-3.1092453445749516E-2</v>
      </c>
      <c r="G17" s="26">
        <f>IFERROR(IF('1.DP 2012-2022 '!F17&lt;0,"IRPJ NEGATIVO",('1.DP 2012-2022 '!F17+'1.DP 2012-2022 '!AB17)/'1.DP 2012-2022 '!Q17),"NA")</f>
        <v>-1.1515310134728061E-2</v>
      </c>
      <c r="H17" s="26">
        <f>IFERROR(IF('1.DP 2012-2022 '!G17&lt;0,"IRPJ NEGATIVO",('1.DP 2012-2022 '!G17+'1.DP 2012-2022 '!AC17)/'1.DP 2012-2022 '!R17),"NA")</f>
        <v>-9.3919482587979577E-3</v>
      </c>
      <c r="I17" s="26">
        <f>IFERROR(IF('1.DP 2012-2022 '!H17&lt;0,"IRPJ NEGATIVO",('1.DP 2012-2022 '!H17+'1.DP 2012-2022 '!AD17)/'1.DP 2012-2022 '!S17),"NA")</f>
        <v>-0.11996216707053331</v>
      </c>
      <c r="J17" s="26">
        <f>IFERROR(IF('1.DP 2012-2022 '!I17&lt;0,"IRPJ NEGATIVO",('1.DP 2012-2022 '!I17+'1.DP 2012-2022 '!AE17)/'1.DP 2012-2022 '!T17),"NA")</f>
        <v>-1.7126123437431355E-2</v>
      </c>
      <c r="K17" s="26">
        <f>IFERROR(IF('1.DP 2012-2022 '!J17&lt;0,"IRPJ NEGATIVO",('1.DP 2012-2022 '!J17+'1.DP 2012-2022 '!AF17)/'1.DP 2012-2022 '!U17),"NA")</f>
        <v>-4.2433351369465848E-2</v>
      </c>
      <c r="L17" s="26" t="str">
        <f>IFERROR(IF('1.DP 2012-2022 '!K17&lt;0,"IRPJ NEGATIVO",('1.DP 2012-2022 '!K17+'1.DP 2012-2022 '!AG17)/'1.DP 2012-2022 '!V17),"NA")</f>
        <v>NA</v>
      </c>
      <c r="M17" s="26" t="str">
        <f>IFERROR(IF('1.DP 2012-2022 '!L17&lt;0,"IRPJ NEGATIVO",('1.DP 2012-2022 '!L17+'1.DP 2012-2022 '!AH17)/'1.DP 2012-2022 '!W17),"NA")</f>
        <v>NA</v>
      </c>
      <c r="N17" s="26" t="str">
        <f>IFERROR(IF('1.DP 2012-2022 '!M17&lt;0,"IRPJ NEGATIVO",('1.DP 2012-2022 '!M17+'1.DP 2012-2022 '!AI17)/'1.DP 2012-2022 '!X17),"NA")</f>
        <v>NA</v>
      </c>
      <c r="O17" s="26" t="str">
        <f>IFERROR(IF('1.DP 2012-2022 '!N17&lt;0,"IRPJ NEGATIVO",('1.DP 2012-2022 '!N17+'1.DP 2012-2022 '!AJ17)/'1.DP 2012-2022 '!Y17),"NA")</f>
        <v>NA</v>
      </c>
      <c r="P17" s="26" t="str">
        <f>IFERROR(IF('1.DP 2012-2022 '!O17&lt;0,"IRPJ NEGATIVO",('1.DP 2012-2022 '!O17+'1.DP 2012-2022 '!AK17)/'1.DP 2012-2022 '!Z17),"NA")</f>
        <v>NA</v>
      </c>
      <c r="Q17" s="27">
        <f t="shared" si="1"/>
        <v>6</v>
      </c>
      <c r="R17" s="27">
        <f t="shared" si="2"/>
        <v>518</v>
      </c>
      <c r="S17" s="28">
        <f>IFERROR((SUMIF('1.DP 2012-2022 '!E17:O17,"&gt;=0",'1.DP 2012-2022 '!E17:O17)+SUMIF('1.DP 2012-2022 '!E17:O17,"&gt;=0",'1.DP 2012-2022 '!AA17:AK17))/(SUM('1.DP 2012-2022 '!P17:Z17)),"NA")</f>
        <v>-2.5222727361286362E-2</v>
      </c>
      <c r="T17" s="29">
        <f t="shared" si="3"/>
        <v>-2.9215514318092312E-4</v>
      </c>
      <c r="U17" s="29">
        <f t="shared" si="4"/>
        <v>-5.3475747055730806E-5</v>
      </c>
    </row>
    <row r="18" spans="1:21" ht="14.25" customHeight="1">
      <c r="A18" s="12" t="s">
        <v>91</v>
      </c>
      <c r="B18" s="12" t="s">
        <v>92</v>
      </c>
      <c r="C18" s="12" t="s">
        <v>58</v>
      </c>
      <c r="D18" s="13" t="s">
        <v>59</v>
      </c>
      <c r="E18" s="25">
        <f t="shared" si="0"/>
        <v>2.4863422485271632E-3</v>
      </c>
      <c r="F18" s="26">
        <f>IFERROR(IF('1.DP 2012-2022 '!E18&lt;0,"IRPJ NEGATIVO",('1.DP 2012-2022 '!E18+'1.DP 2012-2022 '!AA18)/'1.DP 2012-2022 '!P18),"NA")</f>
        <v>0.16539599038722214</v>
      </c>
      <c r="G18" s="26">
        <f>IFERROR(IF('1.DP 2012-2022 '!F18&lt;0,"IRPJ NEGATIVO",('1.DP 2012-2022 '!F18+'1.DP 2012-2022 '!AB18)/'1.DP 2012-2022 '!Q18),"NA")</f>
        <v>0.2235522615238173</v>
      </c>
      <c r="H18" s="26">
        <f>IFERROR(IF('1.DP 2012-2022 '!G18&lt;0,"IRPJ NEGATIVO",('1.DP 2012-2022 '!G18+'1.DP 2012-2022 '!AC18)/'1.DP 2012-2022 '!R18),"NA")</f>
        <v>0.18031407014772027</v>
      </c>
      <c r="I18" s="26">
        <f>IFERROR(IF('1.DP 2012-2022 '!H18&lt;0,"IRPJ NEGATIVO",('1.DP 2012-2022 '!H18+'1.DP 2012-2022 '!AD18)/'1.DP 2012-2022 '!S18),"NA")</f>
        <v>1.2841198048134175</v>
      </c>
      <c r="J18" s="26">
        <f>IFERROR(IF('1.DP 2012-2022 '!I18&lt;0,"IRPJ NEGATIVO",('1.DP 2012-2022 '!I18+'1.DP 2012-2022 '!AE18)/'1.DP 2012-2022 '!T18),"NA")</f>
        <v>-0.12034772958640087</v>
      </c>
      <c r="K18" s="26">
        <f>IFERROR(IF('1.DP 2012-2022 '!J18&lt;0,"IRPJ NEGATIVO",('1.DP 2012-2022 '!J18+'1.DP 2012-2022 '!AF18)/'1.DP 2012-2022 '!U18),"NA")</f>
        <v>-0.12836706864620789</v>
      </c>
      <c r="L18" s="26">
        <f>IFERROR(IF('1.DP 2012-2022 '!K18&lt;0,"IRPJ NEGATIVO",('1.DP 2012-2022 '!K18+'1.DP 2012-2022 '!AG18)/'1.DP 2012-2022 '!V18),"NA")</f>
        <v>-0.35903631849753442</v>
      </c>
      <c r="M18" s="26">
        <f>IFERROR(IF('1.DP 2012-2022 '!L18&lt;0,"IRPJ NEGATIVO",('1.DP 2012-2022 '!L18+'1.DP 2012-2022 '!AH18)/'1.DP 2012-2022 '!W18),"NA")</f>
        <v>0.57122870426675509</v>
      </c>
      <c r="N18" s="26">
        <f>IFERROR(IF('1.DP 2012-2022 '!M18&lt;0,"IRPJ NEGATIVO",('1.DP 2012-2022 '!M18+'1.DP 2012-2022 '!AI18)/'1.DP 2012-2022 '!X18),"NA")</f>
        <v>0.34534608406067463</v>
      </c>
      <c r="O18" s="26">
        <f>IFERROR(IF('1.DP 2012-2022 '!N18&lt;0,"IRPJ NEGATIVO",('1.DP 2012-2022 '!N18+'1.DP 2012-2022 '!AJ18)/'1.DP 2012-2022 '!Y18),"NA")</f>
        <v>0.28104676260731731</v>
      </c>
      <c r="P18" s="26">
        <f>IFERROR(IF('1.DP 2012-2022 '!O18&lt;0,"IRPJ NEGATIVO",('1.DP 2012-2022 '!O18+'1.DP 2012-2022 '!AK18)/'1.DP 2012-2022 '!Z18),"NA")</f>
        <v>0.28388740319419647</v>
      </c>
      <c r="Q18" s="27">
        <f t="shared" si="1"/>
        <v>10</v>
      </c>
      <c r="R18" s="27">
        <f t="shared" si="2"/>
        <v>518</v>
      </c>
      <c r="S18" s="28">
        <f>IFERROR((SUMIF('1.DP 2012-2022 '!E18:O18,"&gt;=0",'1.DP 2012-2022 '!E18:O18)+SUMIF('1.DP 2012-2022 '!E18:O18,"&gt;=0",'1.DP 2012-2022 '!AA18:AK18))/(SUM('1.DP 2012-2022 '!P18:Z18)),"NA")</f>
        <v>0.51293689033236756</v>
      </c>
      <c r="T18" s="29">
        <f t="shared" si="3"/>
        <v>9.9022565701229262E-3</v>
      </c>
      <c r="U18" s="29">
        <f t="shared" si="4"/>
        <v>1.812497845697412E-3</v>
      </c>
    </row>
    <row r="19" spans="1:21" ht="14.25" customHeight="1">
      <c r="A19" s="12" t="s">
        <v>93</v>
      </c>
      <c r="B19" s="12" t="s">
        <v>94</v>
      </c>
      <c r="C19" s="12" t="s">
        <v>58</v>
      </c>
      <c r="D19" s="13" t="s">
        <v>59</v>
      </c>
      <c r="E19" s="25">
        <f t="shared" si="0"/>
        <v>3.6547039032519563E-3</v>
      </c>
      <c r="F19" s="26">
        <f>IFERROR(IF('1.DP 2012-2022 '!E19&lt;0,"IRPJ NEGATIVO",('1.DP 2012-2022 '!E19+'1.DP 2012-2022 '!AA19)/'1.DP 2012-2022 '!P19),"NA")</f>
        <v>-3.3787888624893347E-2</v>
      </c>
      <c r="G19" s="26">
        <f>IFERROR(IF('1.DP 2012-2022 '!F19&lt;0,"IRPJ NEGATIVO",('1.DP 2012-2022 '!F19+'1.DP 2012-2022 '!AB19)/'1.DP 2012-2022 '!Q19),"NA")</f>
        <v>-1.0333681390999279</v>
      </c>
      <c r="H19" s="26">
        <f>IFERROR(IF('1.DP 2012-2022 '!G19&lt;0,"IRPJ NEGATIVO",('1.DP 2012-2022 '!G19+'1.DP 2012-2022 '!AC19)/'1.DP 2012-2022 '!R19),"NA")</f>
        <v>0.30073385799611491</v>
      </c>
      <c r="I19" s="26">
        <f>IFERROR(IF('1.DP 2012-2022 '!H19&lt;0,"IRPJ NEGATIVO",('1.DP 2012-2022 '!H19+'1.DP 2012-2022 '!AD19)/'1.DP 2012-2022 '!S19),"NA")</f>
        <v>0.32608310596566037</v>
      </c>
      <c r="J19" s="26">
        <f>IFERROR(IF('1.DP 2012-2022 '!I19&lt;0,"IRPJ NEGATIVO",('1.DP 2012-2022 '!I19+'1.DP 2012-2022 '!AE19)/'1.DP 2012-2022 '!T19),"NA")</f>
        <v>0.32726289156076427</v>
      </c>
      <c r="K19" s="26">
        <f>IFERROR(IF('1.DP 2012-2022 '!J19&lt;0,"IRPJ NEGATIVO",('1.DP 2012-2022 '!J19+'1.DP 2012-2022 '!AF19)/'1.DP 2012-2022 '!U19),"NA")</f>
        <v>-2.7322893397316421</v>
      </c>
      <c r="L19" s="26">
        <f>IFERROR(IF('1.DP 2012-2022 '!K19&lt;0,"IRPJ NEGATIVO",('1.DP 2012-2022 '!K19+'1.DP 2012-2022 '!AG19)/'1.DP 2012-2022 '!V19),"NA")</f>
        <v>0.33371630598671237</v>
      </c>
      <c r="M19" s="26">
        <f>IFERROR(IF('1.DP 2012-2022 '!L19&lt;0,"IRPJ NEGATIVO",('1.DP 2012-2022 '!L19+'1.DP 2012-2022 '!AH19)/'1.DP 2012-2022 '!W19),"NA")</f>
        <v>0.28927100193344518</v>
      </c>
      <c r="N19" s="26">
        <f>IFERROR(IF('1.DP 2012-2022 '!M19&lt;0,"IRPJ NEGATIVO",('1.DP 2012-2022 '!M19+'1.DP 2012-2022 '!AI19)/'1.DP 2012-2022 '!X19),"NA")</f>
        <v>0.34985734706670973</v>
      </c>
      <c r="O19" s="26" t="str">
        <f>IFERROR(IF('1.DP 2012-2022 '!N19&lt;0,"IRPJ NEGATIVO",('1.DP 2012-2022 '!N19+'1.DP 2012-2022 '!AJ19)/'1.DP 2012-2022 '!Y19),"NA")</f>
        <v>NA</v>
      </c>
      <c r="P19" s="26" t="str">
        <f>IFERROR(IF('1.DP 2012-2022 '!O19&lt;0,"IRPJ NEGATIVO",('1.DP 2012-2022 '!O19+'1.DP 2012-2022 '!AK19)/'1.DP 2012-2022 '!Z19),"NA")</f>
        <v>NA</v>
      </c>
      <c r="Q19" s="27">
        <f t="shared" si="1"/>
        <v>7</v>
      </c>
      <c r="R19" s="27">
        <f t="shared" si="2"/>
        <v>518</v>
      </c>
      <c r="S19" s="28">
        <f>IFERROR((SUMIF('1.DP 2012-2022 '!E19:O19,"&gt;=0",'1.DP 2012-2022 '!E19:O19)+SUMIF('1.DP 2012-2022 '!E19:O19,"&gt;=0",'1.DP 2012-2022 '!AA19:AK19))/(SUM('1.DP 2012-2022 '!P19:Z19)),"NA")</f>
        <v>-2.7311595405507979E-2</v>
      </c>
      <c r="T19" s="29">
        <f t="shared" si="3"/>
        <v>-3.6907561358794566E-4</v>
      </c>
      <c r="U19" s="29">
        <f t="shared" si="4"/>
        <v>-6.755518298182186E-5</v>
      </c>
    </row>
    <row r="20" spans="1:21" ht="14.25" customHeight="1">
      <c r="A20" s="12" t="s">
        <v>95</v>
      </c>
      <c r="B20" s="12" t="s">
        <v>96</v>
      </c>
      <c r="C20" s="12" t="s">
        <v>58</v>
      </c>
      <c r="D20" s="13" t="s">
        <v>59</v>
      </c>
      <c r="E20" s="25">
        <f t="shared" si="0"/>
        <v>3.2666087834996678E-3</v>
      </c>
      <c r="F20" s="26">
        <f>IFERROR(IF('1.DP 2012-2022 '!E20&lt;0,"IRPJ NEGATIVO",('1.DP 2012-2022 '!E20+'1.DP 2012-2022 '!AA20)/'1.DP 2012-2022 '!P20),"NA")</f>
        <v>0.18289590543279921</v>
      </c>
      <c r="G20" s="26">
        <f>IFERROR(IF('1.DP 2012-2022 '!F20&lt;0,"IRPJ NEGATIVO",('1.DP 2012-2022 '!F20+'1.DP 2012-2022 '!AB20)/'1.DP 2012-2022 '!Q20),"NA")</f>
        <v>6.8205044264779219E-2</v>
      </c>
      <c r="H20" s="26">
        <f>IFERROR(IF('1.DP 2012-2022 '!G20&lt;0,"IRPJ NEGATIVO",('1.DP 2012-2022 '!G20+'1.DP 2012-2022 '!AC20)/'1.DP 2012-2022 '!R20),"NA")</f>
        <v>0.28484048508511195</v>
      </c>
      <c r="I20" s="26">
        <f>IFERROR(IF('1.DP 2012-2022 '!H20&lt;0,"IRPJ NEGATIVO",('1.DP 2012-2022 '!H20+'1.DP 2012-2022 '!AD20)/'1.DP 2012-2022 '!S20),"NA")</f>
        <v>0.53356935671945283</v>
      </c>
      <c r="J20" s="26" t="str">
        <f>IFERROR(IF('1.DP 2012-2022 '!I20&lt;0,"IRPJ NEGATIVO",('1.DP 2012-2022 '!I20+'1.DP 2012-2022 '!AE20)/'1.DP 2012-2022 '!T20),"NA")</f>
        <v>IRPJ NEGATIVO</v>
      </c>
      <c r="K20" s="26">
        <f>IFERROR(IF('1.DP 2012-2022 '!J20&lt;0,"IRPJ NEGATIVO",('1.DP 2012-2022 '!J20+'1.DP 2012-2022 '!AF20)/'1.DP 2012-2022 '!U20),"NA")</f>
        <v>0.2324899814741673</v>
      </c>
      <c r="L20" s="26">
        <f>IFERROR(IF('1.DP 2012-2022 '!K20&lt;0,"IRPJ NEGATIVO",('1.DP 2012-2022 '!K20+'1.DP 2012-2022 '!AG20)/'1.DP 2012-2022 '!V20),"NA")</f>
        <v>0</v>
      </c>
      <c r="M20" s="26">
        <f>IFERROR(IF('1.DP 2012-2022 '!L20&lt;0,"IRPJ NEGATIVO",('1.DP 2012-2022 '!L20+'1.DP 2012-2022 '!AH20)/'1.DP 2012-2022 '!W20),"NA")</f>
        <v>0.22089224189123463</v>
      </c>
      <c r="N20" s="26">
        <f>IFERROR(IF('1.DP 2012-2022 '!M20&lt;0,"IRPJ NEGATIVO",('1.DP 2012-2022 '!M20+'1.DP 2012-2022 '!AI20)/'1.DP 2012-2022 '!X20),"NA")</f>
        <v>0</v>
      </c>
      <c r="O20" s="26">
        <f>IFERROR(IF('1.DP 2012-2022 '!N20&lt;0,"IRPJ NEGATIVO",('1.DP 2012-2022 '!N20+'1.DP 2012-2022 '!AJ20)/'1.DP 2012-2022 '!Y20),"NA")</f>
        <v>0</v>
      </c>
      <c r="P20" s="26">
        <f>IFERROR(IF('1.DP 2012-2022 '!O20&lt;0,"IRPJ NEGATIVO",('1.DP 2012-2022 '!O20+'1.DP 2012-2022 '!AK20)/'1.DP 2012-2022 '!Z20),"NA")</f>
        <v>0</v>
      </c>
      <c r="Q20" s="27">
        <f t="shared" si="1"/>
        <v>10</v>
      </c>
      <c r="R20" s="27">
        <f t="shared" si="2"/>
        <v>518</v>
      </c>
      <c r="S20" s="28">
        <f>IFERROR((SUMIF('1.DP 2012-2022 '!E20:O20,"&gt;=0",'1.DP 2012-2022 '!E20:O20)+SUMIF('1.DP 2012-2022 '!E20:O20,"&gt;=0",'1.DP 2012-2022 '!AA20:AK20))/(SUM('1.DP 2012-2022 '!P20:Z20)),"NA")</f>
        <v>0.15342637087181524</v>
      </c>
      <c r="T20" s="29">
        <f t="shared" si="3"/>
        <v>2.9618990515794448E-3</v>
      </c>
      <c r="U20" s="29">
        <f t="shared" si="4"/>
        <v>5.4214265325729766E-4</v>
      </c>
    </row>
    <row r="21" spans="1:21" ht="14.25" customHeight="1">
      <c r="A21" s="12" t="s">
        <v>97</v>
      </c>
      <c r="B21" s="12" t="s">
        <v>98</v>
      </c>
      <c r="C21" s="12" t="s">
        <v>58</v>
      </c>
      <c r="D21" s="13" t="s">
        <v>59</v>
      </c>
      <c r="E21" s="25">
        <f t="shared" si="0"/>
        <v>3.5307021529836164E-4</v>
      </c>
      <c r="F21" s="26">
        <f>IFERROR(IF('1.DP 2012-2022 '!E21&lt;0,"IRPJ NEGATIVO",('1.DP 2012-2022 '!E21+'1.DP 2012-2022 '!AA21)/'1.DP 2012-2022 '!P21),"NA")</f>
        <v>-2.8858615972583528E-2</v>
      </c>
      <c r="G21" s="26" t="str">
        <f>IFERROR(IF('1.DP 2012-2022 '!F21&lt;0,"IRPJ NEGATIVO",('1.DP 2012-2022 '!F21+'1.DP 2012-2022 '!AB21)/'1.DP 2012-2022 '!Q21),"NA")</f>
        <v>NA</v>
      </c>
      <c r="H21" s="26">
        <f>IFERROR(IF('1.DP 2012-2022 '!G21&lt;0,"IRPJ NEGATIVO",('1.DP 2012-2022 '!G21+'1.DP 2012-2022 '!AC21)/'1.DP 2012-2022 '!R21),"NA")</f>
        <v>-1.3401078472974389E-2</v>
      </c>
      <c r="I21" s="26">
        <f>IFERROR(IF('1.DP 2012-2022 '!H21&lt;0,"IRPJ NEGATIVO",('1.DP 2012-2022 '!H21+'1.DP 2012-2022 '!AD21)/'1.DP 2012-2022 '!S21),"NA")</f>
        <v>0.538911671311462</v>
      </c>
      <c r="J21" s="26">
        <f>IFERROR(IF('1.DP 2012-2022 '!I21&lt;0,"IRPJ NEGATIVO",('1.DP 2012-2022 '!I21+'1.DP 2012-2022 '!AE21)/'1.DP 2012-2022 '!T21),"NA")</f>
        <v>-0.61568682708003108</v>
      </c>
      <c r="K21" s="26">
        <f>IFERROR(IF('1.DP 2012-2022 '!J21&lt;0,"IRPJ NEGATIVO",('1.DP 2012-2022 '!J21+'1.DP 2012-2022 '!AF21)/'1.DP 2012-2022 '!U21),"NA")</f>
        <v>-4.3271874471476437</v>
      </c>
      <c r="L21" s="26">
        <f>IFERROR(IF('1.DP 2012-2022 '!K21&lt;0,"IRPJ NEGATIVO",('1.DP 2012-2022 '!K21+'1.DP 2012-2022 '!AG21)/'1.DP 2012-2022 '!V21),"NA")</f>
        <v>0.1902848639145632</v>
      </c>
      <c r="M21" s="26">
        <f>IFERROR(IF('1.DP 2012-2022 '!L21&lt;0,"IRPJ NEGATIVO",('1.DP 2012-2022 '!L21+'1.DP 2012-2022 '!AH21)/'1.DP 2012-2022 '!W21),"NA")</f>
        <v>-0.24488410547832093</v>
      </c>
      <c r="N21" s="26">
        <f>IFERROR(IF('1.DP 2012-2022 '!M21&lt;0,"IRPJ NEGATIVO",('1.DP 2012-2022 '!M21+'1.DP 2012-2022 '!AI21)/'1.DP 2012-2022 '!X21),"NA")</f>
        <v>-0.17277679808986149</v>
      </c>
      <c r="O21" s="26">
        <f>IFERROR(IF('1.DP 2012-2022 '!N21&lt;0,"IRPJ NEGATIVO",('1.DP 2012-2022 '!N21+'1.DP 2012-2022 '!AJ21)/'1.DP 2012-2022 '!Y21),"NA")</f>
        <v>-0.10924686212830242</v>
      </c>
      <c r="P21" s="26">
        <f>IFERROR(IF('1.DP 2012-2022 '!O21&lt;0,"IRPJ NEGATIVO",('1.DP 2012-2022 '!O21+'1.DP 2012-2022 '!AK21)/'1.DP 2012-2022 '!Z21),"NA")</f>
        <v>4.5372287864200452E-2</v>
      </c>
      <c r="Q21" s="27">
        <f t="shared" si="1"/>
        <v>8</v>
      </c>
      <c r="R21" s="27">
        <f t="shared" si="2"/>
        <v>518</v>
      </c>
      <c r="S21" s="28">
        <f>IFERROR((SUMIF('1.DP 2012-2022 '!E21:O21,"&gt;=0",'1.DP 2012-2022 '!E21:O21)+SUMIF('1.DP 2012-2022 '!E21:O21,"&gt;=0",'1.DP 2012-2022 '!AA21:AK21))/(SUM('1.DP 2012-2022 '!P21:Z21)),"NA")</f>
        <v>-0.116957968547726</v>
      </c>
      <c r="T21" s="29">
        <f t="shared" si="3"/>
        <v>-1.8063006725517528E-3</v>
      </c>
      <c r="U21" s="29">
        <f t="shared" si="4"/>
        <v>-3.3062323264374839E-4</v>
      </c>
    </row>
    <row r="22" spans="1:21" ht="14.25" customHeight="1">
      <c r="A22" s="12" t="s">
        <v>99</v>
      </c>
      <c r="B22" s="12" t="s">
        <v>100</v>
      </c>
      <c r="C22" s="12" t="s">
        <v>58</v>
      </c>
      <c r="D22" s="13" t="s">
        <v>59</v>
      </c>
      <c r="E22" s="25">
        <f t="shared" si="0"/>
        <v>3.1836954229996E-3</v>
      </c>
      <c r="F22" s="26">
        <f>IFERROR(IF('1.DP 2012-2022 '!E22&lt;0,"IRPJ NEGATIVO",('1.DP 2012-2022 '!E22+'1.DP 2012-2022 '!AA22)/'1.DP 2012-2022 '!P22),"NA")</f>
        <v>0.33171766366872996</v>
      </c>
      <c r="G22" s="26">
        <f>IFERROR(IF('1.DP 2012-2022 '!F22&lt;0,"IRPJ NEGATIVO",('1.DP 2012-2022 '!F22+'1.DP 2012-2022 '!AB22)/'1.DP 2012-2022 '!Q22),"NA")</f>
        <v>0.29803254967527915</v>
      </c>
      <c r="H22" s="26">
        <f>IFERROR(IF('1.DP 2012-2022 '!G22&lt;0,"IRPJ NEGATIVO",('1.DP 2012-2022 '!G22+'1.DP 2012-2022 '!AC22)/'1.DP 2012-2022 '!R22),"NA")</f>
        <v>0.32090694381917084</v>
      </c>
      <c r="I22" s="26">
        <f>IFERROR(IF('1.DP 2012-2022 '!H22&lt;0,"IRPJ NEGATIVO",('1.DP 2012-2022 '!H22+'1.DP 2012-2022 '!AD22)/'1.DP 2012-2022 '!S22),"NA")</f>
        <v>0.34249180694996706</v>
      </c>
      <c r="J22" s="26">
        <f>IFERROR(IF('1.DP 2012-2022 '!I22&lt;0,"IRPJ NEGATIVO",('1.DP 2012-2022 '!I22+'1.DP 2012-2022 '!AE22)/'1.DP 2012-2022 '!T22),"NA")</f>
        <v>0.35600526500064583</v>
      </c>
      <c r="K22" s="26" t="str">
        <f>IFERROR(IF('1.DP 2012-2022 '!J22&lt;0,"IRPJ NEGATIVO",('1.DP 2012-2022 '!J22+'1.DP 2012-2022 '!AF22)/'1.DP 2012-2022 '!U22),"NA")</f>
        <v>NA</v>
      </c>
      <c r="L22" s="26" t="str">
        <f>IFERROR(IF('1.DP 2012-2022 '!K22&lt;0,"IRPJ NEGATIVO",('1.DP 2012-2022 '!K22+'1.DP 2012-2022 '!AG22)/'1.DP 2012-2022 '!V22),"NA")</f>
        <v>NA</v>
      </c>
      <c r="M22" s="26" t="str">
        <f>IFERROR(IF('1.DP 2012-2022 '!L22&lt;0,"IRPJ NEGATIVO",('1.DP 2012-2022 '!L22+'1.DP 2012-2022 '!AH22)/'1.DP 2012-2022 '!W22),"NA")</f>
        <v>NA</v>
      </c>
      <c r="N22" s="26" t="str">
        <f>IFERROR(IF('1.DP 2012-2022 '!M22&lt;0,"IRPJ NEGATIVO",('1.DP 2012-2022 '!M22+'1.DP 2012-2022 '!AI22)/'1.DP 2012-2022 '!X22),"NA")</f>
        <v>NA</v>
      </c>
      <c r="O22" s="26" t="str">
        <f>IFERROR(IF('1.DP 2012-2022 '!N22&lt;0,"IRPJ NEGATIVO",('1.DP 2012-2022 '!N22+'1.DP 2012-2022 '!AJ22)/'1.DP 2012-2022 '!Y22),"NA")</f>
        <v>NA</v>
      </c>
      <c r="P22" s="26" t="str">
        <f>IFERROR(IF('1.DP 2012-2022 '!O22&lt;0,"IRPJ NEGATIVO",('1.DP 2012-2022 '!O22+'1.DP 2012-2022 '!AK22)/'1.DP 2012-2022 '!Z22),"NA")</f>
        <v>NA</v>
      </c>
      <c r="Q22" s="27">
        <f t="shared" si="1"/>
        <v>5</v>
      </c>
      <c r="R22" s="27">
        <f t="shared" si="2"/>
        <v>518</v>
      </c>
      <c r="S22" s="28">
        <f>IFERROR((SUMIF('1.DP 2012-2022 '!E22:O22,"&gt;=0",'1.DP 2012-2022 '!E22:O22)+SUMIF('1.DP 2012-2022 '!E22:O22,"&gt;=0",'1.DP 2012-2022 '!AA22:AK22))/(SUM('1.DP 2012-2022 '!P22:Z22)),"NA")</f>
        <v>0.32731271502918197</v>
      </c>
      <c r="T22" s="29">
        <f t="shared" si="3"/>
        <v>3.1593891412083201E-3</v>
      </c>
      <c r="U22" s="29">
        <f t="shared" si="4"/>
        <v>5.7829101595261833E-4</v>
      </c>
    </row>
    <row r="23" spans="1:21" ht="14.25" customHeight="1">
      <c r="A23" s="12" t="s">
        <v>101</v>
      </c>
      <c r="B23" s="12" t="s">
        <v>102</v>
      </c>
      <c r="C23" s="12" t="s">
        <v>58</v>
      </c>
      <c r="D23" s="13" t="s">
        <v>59</v>
      </c>
      <c r="E23" s="25">
        <f t="shared" si="0"/>
        <v>3.0696073203897475E-3</v>
      </c>
      <c r="F23" s="26">
        <f>IFERROR(IF('1.DP 2012-2022 '!E23&lt;0,"IRPJ NEGATIVO",('1.DP 2012-2022 '!E23+'1.DP 2012-2022 '!AA23)/'1.DP 2012-2022 '!P23),"NA")</f>
        <v>7.1296793099282801E-2</v>
      </c>
      <c r="G23" s="26">
        <f>IFERROR(IF('1.DP 2012-2022 '!F23&lt;0,"IRPJ NEGATIVO",('1.DP 2012-2022 '!F23+'1.DP 2012-2022 '!AB23)/'1.DP 2012-2022 '!Q23),"NA")</f>
        <v>0.12729151598837771</v>
      </c>
      <c r="H23" s="26">
        <f>IFERROR(IF('1.DP 2012-2022 '!G23&lt;0,"IRPJ NEGATIVO",('1.DP 2012-2022 '!G23+'1.DP 2012-2022 '!AC23)/'1.DP 2012-2022 '!R23),"NA")</f>
        <v>0.15182265044142509</v>
      </c>
      <c r="I23" s="26">
        <f>IFERROR(IF('1.DP 2012-2022 '!H23&lt;0,"IRPJ NEGATIVO",('1.DP 2012-2022 '!H23+'1.DP 2012-2022 '!AD23)/'1.DP 2012-2022 '!S23),"NA")</f>
        <v>0.13517447533965699</v>
      </c>
      <c r="J23" s="26">
        <f>IFERROR(IF('1.DP 2012-2022 '!I23&lt;0,"IRPJ NEGATIVO",('1.DP 2012-2022 '!I23+'1.DP 2012-2022 '!AE23)/'1.DP 2012-2022 '!T23),"NA")</f>
        <v>8.5193027246523861E-2</v>
      </c>
      <c r="K23" s="26">
        <f>IFERROR(IF('1.DP 2012-2022 '!J23&lt;0,"IRPJ NEGATIVO",('1.DP 2012-2022 '!J23+'1.DP 2012-2022 '!AF23)/'1.DP 2012-2022 '!U23),"NA")</f>
        <v>-0.47499331542320677</v>
      </c>
      <c r="L23" s="26">
        <f>IFERROR(IF('1.DP 2012-2022 '!K23&lt;0,"IRPJ NEGATIVO",('1.DP 2012-2022 '!K23+'1.DP 2012-2022 '!AG23)/'1.DP 2012-2022 '!V23),"NA")</f>
        <v>0.12104773304692315</v>
      </c>
      <c r="M23" s="26">
        <f>IFERROR(IF('1.DP 2012-2022 '!L23&lt;0,"IRPJ NEGATIVO",('1.DP 2012-2022 '!L23+'1.DP 2012-2022 '!AH23)/'1.DP 2012-2022 '!W23),"NA")</f>
        <v>0.14191230050391015</v>
      </c>
      <c r="N23" s="26">
        <f>IFERROR(IF('1.DP 2012-2022 '!M23&lt;0,"IRPJ NEGATIVO",('1.DP 2012-2022 '!M23+'1.DP 2012-2022 '!AI23)/'1.DP 2012-2022 '!X23),"NA")</f>
        <v>0.10236910083501949</v>
      </c>
      <c r="O23" s="26">
        <f>IFERROR(IF('1.DP 2012-2022 '!N23&lt;0,"IRPJ NEGATIVO",('1.DP 2012-2022 '!N23+'1.DP 2012-2022 '!AJ23)/'1.DP 2012-2022 '!Y23),"NA")</f>
        <v>0.49494333626458104</v>
      </c>
      <c r="P23" s="26">
        <f>IFERROR(IF('1.DP 2012-2022 '!O23&lt;0,"IRPJ NEGATIVO",('1.DP 2012-2022 '!O23+'1.DP 2012-2022 '!AK23)/'1.DP 2012-2022 '!Z23),"NA")</f>
        <v>0.23511297498476874</v>
      </c>
      <c r="Q23" s="27">
        <f t="shared" si="1"/>
        <v>10</v>
      </c>
      <c r="R23" s="27">
        <f t="shared" si="2"/>
        <v>518</v>
      </c>
      <c r="S23" s="28">
        <f>IFERROR((SUMIF('1.DP 2012-2022 '!E23:O23,"&gt;=0",'1.DP 2012-2022 '!E23:O23)+SUMIF('1.DP 2012-2022 '!E23:O23,"&gt;=0",'1.DP 2012-2022 '!AA23:AK23))/(SUM('1.DP 2012-2022 '!P23:Z23)),"NA")</f>
        <v>0.19968050360697231</v>
      </c>
      <c r="T23" s="29">
        <f t="shared" si="3"/>
        <v>3.8548359769685777E-3</v>
      </c>
      <c r="U23" s="29">
        <f t="shared" si="4"/>
        <v>7.0558481839919551E-4</v>
      </c>
    </row>
    <row r="24" spans="1:21" ht="14.25" customHeight="1">
      <c r="A24" s="12" t="s">
        <v>103</v>
      </c>
      <c r="B24" s="12" t="s">
        <v>104</v>
      </c>
      <c r="C24" s="12" t="s">
        <v>58</v>
      </c>
      <c r="D24" s="13" t="s">
        <v>59</v>
      </c>
      <c r="E24" s="25">
        <f t="shared" si="0"/>
        <v>1.4994215460503292E-3</v>
      </c>
      <c r="F24" s="26">
        <f>IFERROR(IF('1.DP 2012-2022 '!E24&lt;0,"IRPJ NEGATIVO",('1.DP 2012-2022 '!E24+'1.DP 2012-2022 '!AA24)/'1.DP 2012-2022 '!P24),"NA")</f>
        <v>1.097474475946324</v>
      </c>
      <c r="G24" s="26">
        <f>IFERROR(IF('1.DP 2012-2022 '!F24&lt;0,"IRPJ NEGATIVO",('1.DP 2012-2022 '!F24+'1.DP 2012-2022 '!AB24)/'1.DP 2012-2022 '!Q24),"NA")</f>
        <v>-0.1337771977310091</v>
      </c>
      <c r="H24" s="26">
        <f>IFERROR(IF('1.DP 2012-2022 '!G24&lt;0,"IRPJ NEGATIVO",('1.DP 2012-2022 '!G24+'1.DP 2012-2022 '!AC24)/'1.DP 2012-2022 '!R24),"NA")</f>
        <v>-1.1822598987164425</v>
      </c>
      <c r="I24" s="26">
        <f>IFERROR(IF('1.DP 2012-2022 '!H24&lt;0,"IRPJ NEGATIVO",('1.DP 2012-2022 '!H24+'1.DP 2012-2022 '!AD24)/'1.DP 2012-2022 '!S24),"NA")</f>
        <v>0.37964139045950485</v>
      </c>
      <c r="J24" s="26">
        <f>IFERROR(IF('1.DP 2012-2022 '!I24&lt;0,"IRPJ NEGATIVO",('1.DP 2012-2022 '!I24+'1.DP 2012-2022 '!AE24)/'1.DP 2012-2022 '!T24),"NA")</f>
        <v>0.11284038174993337</v>
      </c>
      <c r="K24" s="26">
        <f>IFERROR(IF('1.DP 2012-2022 '!J24&lt;0,"IRPJ NEGATIVO",('1.DP 2012-2022 '!J24+'1.DP 2012-2022 '!AF24)/'1.DP 2012-2022 '!U24),"NA")</f>
        <v>0.65831920996009163</v>
      </c>
      <c r="L24" s="26">
        <f>IFERROR(IF('1.DP 2012-2022 '!K24&lt;0,"IRPJ NEGATIVO",('1.DP 2012-2022 '!K24+'1.DP 2012-2022 '!AG24)/'1.DP 2012-2022 '!V24),"NA")</f>
        <v>-2.3438669222509173E-2</v>
      </c>
      <c r="M24" s="26">
        <f>IFERROR(IF('1.DP 2012-2022 '!L24&lt;0,"IRPJ NEGATIVO",('1.DP 2012-2022 '!L24+'1.DP 2012-2022 '!AH24)/'1.DP 2012-2022 '!W24),"NA")</f>
        <v>-0.18439059015392939</v>
      </c>
      <c r="N24" s="26">
        <f>IFERROR(IF('1.DP 2012-2022 '!M24&lt;0,"IRPJ NEGATIVO",('1.DP 2012-2022 '!M24+'1.DP 2012-2022 '!AI24)/'1.DP 2012-2022 '!X24),"NA")</f>
        <v>-0.11879420430290843</v>
      </c>
      <c r="O24" s="26">
        <f>IFERROR(IF('1.DP 2012-2022 '!N24&lt;0,"IRPJ NEGATIVO",('1.DP 2012-2022 '!N24+'1.DP 2012-2022 '!AJ24)/'1.DP 2012-2022 '!Y24),"NA")</f>
        <v>0</v>
      </c>
      <c r="P24" s="26">
        <f>IFERROR(IF('1.DP 2012-2022 '!O24&lt;0,"IRPJ NEGATIVO",('1.DP 2012-2022 '!O24+'1.DP 2012-2022 '!AK24)/'1.DP 2012-2022 '!Z24),"NA")</f>
        <v>0</v>
      </c>
      <c r="Q24" s="27">
        <f t="shared" si="1"/>
        <v>9</v>
      </c>
      <c r="R24" s="27">
        <f t="shared" si="2"/>
        <v>518</v>
      </c>
      <c r="S24" s="28">
        <f>IFERROR((SUMIF('1.DP 2012-2022 '!E24:O24,"&gt;=0",'1.DP 2012-2022 '!E24:O24)+SUMIF('1.DP 2012-2022 '!E24:O24,"&gt;=0",'1.DP 2012-2022 '!AA24:AK24))/(SUM('1.DP 2012-2022 '!P24:Z24)),"NA")</f>
        <v>-1.6667690433452917</v>
      </c>
      <c r="T24" s="29" t="str">
        <f t="shared" si="3"/>
        <v>na</v>
      </c>
      <c r="U24" s="29" t="str">
        <f t="shared" si="4"/>
        <v>na</v>
      </c>
    </row>
    <row r="25" spans="1:21" ht="14.25" customHeight="1">
      <c r="A25" s="12" t="s">
        <v>105</v>
      </c>
      <c r="B25" s="12" t="s">
        <v>106</v>
      </c>
      <c r="C25" s="12" t="s">
        <v>58</v>
      </c>
      <c r="D25" s="13" t="s">
        <v>59</v>
      </c>
      <c r="E25" s="25">
        <f t="shared" si="0"/>
        <v>6.6294539305033378E-4</v>
      </c>
      <c r="F25" s="26">
        <f>IFERROR(IF('1.DP 2012-2022 '!E25&lt;0,"IRPJ NEGATIVO",('1.DP 2012-2022 '!E25+'1.DP 2012-2022 '!AA25)/'1.DP 2012-2022 '!P25),"NA")</f>
        <v>9.8186666455082096E-3</v>
      </c>
      <c r="G25" s="26">
        <f>IFERROR(IF('1.DP 2012-2022 '!F25&lt;0,"IRPJ NEGATIVO",('1.DP 2012-2022 '!F25+'1.DP 2012-2022 '!AB25)/'1.DP 2012-2022 '!Q25),"NA")</f>
        <v>0.3335870469545647</v>
      </c>
      <c r="H25" s="26">
        <f>IFERROR(IF('1.DP 2012-2022 '!G25&lt;0,"IRPJ NEGATIVO",('1.DP 2012-2022 '!G25+'1.DP 2012-2022 '!AC25)/'1.DP 2012-2022 '!R25),"NA")</f>
        <v>0</v>
      </c>
      <c r="I25" s="26" t="str">
        <f>IFERROR(IF('1.DP 2012-2022 '!H25&lt;0,"IRPJ NEGATIVO",('1.DP 2012-2022 '!H25+'1.DP 2012-2022 '!AD25)/'1.DP 2012-2022 '!S25),"NA")</f>
        <v>NA</v>
      </c>
      <c r="J25" s="26" t="str">
        <f>IFERROR(IF('1.DP 2012-2022 '!I25&lt;0,"IRPJ NEGATIVO",('1.DP 2012-2022 '!I25+'1.DP 2012-2022 '!AE25)/'1.DP 2012-2022 '!T25),"NA")</f>
        <v>NA</v>
      </c>
      <c r="K25" s="26" t="str">
        <f>IFERROR(IF('1.DP 2012-2022 '!J25&lt;0,"IRPJ NEGATIVO",('1.DP 2012-2022 '!J25+'1.DP 2012-2022 '!AF25)/'1.DP 2012-2022 '!U25),"NA")</f>
        <v>NA</v>
      </c>
      <c r="L25" s="26" t="str">
        <f>IFERROR(IF('1.DP 2012-2022 '!K25&lt;0,"IRPJ NEGATIVO",('1.DP 2012-2022 '!K25+'1.DP 2012-2022 '!AG25)/'1.DP 2012-2022 '!V25),"NA")</f>
        <v>NA</v>
      </c>
      <c r="M25" s="26" t="str">
        <f>IFERROR(IF('1.DP 2012-2022 '!L25&lt;0,"IRPJ NEGATIVO",('1.DP 2012-2022 '!L25+'1.DP 2012-2022 '!AH25)/'1.DP 2012-2022 '!W25),"NA")</f>
        <v>NA</v>
      </c>
      <c r="N25" s="26" t="str">
        <f>IFERROR(IF('1.DP 2012-2022 '!M25&lt;0,"IRPJ NEGATIVO",('1.DP 2012-2022 '!M25+'1.DP 2012-2022 '!AI25)/'1.DP 2012-2022 '!X25),"NA")</f>
        <v>NA</v>
      </c>
      <c r="O25" s="26" t="str">
        <f>IFERROR(IF('1.DP 2012-2022 '!N25&lt;0,"IRPJ NEGATIVO",('1.DP 2012-2022 '!N25+'1.DP 2012-2022 '!AJ25)/'1.DP 2012-2022 '!Y25),"NA")</f>
        <v>NA</v>
      </c>
      <c r="P25" s="26" t="str">
        <f>IFERROR(IF('1.DP 2012-2022 '!O25&lt;0,"IRPJ NEGATIVO",('1.DP 2012-2022 '!O25+'1.DP 2012-2022 '!AK25)/'1.DP 2012-2022 '!Z25),"NA")</f>
        <v>NA</v>
      </c>
      <c r="Q25" s="27">
        <f t="shared" si="1"/>
        <v>3</v>
      </c>
      <c r="R25" s="27">
        <f t="shared" si="2"/>
        <v>518</v>
      </c>
      <c r="S25" s="28">
        <f>IFERROR((SUMIF('1.DP 2012-2022 '!E25:O25,"&gt;=0",'1.DP 2012-2022 '!E25:O25)+SUMIF('1.DP 2012-2022 '!E25:O25,"&gt;=0",'1.DP 2012-2022 '!AA25:AK25))/(SUM('1.DP 2012-2022 '!P25:Z25)),"NA")</f>
        <v>2.6202732638294135</v>
      </c>
      <c r="T25" s="29" t="str">
        <f t="shared" si="3"/>
        <v>na</v>
      </c>
      <c r="U25" s="29" t="str">
        <f t="shared" si="4"/>
        <v>na</v>
      </c>
    </row>
    <row r="26" spans="1:21" ht="14.25" customHeight="1">
      <c r="A26" s="12" t="s">
        <v>107</v>
      </c>
      <c r="B26" s="12" t="s">
        <v>108</v>
      </c>
      <c r="C26" s="12" t="s">
        <v>58</v>
      </c>
      <c r="D26" s="13" t="s">
        <v>59</v>
      </c>
      <c r="E26" s="25">
        <f t="shared" si="0"/>
        <v>-4.5676082571703762E-5</v>
      </c>
      <c r="F26" s="26">
        <f>IFERROR(IF('1.DP 2012-2022 '!E26&lt;0,"IRPJ NEGATIVO",('1.DP 2012-2022 '!E26+'1.DP 2012-2022 '!AA26)/'1.DP 2012-2022 '!P26),"NA")</f>
        <v>-8.6826412119404264E-4</v>
      </c>
      <c r="G26" s="26">
        <f>IFERROR(IF('1.DP 2012-2022 '!F26&lt;0,"IRPJ NEGATIVO",('1.DP 2012-2022 '!F26+'1.DP 2012-2022 '!AB26)/'1.DP 2012-2022 '!Q26),"NA")</f>
        <v>-1.0196203794318608E-2</v>
      </c>
      <c r="H26" s="26">
        <f>IFERROR(IF('1.DP 2012-2022 '!G26&lt;0,"IRPJ NEGATIVO",('1.DP 2012-2022 '!G26+'1.DP 2012-2022 '!AC26)/'1.DP 2012-2022 '!R26),"NA")</f>
        <v>1.7800562049315499E-2</v>
      </c>
      <c r="I26" s="26">
        <f>IFERROR(IF('1.DP 2012-2022 '!H26&lt;0,"IRPJ NEGATIVO",('1.DP 2012-2022 '!H26+'1.DP 2012-2022 '!AD26)/'1.DP 2012-2022 '!S26),"NA")</f>
        <v>-6.3218978056221536E-4</v>
      </c>
      <c r="J26" s="26">
        <f>IFERROR(IF('1.DP 2012-2022 '!I26&lt;0,"IRPJ NEGATIVO",('1.DP 2012-2022 '!I26+'1.DP 2012-2022 '!AE26)/'1.DP 2012-2022 '!T26),"NA")</f>
        <v>8.7717625492355969E-3</v>
      </c>
      <c r="K26" s="26" t="str">
        <f>IFERROR(IF('1.DP 2012-2022 '!J26&lt;0,"IRPJ NEGATIVO",('1.DP 2012-2022 '!J26+'1.DP 2012-2022 '!AF26)/'1.DP 2012-2022 '!U26),"NA")</f>
        <v>IRPJ NEGATIVO</v>
      </c>
      <c r="L26" s="26">
        <f>IFERROR(IF('1.DP 2012-2022 '!K26&lt;0,"IRPJ NEGATIVO",('1.DP 2012-2022 '!K26+'1.DP 2012-2022 '!AG26)/'1.DP 2012-2022 '!V26),"NA")</f>
        <v>-3.5155847564312698E-2</v>
      </c>
      <c r="M26" s="26" t="str">
        <f>IFERROR(IF('1.DP 2012-2022 '!L26&lt;0,"IRPJ NEGATIVO",('1.DP 2012-2022 '!L26+'1.DP 2012-2022 '!AH26)/'1.DP 2012-2022 '!W26),"NA")</f>
        <v>IRPJ NEGATIVO</v>
      </c>
      <c r="N26" s="26" t="str">
        <f>IFERROR(IF('1.DP 2012-2022 '!M26&lt;0,"IRPJ NEGATIVO",('1.DP 2012-2022 '!M26+'1.DP 2012-2022 '!AI26)/'1.DP 2012-2022 '!X26),"NA")</f>
        <v>IRPJ NEGATIVO</v>
      </c>
      <c r="O26" s="26" t="str">
        <f>IFERROR(IF('1.DP 2012-2022 '!N26&lt;0,"IRPJ NEGATIVO",('1.DP 2012-2022 '!N26+'1.DP 2012-2022 '!AJ26)/'1.DP 2012-2022 '!Y26),"NA")</f>
        <v>IRPJ NEGATIVO</v>
      </c>
      <c r="P26" s="26">
        <f>IFERROR(IF('1.DP 2012-2022 '!O26&lt;0,"IRPJ NEGATIVO",('1.DP 2012-2022 '!O26+'1.DP 2012-2022 '!AK26)/'1.DP 2012-2022 '!Z26),"NA")</f>
        <v>-0.1336608604899556</v>
      </c>
      <c r="Q26" s="27">
        <f t="shared" si="1"/>
        <v>7</v>
      </c>
      <c r="R26" s="27">
        <f t="shared" si="2"/>
        <v>518</v>
      </c>
      <c r="S26" s="28">
        <f>IFERROR((SUMIF('1.DP 2012-2022 '!E26:O26,"&gt;=0",'1.DP 2012-2022 '!E26:O26)+SUMIF('1.DP 2012-2022 '!E26:O26,"&gt;=0",'1.DP 2012-2022 '!AA26:AK26))/(SUM('1.DP 2012-2022 '!P26:Z26)),"NA")</f>
        <v>-4.0790107905482641E-3</v>
      </c>
      <c r="T26" s="29">
        <f t="shared" si="3"/>
        <v>-5.5121767439841408E-5</v>
      </c>
      <c r="U26" s="29">
        <f t="shared" si="4"/>
        <v>-1.0089425983688287E-5</v>
      </c>
    </row>
    <row r="27" spans="1:21" ht="14.25" customHeight="1">
      <c r="A27" s="12" t="s">
        <v>109</v>
      </c>
      <c r="B27" s="12" t="s">
        <v>110</v>
      </c>
      <c r="C27" s="12" t="s">
        <v>58</v>
      </c>
      <c r="D27" s="13" t="s">
        <v>59</v>
      </c>
      <c r="E27" s="25">
        <f t="shared" si="0"/>
        <v>1.7171056508168594E-3</v>
      </c>
      <c r="F27" s="26">
        <f>IFERROR(IF('1.DP 2012-2022 '!E27&lt;0,"IRPJ NEGATIVO",('1.DP 2012-2022 '!E27+'1.DP 2012-2022 '!AA27)/'1.DP 2012-2022 '!P27),"NA")</f>
        <v>0.27896832246614273</v>
      </c>
      <c r="G27" s="26">
        <f>IFERROR(IF('1.DP 2012-2022 '!F27&lt;0,"IRPJ NEGATIVO",('1.DP 2012-2022 '!F27+'1.DP 2012-2022 '!AB27)/'1.DP 2012-2022 '!Q27),"NA")</f>
        <v>0.16485458397602332</v>
      </c>
      <c r="H27" s="26">
        <f>IFERROR(IF('1.DP 2012-2022 '!G27&lt;0,"IRPJ NEGATIVO",('1.DP 2012-2022 '!G27+'1.DP 2012-2022 '!AC27)/'1.DP 2012-2022 '!R27),"NA")</f>
        <v>0.4575592784980016</v>
      </c>
      <c r="I27" s="26">
        <f>IFERROR(IF('1.DP 2012-2022 '!H27&lt;0,"IRPJ NEGATIVO",('1.DP 2012-2022 '!H27+'1.DP 2012-2022 '!AD27)/'1.DP 2012-2022 '!S27),"NA")</f>
        <v>-0.18384849039447276</v>
      </c>
      <c r="J27" s="26">
        <f>IFERROR(IF('1.DP 2012-2022 '!I27&lt;0,"IRPJ NEGATIVO",('1.DP 2012-2022 '!I27+'1.DP 2012-2022 '!AE27)/'1.DP 2012-2022 '!T27),"NA")</f>
        <v>0.40663819875786156</v>
      </c>
      <c r="K27" s="26">
        <f>IFERROR(IF('1.DP 2012-2022 '!J27&lt;0,"IRPJ NEGATIVO",('1.DP 2012-2022 '!J27+'1.DP 2012-2022 '!AF27)/'1.DP 2012-2022 '!U27),"NA")</f>
        <v>-0.23106630525844521</v>
      </c>
      <c r="L27" s="26">
        <f>IFERROR(IF('1.DP 2012-2022 '!K27&lt;0,"IRPJ NEGATIVO",('1.DP 2012-2022 '!K27+'1.DP 2012-2022 '!AG27)/'1.DP 2012-2022 '!V27),"NA")</f>
        <v>1.3645882391565718</v>
      </c>
      <c r="M27" s="26">
        <f>IFERROR(IF('1.DP 2012-2022 '!L27&lt;0,"IRPJ NEGATIVO",('1.DP 2012-2022 '!L27+'1.DP 2012-2022 '!AH27)/'1.DP 2012-2022 '!W27),"NA")</f>
        <v>-0.14382419967865814</v>
      </c>
      <c r="N27" s="26">
        <f>IFERROR(IF('1.DP 2012-2022 '!M27&lt;0,"IRPJ NEGATIVO",('1.DP 2012-2022 '!M27+'1.DP 2012-2022 '!AI27)/'1.DP 2012-2022 '!X27),"NA")</f>
        <v>-0.38027777777337296</v>
      </c>
      <c r="O27" s="26">
        <f>IFERROR(IF('1.DP 2012-2022 '!N27&lt;0,"IRPJ NEGATIVO",('1.DP 2012-2022 '!N27+'1.DP 2012-2022 '!AJ27)/'1.DP 2012-2022 '!Y27),"NA")</f>
        <v>0.43151104381773975</v>
      </c>
      <c r="P27" s="26">
        <f>IFERROR(IF('1.DP 2012-2022 '!O27&lt;0,"IRPJ NEGATIVO",('1.DP 2012-2022 '!O27+'1.DP 2012-2022 '!AK27)/'1.DP 2012-2022 '!Z27),"NA")</f>
        <v>0.67660040185109804</v>
      </c>
      <c r="Q27" s="27">
        <f t="shared" si="1"/>
        <v>10</v>
      </c>
      <c r="R27" s="27">
        <f t="shared" si="2"/>
        <v>518</v>
      </c>
      <c r="S27" s="28">
        <f>IFERROR((SUMIF('1.DP 2012-2022 '!E27:O27,"&gt;=0",'1.DP 2012-2022 '!E27:O27)+SUMIF('1.DP 2012-2022 '!E27:O27,"&gt;=0",'1.DP 2012-2022 '!AA27:AK27))/(SUM('1.DP 2012-2022 '!P27:Z27)),"NA")</f>
        <v>-0.20379616083799362</v>
      </c>
      <c r="T27" s="29">
        <f t="shared" si="3"/>
        <v>-3.9342888192662861E-3</v>
      </c>
      <c r="U27" s="29">
        <f t="shared" si="4"/>
        <v>-7.2012777681269835E-4</v>
      </c>
    </row>
    <row r="28" spans="1:21" ht="14.25" customHeight="1">
      <c r="A28" s="12" t="s">
        <v>111</v>
      </c>
      <c r="B28" s="12" t="s">
        <v>112</v>
      </c>
      <c r="C28" s="12" t="s">
        <v>58</v>
      </c>
      <c r="D28" s="13" t="s">
        <v>59</v>
      </c>
      <c r="E28" s="25">
        <f t="shared" si="0"/>
        <v>4.9631531901189099E-3</v>
      </c>
      <c r="F28" s="26">
        <f>IFERROR(IF('1.DP 2012-2022 '!E28&lt;0,"IRPJ NEGATIVO",('1.DP 2012-2022 '!E28+'1.DP 2012-2022 '!AA28)/'1.DP 2012-2022 '!P28),"NA")</f>
        <v>-0.16698017393250064</v>
      </c>
      <c r="G28" s="26">
        <f>IFERROR(IF('1.DP 2012-2022 '!F28&lt;0,"IRPJ NEGATIVO",('1.DP 2012-2022 '!F28+'1.DP 2012-2022 '!AB28)/'1.DP 2012-2022 '!Q28),"NA")</f>
        <v>0.15495804989826331</v>
      </c>
      <c r="H28" s="26">
        <f>IFERROR(IF('1.DP 2012-2022 '!G28&lt;0,"IRPJ NEGATIVO",('1.DP 2012-2022 '!G28+'1.DP 2012-2022 '!AC28)/'1.DP 2012-2022 '!R28),"NA")</f>
        <v>-2.8470422545277034</v>
      </c>
      <c r="I28" s="26">
        <f>IFERROR(IF('1.DP 2012-2022 '!H28&lt;0,"IRPJ NEGATIVO",('1.DP 2012-2022 '!H28+'1.DP 2012-2022 '!AD28)/'1.DP 2012-2022 '!S28),"NA")</f>
        <v>0.26094691573794215</v>
      </c>
      <c r="J28" s="26">
        <f>IFERROR(IF('1.DP 2012-2022 '!I28&lt;0,"IRPJ NEGATIVO",('1.DP 2012-2022 '!I28+'1.DP 2012-2022 '!AE28)/'1.DP 2012-2022 '!T28),"NA")</f>
        <v>0.32317941452716981</v>
      </c>
      <c r="K28" s="26">
        <f>IFERROR(IF('1.DP 2012-2022 '!J28&lt;0,"IRPJ NEGATIVO",('1.DP 2012-2022 '!J28+'1.DP 2012-2022 '!AF28)/'1.DP 2012-2022 '!U28),"NA")</f>
        <v>0.50726517120748371</v>
      </c>
      <c r="L28" s="26">
        <f>IFERROR(IF('1.DP 2012-2022 '!K28&lt;0,"IRPJ NEGATIVO",('1.DP 2012-2022 '!K28+'1.DP 2012-2022 '!AG28)/'1.DP 2012-2022 '!V28),"NA")</f>
        <v>0.26574738445800516</v>
      </c>
      <c r="M28" s="26">
        <f>IFERROR(IF('1.DP 2012-2022 '!L28&lt;0,"IRPJ NEGATIVO",('1.DP 2012-2022 '!L28+'1.DP 2012-2022 '!AH28)/'1.DP 2012-2022 '!W28),"NA")</f>
        <v>0.30436464255364748</v>
      </c>
      <c r="N28" s="26">
        <f>IFERROR(IF('1.DP 2012-2022 '!M28&lt;0,"IRPJ NEGATIVO",('1.DP 2012-2022 '!M28+'1.DP 2012-2022 '!AI28)/'1.DP 2012-2022 '!X28),"NA")</f>
        <v>0.34819187129676021</v>
      </c>
      <c r="O28" s="26">
        <f>IFERROR(IF('1.DP 2012-2022 '!N28&lt;0,"IRPJ NEGATIVO",('1.DP 2012-2022 '!N28+'1.DP 2012-2022 '!AJ28)/'1.DP 2012-2022 '!Y28),"NA")</f>
        <v>0.3161487414866645</v>
      </c>
      <c r="P28" s="26">
        <f>IFERROR(IF('1.DP 2012-2022 '!O28&lt;0,"IRPJ NEGATIVO",('1.DP 2012-2022 '!O28+'1.DP 2012-2022 '!AK28)/'1.DP 2012-2022 '!Z28),"NA")</f>
        <v>0.33537674952288954</v>
      </c>
      <c r="Q28" s="27">
        <f t="shared" si="1"/>
        <v>10</v>
      </c>
      <c r="R28" s="27">
        <f t="shared" si="2"/>
        <v>518</v>
      </c>
      <c r="S28" s="28">
        <f>IFERROR((SUMIF('1.DP 2012-2022 '!E28:O28,"&gt;=0",'1.DP 2012-2022 '!E28:O28)+SUMIF('1.DP 2012-2022 '!E28:O28,"&gt;=0",'1.DP 2012-2022 '!AA28:AK28))/(SUM('1.DP 2012-2022 '!P28:Z28)),"NA")</f>
        <v>0.22455491430796803</v>
      </c>
      <c r="T28" s="29">
        <f t="shared" si="3"/>
        <v>4.3350369557522781E-3</v>
      </c>
      <c r="U28" s="29">
        <f t="shared" si="4"/>
        <v>7.9348026257232516E-4</v>
      </c>
    </row>
    <row r="29" spans="1:21" ht="14.25" customHeight="1">
      <c r="A29" s="12" t="s">
        <v>113</v>
      </c>
      <c r="B29" s="12" t="s">
        <v>114</v>
      </c>
      <c r="C29" s="12" t="s">
        <v>58</v>
      </c>
      <c r="D29" s="13" t="s">
        <v>59</v>
      </c>
      <c r="E29" s="25">
        <f t="shared" si="0"/>
        <v>4.6407537490600233E-3</v>
      </c>
      <c r="F29" s="26">
        <f>IFERROR(IF('1.DP 2012-2022 '!E29&lt;0,"IRPJ NEGATIVO",('1.DP 2012-2022 '!E29+'1.DP 2012-2022 '!AA29)/'1.DP 2012-2022 '!P29),"NA")</f>
        <v>0.26410534659462792</v>
      </c>
      <c r="G29" s="26">
        <f>IFERROR(IF('1.DP 2012-2022 '!F29&lt;0,"IRPJ NEGATIVO",('1.DP 2012-2022 '!F29+'1.DP 2012-2022 '!AB29)/'1.DP 2012-2022 '!Q29),"NA")</f>
        <v>0.25283024334678827</v>
      </c>
      <c r="H29" s="26">
        <f>IFERROR(IF('1.DP 2012-2022 '!G29&lt;0,"IRPJ NEGATIVO",('1.DP 2012-2022 '!G29+'1.DP 2012-2022 '!AC29)/'1.DP 2012-2022 '!R29),"NA")</f>
        <v>0.24127721141222719</v>
      </c>
      <c r="I29" s="26">
        <f>IFERROR(IF('1.DP 2012-2022 '!H29&lt;0,"IRPJ NEGATIVO",('1.DP 2012-2022 '!H29+'1.DP 2012-2022 '!AD29)/'1.DP 2012-2022 '!S29),"NA")</f>
        <v>0.20944325212214396</v>
      </c>
      <c r="J29" s="26">
        <f>IFERROR(IF('1.DP 2012-2022 '!I29&lt;0,"IRPJ NEGATIVO",('1.DP 2012-2022 '!I29+'1.DP 2012-2022 '!AE29)/'1.DP 2012-2022 '!T29),"NA")</f>
        <v>0.4584998360119098</v>
      </c>
      <c r="K29" s="26">
        <f>IFERROR(IF('1.DP 2012-2022 '!J29&lt;0,"IRPJ NEGATIVO",('1.DP 2012-2022 '!J29+'1.DP 2012-2022 '!AF29)/'1.DP 2012-2022 '!U29),"NA")</f>
        <v>7.9112903366766532E-2</v>
      </c>
      <c r="L29" s="26">
        <f>IFERROR(IF('1.DP 2012-2022 '!K29&lt;0,"IRPJ NEGATIVO",('1.DP 2012-2022 '!K29+'1.DP 2012-2022 '!AG29)/'1.DP 2012-2022 '!V29),"NA")</f>
        <v>0.42729931914792846</v>
      </c>
      <c r="M29" s="26">
        <f>IFERROR(IF('1.DP 2012-2022 '!L29&lt;0,"IRPJ NEGATIVO",('1.DP 2012-2022 '!L29+'1.DP 2012-2022 '!AH29)/'1.DP 2012-2022 '!W29),"NA")</f>
        <v>2.1400109653729418</v>
      </c>
      <c r="N29" s="26">
        <f>IFERROR(IF('1.DP 2012-2022 '!M29&lt;0,"IRPJ NEGATIVO",('1.DP 2012-2022 '!M29+'1.DP 2012-2022 '!AI29)/'1.DP 2012-2022 '!X29),"NA")</f>
        <v>2.0138688856196598E-2</v>
      </c>
      <c r="O29" s="26">
        <f>IFERROR(IF('1.DP 2012-2022 '!N29&lt;0,"IRPJ NEGATIVO",('1.DP 2012-2022 '!N29+'1.DP 2012-2022 '!AJ29)/'1.DP 2012-2022 '!Y29),"NA")</f>
        <v>0.21081259695319413</v>
      </c>
      <c r="P29" s="26">
        <f>IFERROR(IF('1.DP 2012-2022 '!O29&lt;0,"IRPJ NEGATIVO",('1.DP 2012-2022 '!O29+'1.DP 2012-2022 '!AK29)/'1.DP 2012-2022 '!Z29),"NA")</f>
        <v>8.8017492725687457E-2</v>
      </c>
      <c r="Q29" s="27">
        <f t="shared" si="1"/>
        <v>10</v>
      </c>
      <c r="R29" s="27">
        <f t="shared" si="2"/>
        <v>518</v>
      </c>
      <c r="S29" s="28">
        <f>IFERROR((SUMIF('1.DP 2012-2022 '!E29:O29,"&gt;=0",'1.DP 2012-2022 '!E29:O29)+SUMIF('1.DP 2012-2022 '!E29:O29,"&gt;=0",'1.DP 2012-2022 '!AA29:AK29))/(SUM('1.DP 2012-2022 '!P29:Z29)),"NA")</f>
        <v>0.19111895921819036</v>
      </c>
      <c r="T29" s="29">
        <f t="shared" si="3"/>
        <v>3.689555197262362E-3</v>
      </c>
      <c r="U29" s="29">
        <f t="shared" si="4"/>
        <v>6.7533201137169737E-4</v>
      </c>
    </row>
    <row r="30" spans="1:21" ht="14.25" customHeight="1">
      <c r="A30" s="12" t="s">
        <v>115</v>
      </c>
      <c r="B30" s="12" t="s">
        <v>116</v>
      </c>
      <c r="C30" s="12" t="s">
        <v>58</v>
      </c>
      <c r="D30" s="13" t="s">
        <v>59</v>
      </c>
      <c r="E30" s="25">
        <f t="shared" si="0"/>
        <v>2.0392052422806423E-3</v>
      </c>
      <c r="F30" s="26">
        <f>IFERROR(IF('1.DP 2012-2022 '!E30&lt;0,"IRPJ NEGATIVO",('1.DP 2012-2022 '!E30+'1.DP 2012-2022 '!AA30)/'1.DP 2012-2022 '!P30),"NA")</f>
        <v>-0.63653188496457414</v>
      </c>
      <c r="G30" s="26">
        <f>IFERROR(IF('1.DP 2012-2022 '!F30&lt;0,"IRPJ NEGATIVO",('1.DP 2012-2022 '!F30+'1.DP 2012-2022 '!AB30)/'1.DP 2012-2022 '!Q30),"NA")</f>
        <v>-1.7838328374843657E-2</v>
      </c>
      <c r="H30" s="26">
        <f>IFERROR(IF('1.DP 2012-2022 '!G30&lt;0,"IRPJ NEGATIVO",('1.DP 2012-2022 '!G30+'1.DP 2012-2022 '!AC30)/'1.DP 2012-2022 '!R30),"NA")</f>
        <v>1.6039769561837969</v>
      </c>
      <c r="I30" s="26">
        <f>IFERROR(IF('1.DP 2012-2022 '!H30&lt;0,"IRPJ NEGATIVO",('1.DP 2012-2022 '!H30+'1.DP 2012-2022 '!AD30)/'1.DP 2012-2022 '!S30),"NA")</f>
        <v>0.56584169959819286</v>
      </c>
      <c r="J30" s="26">
        <f>IFERROR(IF('1.DP 2012-2022 '!I30&lt;0,"IRPJ NEGATIVO",('1.DP 2012-2022 '!I30+'1.DP 2012-2022 '!AE30)/'1.DP 2012-2022 '!T30),"NA")</f>
        <v>-1.2817430514383239</v>
      </c>
      <c r="K30" s="26">
        <f>IFERROR(IF('1.DP 2012-2022 '!J30&lt;0,"IRPJ NEGATIVO",('1.DP 2012-2022 '!J30+'1.DP 2012-2022 '!AF30)/'1.DP 2012-2022 '!U30),"NA")</f>
        <v>7.0519457437061672E-2</v>
      </c>
      <c r="L30" s="26">
        <f>IFERROR(IF('1.DP 2012-2022 '!K30&lt;0,"IRPJ NEGATIVO",('1.DP 2012-2022 '!K30+'1.DP 2012-2022 '!AG30)/'1.DP 2012-2022 '!V30),"NA")</f>
        <v>0.35400928494615846</v>
      </c>
      <c r="M30" s="26">
        <f>IFERROR(IF('1.DP 2012-2022 '!L30&lt;0,"IRPJ NEGATIVO",('1.DP 2012-2022 '!L30+'1.DP 2012-2022 '!AH30)/'1.DP 2012-2022 '!W30),"NA")</f>
        <v>-9.227518402209213E-2</v>
      </c>
      <c r="N30" s="26">
        <f>IFERROR(IF('1.DP 2012-2022 '!M30&lt;0,"IRPJ NEGATIVO",('1.DP 2012-2022 '!M30+'1.DP 2012-2022 '!AI30)/'1.DP 2012-2022 '!X30),"NA")</f>
        <v>-1.1682548675700981</v>
      </c>
      <c r="O30" s="26">
        <f>IFERROR(IF('1.DP 2012-2022 '!N30&lt;0,"IRPJ NEGATIVO",('1.DP 2012-2022 '!N30+'1.DP 2012-2022 '!AJ30)/'1.DP 2012-2022 '!Y30),"NA")</f>
        <v>1.2724444074347654</v>
      </c>
      <c r="P30" s="26">
        <f>IFERROR(IF('1.DP 2012-2022 '!O30&lt;0,"IRPJ NEGATIVO",('1.DP 2012-2022 '!O30+'1.DP 2012-2022 '!AK30)/'1.DP 2012-2022 '!Z30),"NA")</f>
        <v>0.25130353540697536</v>
      </c>
      <c r="Q30" s="27">
        <f t="shared" si="1"/>
        <v>6</v>
      </c>
      <c r="R30" s="27">
        <f t="shared" si="2"/>
        <v>518</v>
      </c>
      <c r="S30" s="28">
        <f>IFERROR((SUMIF('1.DP 2012-2022 '!E30:O30,"&gt;=0",'1.DP 2012-2022 '!E30:O30)+SUMIF('1.DP 2012-2022 '!E30:O30,"&gt;=0",'1.DP 2012-2022 '!AA30:AK30))/(SUM('1.DP 2012-2022 '!P30:Z30)),"NA")</f>
        <v>0.13184417803451562</v>
      </c>
      <c r="T30" s="29">
        <f t="shared" si="3"/>
        <v>1.5271526413264357E-3</v>
      </c>
      <c r="U30" s="29">
        <f t="shared" si="4"/>
        <v>2.7952829265268325E-4</v>
      </c>
    </row>
    <row r="31" spans="1:21" ht="14.25" customHeight="1">
      <c r="A31" s="12" t="s">
        <v>117</v>
      </c>
      <c r="B31" s="12" t="s">
        <v>118</v>
      </c>
      <c r="C31" s="12" t="s">
        <v>58</v>
      </c>
      <c r="D31" s="13" t="s">
        <v>59</v>
      </c>
      <c r="E31" s="25">
        <f t="shared" si="0"/>
        <v>3.1939835976698139E-3</v>
      </c>
      <c r="F31" s="26">
        <f>IFERROR(IF('1.DP 2012-2022 '!E31&lt;0,"IRPJ NEGATIVO",('1.DP 2012-2022 '!E31+'1.DP 2012-2022 '!AA31)/'1.DP 2012-2022 '!P31),"NA")</f>
        <v>-5.6905179003297543E-2</v>
      </c>
      <c r="G31" s="26">
        <f>IFERROR(IF('1.DP 2012-2022 '!F31&lt;0,"IRPJ NEGATIVO",('1.DP 2012-2022 '!F31+'1.DP 2012-2022 '!AB31)/'1.DP 2012-2022 '!Q31),"NA")</f>
        <v>6.4051167801470438E-2</v>
      </c>
      <c r="H31" s="26">
        <f>IFERROR(IF('1.DP 2012-2022 '!G31&lt;0,"IRPJ NEGATIVO",('1.DP 2012-2022 '!G31+'1.DP 2012-2022 '!AC31)/'1.DP 2012-2022 '!R31),"NA")</f>
        <v>-0.86287275122215801</v>
      </c>
      <c r="I31" s="26">
        <f>IFERROR(IF('1.DP 2012-2022 '!H31&lt;0,"IRPJ NEGATIVO",('1.DP 2012-2022 '!H31+'1.DP 2012-2022 '!AD31)/'1.DP 2012-2022 '!S31),"NA")</f>
        <v>0.13528492951497417</v>
      </c>
      <c r="J31" s="26">
        <f>IFERROR(IF('1.DP 2012-2022 '!I31&lt;0,"IRPJ NEGATIVO",('1.DP 2012-2022 '!I31+'1.DP 2012-2022 '!AE31)/'1.DP 2012-2022 '!T31),"NA")</f>
        <v>8.7700606309098594E-2</v>
      </c>
      <c r="K31" s="26">
        <f>IFERROR(IF('1.DP 2012-2022 '!J31&lt;0,"IRPJ NEGATIVO",('1.DP 2012-2022 '!J31+'1.DP 2012-2022 '!AF31)/'1.DP 2012-2022 '!U31),"NA")</f>
        <v>0.11681886140881324</v>
      </c>
      <c r="L31" s="26">
        <f>IFERROR(IF('1.DP 2012-2022 '!K31&lt;0,"IRPJ NEGATIVO",('1.DP 2012-2022 '!K31+'1.DP 2012-2022 '!AG31)/'1.DP 2012-2022 '!V31),"NA")</f>
        <v>0.39890934726263411</v>
      </c>
      <c r="M31" s="26">
        <f>IFERROR(IF('1.DP 2012-2022 '!L31&lt;0,"IRPJ NEGATIVO",('1.DP 2012-2022 '!L31+'1.DP 2012-2022 '!AH31)/'1.DP 2012-2022 '!W31),"NA")</f>
        <v>0.30249692681964074</v>
      </c>
      <c r="N31" s="26">
        <f>IFERROR(IF('1.DP 2012-2022 '!M31&lt;0,"IRPJ NEGATIVO",('1.DP 2012-2022 '!M31+'1.DP 2012-2022 '!AI31)/'1.DP 2012-2022 '!X31),"NA")</f>
        <v>0.18921852781515452</v>
      </c>
      <c r="O31" s="26">
        <f>IFERROR(IF('1.DP 2012-2022 '!N31&lt;0,"IRPJ NEGATIVO",('1.DP 2012-2022 '!N31+'1.DP 2012-2022 '!AJ31)/'1.DP 2012-2022 '!Y31),"NA")</f>
        <v>0.25145996530517883</v>
      </c>
      <c r="P31" s="26">
        <f>IFERROR(IF('1.DP 2012-2022 '!O31&lt;0,"IRPJ NEGATIVO",('1.DP 2012-2022 '!O31+'1.DP 2012-2022 '!AK31)/'1.DP 2012-2022 '!Z31),"NA")</f>
        <v>0.26105339307067082</v>
      </c>
      <c r="Q31" s="27">
        <f t="shared" si="1"/>
        <v>10</v>
      </c>
      <c r="R31" s="27">
        <f t="shared" si="2"/>
        <v>518</v>
      </c>
      <c r="S31" s="28">
        <f>IFERROR((SUMIF('1.DP 2012-2022 '!E31:O31,"&gt;=0",'1.DP 2012-2022 '!E31:O31)+SUMIF('1.DP 2012-2022 '!E31:O31,"&gt;=0",'1.DP 2012-2022 '!AA31:AK31))/(SUM('1.DP 2012-2022 '!P31:Z31)),"NA")</f>
        <v>0.17848361966952242</v>
      </c>
      <c r="T31" s="29">
        <f t="shared" si="3"/>
        <v>3.4456297233498535E-3</v>
      </c>
      <c r="U31" s="29">
        <f t="shared" si="4"/>
        <v>6.3068416844354216E-4</v>
      </c>
    </row>
    <row r="32" spans="1:21" ht="14.25" customHeight="1">
      <c r="A32" s="12" t="s">
        <v>119</v>
      </c>
      <c r="B32" s="12" t="s">
        <v>120</v>
      </c>
      <c r="C32" s="12" t="s">
        <v>58</v>
      </c>
      <c r="D32" s="13" t="s">
        <v>59</v>
      </c>
      <c r="E32" s="25">
        <f t="shared" si="0"/>
        <v>1.7533412013203016E-3</v>
      </c>
      <c r="F32" s="26">
        <f>IFERROR(IF('1.DP 2012-2022 '!E32&lt;0,"IRPJ NEGATIVO",('1.DP 2012-2022 '!E32+'1.DP 2012-2022 '!AA32)/'1.DP 2012-2022 '!P32),"NA")</f>
        <v>-0.1309119808764157</v>
      </c>
      <c r="G32" s="26">
        <f>IFERROR(IF('1.DP 2012-2022 '!F32&lt;0,"IRPJ NEGATIVO",('1.DP 2012-2022 '!F32+'1.DP 2012-2022 '!AB32)/'1.DP 2012-2022 '!Q32),"NA")</f>
        <v>-1.8314640802707982</v>
      </c>
      <c r="H32" s="26">
        <f>IFERROR(IF('1.DP 2012-2022 '!G32&lt;0,"IRPJ NEGATIVO",('1.DP 2012-2022 '!G32+'1.DP 2012-2022 '!AC32)/'1.DP 2012-2022 '!R32),"NA")</f>
        <v>-7.423286062452393E-2</v>
      </c>
      <c r="I32" s="26">
        <f>IFERROR(IF('1.DP 2012-2022 '!H32&lt;0,"IRPJ NEGATIVO",('1.DP 2012-2022 '!H32+'1.DP 2012-2022 '!AD32)/'1.DP 2012-2022 '!S32),"NA")</f>
        <v>0.4439300532388149</v>
      </c>
      <c r="J32" s="26">
        <f>IFERROR(IF('1.DP 2012-2022 '!I32&lt;0,"IRPJ NEGATIVO",('1.DP 2012-2022 '!I32+'1.DP 2012-2022 '!AE32)/'1.DP 2012-2022 '!T32),"NA")</f>
        <v>1.3355529281923721</v>
      </c>
      <c r="K32" s="26">
        <f>IFERROR(IF('1.DP 2012-2022 '!J32&lt;0,"IRPJ NEGATIVO",('1.DP 2012-2022 '!J32+'1.DP 2012-2022 '!AF32)/'1.DP 2012-2022 '!U32),"NA")</f>
        <v>-0.18068276464598126</v>
      </c>
      <c r="L32" s="26">
        <f>IFERROR(IF('1.DP 2012-2022 '!K32&lt;0,"IRPJ NEGATIVO",('1.DP 2012-2022 '!K32+'1.DP 2012-2022 '!AG32)/'1.DP 2012-2022 '!V32),"NA")</f>
        <v>0.22192506558145769</v>
      </c>
      <c r="M32" s="26">
        <f>IFERROR(IF('1.DP 2012-2022 '!L32&lt;0,"IRPJ NEGATIVO",('1.DP 2012-2022 '!L32+'1.DP 2012-2022 '!AH32)/'1.DP 2012-2022 '!W32),"NA")</f>
        <v>-2.7552312945221306E-2</v>
      </c>
      <c r="N32" s="26">
        <f>IFERROR(IF('1.DP 2012-2022 '!M32&lt;0,"IRPJ NEGATIVO",('1.DP 2012-2022 '!M32+'1.DP 2012-2022 '!AI32)/'1.DP 2012-2022 '!X32),"NA")</f>
        <v>0.2777188706298086</v>
      </c>
      <c r="O32" s="26">
        <f>IFERROR(IF('1.DP 2012-2022 '!N32&lt;0,"IRPJ NEGATIVO",('1.DP 2012-2022 '!N32+'1.DP 2012-2022 '!AJ32)/'1.DP 2012-2022 '!Y32),"NA")</f>
        <v>0.37803667192597723</v>
      </c>
      <c r="P32" s="26">
        <f>IFERROR(IF('1.DP 2012-2022 '!O32&lt;0,"IRPJ NEGATIVO",('1.DP 2012-2022 '!O32+'1.DP 2012-2022 '!AK32)/'1.DP 2012-2022 '!Z32),"NA")</f>
        <v>-1.1700507612383861</v>
      </c>
      <c r="Q32" s="27">
        <f t="shared" si="1"/>
        <v>8</v>
      </c>
      <c r="R32" s="27">
        <f t="shared" si="2"/>
        <v>518</v>
      </c>
      <c r="S32" s="28">
        <f>IFERROR((SUMIF('1.DP 2012-2022 '!E32:O32,"&gt;=0",'1.DP 2012-2022 '!E32:O32)+SUMIF('1.DP 2012-2022 '!E32:O32,"&gt;=0",'1.DP 2012-2022 '!AA32:AK32))/(SUM('1.DP 2012-2022 '!P32:Z32)),"NA")</f>
        <v>-0.17784670415026452</v>
      </c>
      <c r="T32" s="29">
        <f t="shared" si="3"/>
        <v>-2.7466672455639307E-3</v>
      </c>
      <c r="U32" s="29">
        <f t="shared" si="4"/>
        <v>-5.0274686685587147E-4</v>
      </c>
    </row>
    <row r="33" spans="1:21" ht="14.25" customHeight="1">
      <c r="A33" s="12" t="s">
        <v>121</v>
      </c>
      <c r="B33" s="12" t="s">
        <v>122</v>
      </c>
      <c r="C33" s="12" t="s">
        <v>58</v>
      </c>
      <c r="D33" s="13" t="s">
        <v>59</v>
      </c>
      <c r="E33" s="25">
        <f t="shared" si="0"/>
        <v>5.4035213049449362E-3</v>
      </c>
      <c r="F33" s="26">
        <f>IFERROR(IF('1.DP 2012-2022 '!E33&lt;0,"IRPJ NEGATIVO",('1.DP 2012-2022 '!E33+'1.DP 2012-2022 '!AA33)/'1.DP 2012-2022 '!P33),"NA")</f>
        <v>0.29921529772997241</v>
      </c>
      <c r="G33" s="26">
        <f>IFERROR(IF('1.DP 2012-2022 '!F33&lt;0,"IRPJ NEGATIVO",('1.DP 2012-2022 '!F33+'1.DP 2012-2022 '!AB33)/'1.DP 2012-2022 '!Q33),"NA")</f>
        <v>0.29438484457260505</v>
      </c>
      <c r="H33" s="26">
        <f>IFERROR(IF('1.DP 2012-2022 '!G33&lt;0,"IRPJ NEGATIVO",('1.DP 2012-2022 '!G33+'1.DP 2012-2022 '!AC33)/'1.DP 2012-2022 '!R33),"NA")</f>
        <v>0.31402380235577876</v>
      </c>
      <c r="I33" s="26">
        <f>IFERROR(IF('1.DP 2012-2022 '!H33&lt;0,"IRPJ NEGATIVO",('1.DP 2012-2022 '!H33+'1.DP 2012-2022 '!AD33)/'1.DP 2012-2022 '!S33),"NA")</f>
        <v>0.24632818652501082</v>
      </c>
      <c r="J33" s="26">
        <f>IFERROR(IF('1.DP 2012-2022 '!I33&lt;0,"IRPJ NEGATIVO",('1.DP 2012-2022 '!I33+'1.DP 2012-2022 '!AE33)/'1.DP 2012-2022 '!T33),"NA")</f>
        <v>0.2388182752559706</v>
      </c>
      <c r="K33" s="26">
        <f>IFERROR(IF('1.DP 2012-2022 '!J33&lt;0,"IRPJ NEGATIVO",('1.DP 2012-2022 '!J33+'1.DP 2012-2022 '!AF33)/'1.DP 2012-2022 '!U33),"NA")</f>
        <v>0.14525817467100785</v>
      </c>
      <c r="L33" s="26">
        <f>IFERROR(IF('1.DP 2012-2022 '!K33&lt;0,"IRPJ NEGATIVO",('1.DP 2012-2022 '!K33+'1.DP 2012-2022 '!AG33)/'1.DP 2012-2022 '!V33),"NA")</f>
        <v>0.24763149877835219</v>
      </c>
      <c r="M33" s="26">
        <f>IFERROR(IF('1.DP 2012-2022 '!L33&lt;0,"IRPJ NEGATIVO",('1.DP 2012-2022 '!L33+'1.DP 2012-2022 '!AH33)/'1.DP 2012-2022 '!W33),"NA")</f>
        <v>0.25466251765191777</v>
      </c>
      <c r="N33" s="26">
        <f>IFERROR(IF('1.DP 2012-2022 '!M33&lt;0,"IRPJ NEGATIVO",('1.DP 2012-2022 '!M33+'1.DP 2012-2022 '!AI33)/'1.DP 2012-2022 '!X33),"NA")</f>
        <v>0.24082442624949407</v>
      </c>
      <c r="O33" s="26">
        <f>IFERROR(IF('1.DP 2012-2022 '!N33&lt;0,"IRPJ NEGATIVO",('1.DP 2012-2022 '!N33+'1.DP 2012-2022 '!AJ33)/'1.DP 2012-2022 '!Y33),"NA")</f>
        <v>0.26342028162941533</v>
      </c>
      <c r="P33" s="26">
        <f>IFERROR(IF('1.DP 2012-2022 '!O33&lt;0,"IRPJ NEGATIVO",('1.DP 2012-2022 '!O33+'1.DP 2012-2022 '!AK33)/'1.DP 2012-2022 '!Z33),"NA")</f>
        <v>0.25733580335368633</v>
      </c>
      <c r="Q33" s="27">
        <f t="shared" si="1"/>
        <v>11</v>
      </c>
      <c r="R33" s="27">
        <f t="shared" si="2"/>
        <v>518</v>
      </c>
      <c r="S33" s="28">
        <f>IFERROR((SUMIF('1.DP 2012-2022 '!E33:O33,"&gt;=0",'1.DP 2012-2022 '!E33:O33)+SUMIF('1.DP 2012-2022 '!E33:O33,"&gt;=0",'1.DP 2012-2022 '!AA33:AK33))/(SUM('1.DP 2012-2022 '!P33:Z33)),"NA")</f>
        <v>0.27458977485531771</v>
      </c>
      <c r="T33" s="29">
        <f t="shared" si="3"/>
        <v>5.8310569949970945E-3</v>
      </c>
      <c r="U33" s="29">
        <f t="shared" si="4"/>
        <v>1.0673100789429311E-3</v>
      </c>
    </row>
    <row r="34" spans="1:21" ht="14.25" customHeight="1">
      <c r="A34" s="12" t="s">
        <v>123</v>
      </c>
      <c r="B34" s="12" t="s">
        <v>124</v>
      </c>
      <c r="C34" s="12" t="s">
        <v>58</v>
      </c>
      <c r="D34" s="13" t="s">
        <v>59</v>
      </c>
      <c r="E34" s="25">
        <f t="shared" si="0"/>
        <v>5.460936579763289E-3</v>
      </c>
      <c r="F34" s="26">
        <f>IFERROR(IF('1.DP 2012-2022 '!E34&lt;0,"IRPJ NEGATIVO",('1.DP 2012-2022 '!E34+'1.DP 2012-2022 '!AA34)/'1.DP 2012-2022 '!P34),"NA")</f>
        <v>0.30251150381040026</v>
      </c>
      <c r="G34" s="26">
        <f>IFERROR(IF('1.DP 2012-2022 '!F34&lt;0,"IRPJ NEGATIVO",('1.DP 2012-2022 '!F34+'1.DP 2012-2022 '!AB34)/'1.DP 2012-2022 '!Q34),"NA")</f>
        <v>0.27538459359318335</v>
      </c>
      <c r="H34" s="26">
        <f>IFERROR(IF('1.DP 2012-2022 '!G34&lt;0,"IRPJ NEGATIVO",('1.DP 2012-2022 '!G34+'1.DP 2012-2022 '!AC34)/'1.DP 2012-2022 '!R34),"NA")</f>
        <v>2.8299922878983179</v>
      </c>
      <c r="I34" s="26">
        <f>IFERROR(IF('1.DP 2012-2022 '!H34&lt;0,"IRPJ NEGATIVO",('1.DP 2012-2022 '!H34+'1.DP 2012-2022 '!AD34)/'1.DP 2012-2022 '!S34),"NA")</f>
        <v>0.21148587054584941</v>
      </c>
      <c r="J34" s="26">
        <f>IFERROR(IF('1.DP 2012-2022 '!I34&lt;0,"IRPJ NEGATIVO",('1.DP 2012-2022 '!I34+'1.DP 2012-2022 '!AE34)/'1.DP 2012-2022 '!T34),"NA")</f>
        <v>0.31794742887900063</v>
      </c>
      <c r="K34" s="26">
        <f>IFERROR(IF('1.DP 2012-2022 '!J34&lt;0,"IRPJ NEGATIVO",('1.DP 2012-2022 '!J34+'1.DP 2012-2022 '!AF34)/'1.DP 2012-2022 '!U34),"NA")</f>
        <v>0.31669102689292722</v>
      </c>
      <c r="L34" s="26">
        <f>IFERROR(IF('1.DP 2012-2022 '!K34&lt;0,"IRPJ NEGATIVO",('1.DP 2012-2022 '!K34+'1.DP 2012-2022 '!AG34)/'1.DP 2012-2022 '!V34),"NA")</f>
        <v>0.31154080557281411</v>
      </c>
      <c r="M34" s="26">
        <f>IFERROR(IF('1.DP 2012-2022 '!L34&lt;0,"IRPJ NEGATIVO",('1.DP 2012-2022 '!L34+'1.DP 2012-2022 '!AH34)/'1.DP 2012-2022 '!W34),"NA")</f>
        <v>0.24019173699601024</v>
      </c>
      <c r="N34" s="26">
        <f>IFERROR(IF('1.DP 2012-2022 '!M34&lt;0,"IRPJ NEGATIVO",('1.DP 2012-2022 '!M34+'1.DP 2012-2022 '!AI34)/'1.DP 2012-2022 '!X34),"NA")</f>
        <v>0.28856712713845317</v>
      </c>
      <c r="O34" s="26">
        <f>IFERROR(IF('1.DP 2012-2022 '!N34&lt;0,"IRPJ NEGATIVO",('1.DP 2012-2022 '!N34+'1.DP 2012-2022 '!AJ34)/'1.DP 2012-2022 '!Y34),"NA")</f>
        <v>0.2815685400570066</v>
      </c>
      <c r="P34" s="26">
        <f>IFERROR(IF('1.DP 2012-2022 '!O34&lt;0,"IRPJ NEGATIVO",('1.DP 2012-2022 '!O34+'1.DP 2012-2022 '!AK34)/'1.DP 2012-2022 '!Z34),"NA")</f>
        <v>0</v>
      </c>
      <c r="Q34" s="27">
        <f t="shared" si="1"/>
        <v>10</v>
      </c>
      <c r="R34" s="27">
        <f t="shared" si="2"/>
        <v>518</v>
      </c>
      <c r="S34" s="28">
        <f>IFERROR((SUMIF('1.DP 2012-2022 '!E34:O34,"&gt;=0",'1.DP 2012-2022 '!E34:O34)+SUMIF('1.DP 2012-2022 '!E34:O34,"&gt;=0",'1.DP 2012-2022 '!AA34:AK34))/(SUM('1.DP 2012-2022 '!P34:Z34)),"NA")</f>
        <v>7.3409416762138094E-2</v>
      </c>
      <c r="T34" s="29">
        <f t="shared" si="3"/>
        <v>1.4171702077632835E-3</v>
      </c>
      <c r="U34" s="29">
        <f t="shared" si="4"/>
        <v>2.5939723237504626E-4</v>
      </c>
    </row>
    <row r="35" spans="1:21" ht="14.25" customHeight="1">
      <c r="A35" s="12" t="s">
        <v>125</v>
      </c>
      <c r="B35" s="12" t="s">
        <v>126</v>
      </c>
      <c r="C35" s="12" t="s">
        <v>58</v>
      </c>
      <c r="D35" s="13" t="s">
        <v>59</v>
      </c>
      <c r="E35" s="25">
        <f t="shared" si="0"/>
        <v>6.8272305422822383E-3</v>
      </c>
      <c r="F35" s="26">
        <f>IFERROR(IF('1.DP 2012-2022 '!E35&lt;0,"IRPJ NEGATIVO",('1.DP 2012-2022 '!E35+'1.DP 2012-2022 '!AA35)/'1.DP 2012-2022 '!P35),"NA")</f>
        <v>0.34267880597549338</v>
      </c>
      <c r="G35" s="26">
        <f>IFERROR(IF('1.DP 2012-2022 '!F35&lt;0,"IRPJ NEGATIVO",('1.DP 2012-2022 '!F35+'1.DP 2012-2022 '!AB35)/'1.DP 2012-2022 '!Q35),"NA")</f>
        <v>0.34374211772191315</v>
      </c>
      <c r="H35" s="26">
        <f>IFERROR(IF('1.DP 2012-2022 '!G35&lt;0,"IRPJ NEGATIVO",('1.DP 2012-2022 '!G35+'1.DP 2012-2022 '!AC35)/'1.DP 2012-2022 '!R35),"NA")</f>
        <v>0.3494230456308916</v>
      </c>
      <c r="I35" s="26">
        <f>IFERROR(IF('1.DP 2012-2022 '!H35&lt;0,"IRPJ NEGATIVO",('1.DP 2012-2022 '!H35+'1.DP 2012-2022 '!AD35)/'1.DP 2012-2022 '!S35),"NA")</f>
        <v>0.21653506513251244</v>
      </c>
      <c r="J35" s="26">
        <f>IFERROR(IF('1.DP 2012-2022 '!I35&lt;0,"IRPJ NEGATIVO",('1.DP 2012-2022 '!I35+'1.DP 2012-2022 '!AE35)/'1.DP 2012-2022 '!T35),"NA")</f>
        <v>0.31502737064497099</v>
      </c>
      <c r="K35" s="26">
        <f>IFERROR(IF('1.DP 2012-2022 '!J35&lt;0,"IRPJ NEGATIVO",('1.DP 2012-2022 '!J35+'1.DP 2012-2022 '!AF35)/'1.DP 2012-2022 '!U35),"NA")</f>
        <v>0.33448937906237142</v>
      </c>
      <c r="L35" s="26">
        <f>IFERROR(IF('1.DP 2012-2022 '!K35&lt;0,"IRPJ NEGATIVO",('1.DP 2012-2022 '!K35+'1.DP 2012-2022 '!AG35)/'1.DP 2012-2022 '!V35),"NA")</f>
        <v>0.32796297378399303</v>
      </c>
      <c r="M35" s="26">
        <f>IFERROR(IF('1.DP 2012-2022 '!L35&lt;0,"IRPJ NEGATIVO",('1.DP 2012-2022 '!L35+'1.DP 2012-2022 '!AH35)/'1.DP 2012-2022 '!W35),"NA")</f>
        <v>0.31655791194150196</v>
      </c>
      <c r="N35" s="26">
        <f>IFERROR(IF('1.DP 2012-2022 '!M35&lt;0,"IRPJ NEGATIVO",('1.DP 2012-2022 '!M35+'1.DP 2012-2022 '!AI35)/'1.DP 2012-2022 '!X35),"NA")</f>
        <v>0.33025738650864417</v>
      </c>
      <c r="O35" s="26">
        <f>IFERROR(IF('1.DP 2012-2022 '!N35&lt;0,"IRPJ NEGATIVO",('1.DP 2012-2022 '!N35+'1.DP 2012-2022 '!AJ35)/'1.DP 2012-2022 '!Y35),"NA")</f>
        <v>0.33833087169061687</v>
      </c>
      <c r="P35" s="26">
        <f>IFERROR(IF('1.DP 2012-2022 '!O35&lt;0,"IRPJ NEGATIVO",('1.DP 2012-2022 '!O35+'1.DP 2012-2022 '!AK35)/'1.DP 2012-2022 '!Z35),"NA")</f>
        <v>0.33963182226666366</v>
      </c>
      <c r="Q35" s="27">
        <f t="shared" si="1"/>
        <v>11</v>
      </c>
      <c r="R35" s="27">
        <f t="shared" si="2"/>
        <v>518</v>
      </c>
      <c r="S35" s="28">
        <f>IFERROR((SUMIF('1.DP 2012-2022 '!E35:O35,"&gt;=0",'1.DP 2012-2022 '!E35:O35)+SUMIF('1.DP 2012-2022 '!E35:O35,"&gt;=0",'1.DP 2012-2022 '!AA35:AK35))/(SUM('1.DP 2012-2022 '!P35:Z35)),"NA")</f>
        <v>0.32059794455731994</v>
      </c>
      <c r="T35" s="29">
        <f t="shared" si="3"/>
        <v>6.8080644597114277E-3</v>
      </c>
      <c r="U35" s="29">
        <f t="shared" si="4"/>
        <v>1.2461404205408196E-3</v>
      </c>
    </row>
    <row r="36" spans="1:21" ht="14.25" customHeight="1">
      <c r="A36" s="12" t="s">
        <v>127</v>
      </c>
      <c r="B36" s="12" t="s">
        <v>128</v>
      </c>
      <c r="C36" s="12" t="s">
        <v>58</v>
      </c>
      <c r="D36" s="13" t="s">
        <v>59</v>
      </c>
      <c r="E36" s="25">
        <f t="shared" si="0"/>
        <v>7.1833060396264995E-3</v>
      </c>
      <c r="F36" s="26">
        <f>IFERROR(IF('1.DP 2012-2022 '!E36&lt;0,"IRPJ NEGATIVO",('1.DP 2012-2022 '!E36+'1.DP 2012-2022 '!AA36)/'1.DP 2012-2022 '!P36),"NA")</f>
        <v>0.28868694775783643</v>
      </c>
      <c r="G36" s="26">
        <f>IFERROR(IF('1.DP 2012-2022 '!F36&lt;0,"IRPJ NEGATIVO",('1.DP 2012-2022 '!F36+'1.DP 2012-2022 '!AB36)/'1.DP 2012-2022 '!Q36),"NA")</f>
        <v>0.33111833719355704</v>
      </c>
      <c r="H36" s="26">
        <f>IFERROR(IF('1.DP 2012-2022 '!G36&lt;0,"IRPJ NEGATIVO",('1.DP 2012-2022 '!G36+'1.DP 2012-2022 '!AC36)/'1.DP 2012-2022 '!R36),"NA")</f>
        <v>0.33451186731092031</v>
      </c>
      <c r="I36" s="26">
        <f>IFERROR(IF('1.DP 2012-2022 '!H36&lt;0,"IRPJ NEGATIVO",('1.DP 2012-2022 '!H36+'1.DP 2012-2022 '!AD36)/'1.DP 2012-2022 '!S36),"NA")</f>
        <v>0.3357092801809029</v>
      </c>
      <c r="J36" s="26">
        <f>IFERROR(IF('1.DP 2012-2022 '!I36&lt;0,"IRPJ NEGATIVO",('1.DP 2012-2022 '!I36+'1.DP 2012-2022 '!AE36)/'1.DP 2012-2022 '!T36),"NA")</f>
        <v>0.33499240163418154</v>
      </c>
      <c r="K36" s="26">
        <f>IFERROR(IF('1.DP 2012-2022 '!J36&lt;0,"IRPJ NEGATIVO",('1.DP 2012-2022 '!J36+'1.DP 2012-2022 '!AF36)/'1.DP 2012-2022 '!U36),"NA")</f>
        <v>0.35512148882088512</v>
      </c>
      <c r="L36" s="26">
        <f>IFERROR(IF('1.DP 2012-2022 '!K36&lt;0,"IRPJ NEGATIVO",('1.DP 2012-2022 '!K36+'1.DP 2012-2022 '!AG36)/'1.DP 2012-2022 '!V36),"NA")</f>
        <v>0.36845361167995883</v>
      </c>
      <c r="M36" s="26">
        <f>IFERROR(IF('1.DP 2012-2022 '!L36&lt;0,"IRPJ NEGATIVO",('1.DP 2012-2022 '!L36+'1.DP 2012-2022 '!AH36)/'1.DP 2012-2022 '!W36),"NA")</f>
        <v>0.34520009385382111</v>
      </c>
      <c r="N36" s="26">
        <f>IFERROR(IF('1.DP 2012-2022 '!M36&lt;0,"IRPJ NEGATIVO",('1.DP 2012-2022 '!M36+'1.DP 2012-2022 '!AI36)/'1.DP 2012-2022 '!X36),"NA")</f>
        <v>0.34203701162411898</v>
      </c>
      <c r="O36" s="26">
        <f>IFERROR(IF('1.DP 2012-2022 '!N36&lt;0,"IRPJ NEGATIVO",('1.DP 2012-2022 '!N36+'1.DP 2012-2022 '!AJ36)/'1.DP 2012-2022 '!Y36),"NA")</f>
        <v>0.3468530767861151</v>
      </c>
      <c r="P36" s="26">
        <f>IFERROR(IF('1.DP 2012-2022 '!O36&lt;0,"IRPJ NEGATIVO",('1.DP 2012-2022 '!O36+'1.DP 2012-2022 '!AK36)/'1.DP 2012-2022 '!Z36),"NA")</f>
        <v>0.34711054008511411</v>
      </c>
      <c r="Q36" s="27">
        <f t="shared" si="1"/>
        <v>11</v>
      </c>
      <c r="R36" s="27">
        <f t="shared" si="2"/>
        <v>518</v>
      </c>
      <c r="S36" s="28">
        <f>IFERROR((SUMIF('1.DP 2012-2022 '!E36:O36,"&gt;=0",'1.DP 2012-2022 '!E36:O36)+SUMIF('1.DP 2012-2022 '!E36:O36,"&gt;=0",'1.DP 2012-2022 '!AA36:AK36))/(SUM('1.DP 2012-2022 '!P36:Z36)),"NA")</f>
        <v>0.33778745131007637</v>
      </c>
      <c r="T36" s="29">
        <f t="shared" si="3"/>
        <v>7.1730925953877216E-3</v>
      </c>
      <c r="U36" s="29">
        <f t="shared" si="4"/>
        <v>1.3129547577423464E-3</v>
      </c>
    </row>
    <row r="37" spans="1:21" ht="14.25" customHeight="1">
      <c r="A37" s="12" t="s">
        <v>129</v>
      </c>
      <c r="B37" s="12" t="s">
        <v>130</v>
      </c>
      <c r="C37" s="12" t="s">
        <v>58</v>
      </c>
      <c r="D37" s="13" t="s">
        <v>59</v>
      </c>
      <c r="E37" s="25">
        <f t="shared" si="0"/>
        <v>0</v>
      </c>
      <c r="F37" s="26">
        <f>IFERROR(IF('1.DP 2012-2022 '!E37&lt;0,"IRPJ NEGATIVO",('1.DP 2012-2022 '!E37+'1.DP 2012-2022 '!AA37)/'1.DP 2012-2022 '!P37),"NA")</f>
        <v>0</v>
      </c>
      <c r="G37" s="26">
        <f>IFERROR(IF('1.DP 2012-2022 '!F37&lt;0,"IRPJ NEGATIVO",('1.DP 2012-2022 '!F37+'1.DP 2012-2022 '!AB37)/'1.DP 2012-2022 '!Q37),"NA")</f>
        <v>0</v>
      </c>
      <c r="H37" s="26">
        <f>IFERROR(IF('1.DP 2012-2022 '!G37&lt;0,"IRPJ NEGATIVO",('1.DP 2012-2022 '!G37+'1.DP 2012-2022 '!AC37)/'1.DP 2012-2022 '!R37),"NA")</f>
        <v>0</v>
      </c>
      <c r="I37" s="26">
        <f>IFERROR(IF('1.DP 2012-2022 '!H37&lt;0,"IRPJ NEGATIVO",('1.DP 2012-2022 '!H37+'1.DP 2012-2022 '!AD37)/'1.DP 2012-2022 '!S37),"NA")</f>
        <v>0</v>
      </c>
      <c r="J37" s="26">
        <f>IFERROR(IF('1.DP 2012-2022 '!I37&lt;0,"IRPJ NEGATIVO",('1.DP 2012-2022 '!I37+'1.DP 2012-2022 '!AE37)/'1.DP 2012-2022 '!T37),"NA")</f>
        <v>0</v>
      </c>
      <c r="K37" s="26">
        <f>IFERROR(IF('1.DP 2012-2022 '!J37&lt;0,"IRPJ NEGATIVO",('1.DP 2012-2022 '!J37+'1.DP 2012-2022 '!AF37)/'1.DP 2012-2022 '!U37),"NA")</f>
        <v>0</v>
      </c>
      <c r="L37" s="26">
        <f>IFERROR(IF('1.DP 2012-2022 '!K37&lt;0,"IRPJ NEGATIVO",('1.DP 2012-2022 '!K37+'1.DP 2012-2022 '!AG37)/'1.DP 2012-2022 '!V37),"NA")</f>
        <v>0</v>
      </c>
      <c r="M37" s="26">
        <f>IFERROR(IF('1.DP 2012-2022 '!L37&lt;0,"IRPJ NEGATIVO",('1.DP 2012-2022 '!L37+'1.DP 2012-2022 '!AH37)/'1.DP 2012-2022 '!W37),"NA")</f>
        <v>0</v>
      </c>
      <c r="N37" s="26">
        <f>IFERROR(IF('1.DP 2012-2022 '!M37&lt;0,"IRPJ NEGATIVO",('1.DP 2012-2022 '!M37+'1.DP 2012-2022 '!AI37)/'1.DP 2012-2022 '!X37),"NA")</f>
        <v>0</v>
      </c>
      <c r="O37" s="26">
        <f>IFERROR(IF('1.DP 2012-2022 '!N37&lt;0,"IRPJ NEGATIVO",('1.DP 2012-2022 '!N37+'1.DP 2012-2022 '!AJ37)/'1.DP 2012-2022 '!Y37),"NA")</f>
        <v>0</v>
      </c>
      <c r="P37" s="26">
        <f>IFERROR(IF('1.DP 2012-2022 '!O37&lt;0,"IRPJ NEGATIVO",('1.DP 2012-2022 '!O37+'1.DP 2012-2022 '!AK37)/'1.DP 2012-2022 '!Z37),"NA")</f>
        <v>0</v>
      </c>
      <c r="Q37" s="27">
        <f t="shared" si="1"/>
        <v>11</v>
      </c>
      <c r="R37" s="27">
        <f t="shared" si="2"/>
        <v>518</v>
      </c>
      <c r="S37" s="28">
        <f>IFERROR((SUMIF('1.DP 2012-2022 '!E37:O37,"&gt;=0",'1.DP 2012-2022 '!E37:O37)+SUMIF('1.DP 2012-2022 '!E37:O37,"&gt;=0",'1.DP 2012-2022 '!AA37:AK37))/(SUM('1.DP 2012-2022 '!P37:Z37)),"NA")</f>
        <v>0</v>
      </c>
      <c r="T37" s="29">
        <f t="shared" si="3"/>
        <v>0</v>
      </c>
      <c r="U37" s="29">
        <f t="shared" si="4"/>
        <v>0</v>
      </c>
    </row>
    <row r="38" spans="1:21" ht="14.25" customHeight="1">
      <c r="A38" s="12" t="s">
        <v>131</v>
      </c>
      <c r="B38" s="12" t="s">
        <v>132</v>
      </c>
      <c r="C38" s="12" t="s">
        <v>58</v>
      </c>
      <c r="D38" s="13" t="s">
        <v>59</v>
      </c>
      <c r="E38" s="25">
        <f t="shared" si="0"/>
        <v>3.6648276536577601E-3</v>
      </c>
      <c r="F38" s="26">
        <f>IFERROR(IF('1.DP 2012-2022 '!E38&lt;0,"IRPJ NEGATIVO",('1.DP 2012-2022 '!E38+'1.DP 2012-2022 '!AA38)/'1.DP 2012-2022 '!P38),"NA")</f>
        <v>0.25162769330370455</v>
      </c>
      <c r="G38" s="26">
        <f>IFERROR(IF('1.DP 2012-2022 '!F38&lt;0,"IRPJ NEGATIVO",('1.DP 2012-2022 '!F38+'1.DP 2012-2022 '!AB38)/'1.DP 2012-2022 '!Q38),"NA")</f>
        <v>5.7893154513328611E-2</v>
      </c>
      <c r="H38" s="26">
        <f>IFERROR(IF('1.DP 2012-2022 '!G38&lt;0,"IRPJ NEGATIVO",('1.DP 2012-2022 '!G38+'1.DP 2012-2022 '!AC38)/'1.DP 2012-2022 '!R38),"NA")</f>
        <v>-0.4987670192402095</v>
      </c>
      <c r="I38" s="26">
        <f>IFERROR(IF('1.DP 2012-2022 '!H38&lt;0,"IRPJ NEGATIVO",('1.DP 2012-2022 '!H38+'1.DP 2012-2022 '!AD38)/'1.DP 2012-2022 '!S38),"NA")</f>
        <v>322.0487645679471</v>
      </c>
      <c r="J38" s="26">
        <f>IFERROR(IF('1.DP 2012-2022 '!I38&lt;0,"IRPJ NEGATIVO",('1.DP 2012-2022 '!I38+'1.DP 2012-2022 '!AE38)/'1.DP 2012-2022 '!T38),"NA")</f>
        <v>0.31582727585033304</v>
      </c>
      <c r="K38" s="26">
        <f>IFERROR(IF('1.DP 2012-2022 '!J38&lt;0,"IRPJ NEGATIVO",('1.DP 2012-2022 '!J38+'1.DP 2012-2022 '!AF38)/'1.DP 2012-2022 '!U38),"NA")</f>
        <v>0.20769952586676502</v>
      </c>
      <c r="L38" s="26">
        <f>IFERROR(IF('1.DP 2012-2022 '!K38&lt;0,"IRPJ NEGATIVO",('1.DP 2012-2022 '!K38+'1.DP 2012-2022 '!AG38)/'1.DP 2012-2022 '!V38),"NA")</f>
        <v>1.3638525568902684</v>
      </c>
      <c r="M38" s="26">
        <f>IFERROR(IF('1.DP 2012-2022 '!L38&lt;0,"IRPJ NEGATIVO",('1.DP 2012-2022 '!L38+'1.DP 2012-2022 '!AH38)/'1.DP 2012-2022 '!W38),"NA")</f>
        <v>0.31039132774084516</v>
      </c>
      <c r="N38" s="26">
        <f>IFERROR(IF('1.DP 2012-2022 '!M38&lt;0,"IRPJ NEGATIVO",('1.DP 2012-2022 '!M38+'1.DP 2012-2022 '!AI38)/'1.DP 2012-2022 '!X38),"NA")</f>
        <v>0.27807866196200176</v>
      </c>
      <c r="O38" s="26">
        <f>IFERROR(IF('1.DP 2012-2022 '!N38&lt;0,"IRPJ NEGATIVO",('1.DP 2012-2022 '!N38+'1.DP 2012-2022 '!AJ38)/'1.DP 2012-2022 '!Y38),"NA")</f>
        <v>0.23956549478340186</v>
      </c>
      <c r="P38" s="26">
        <f>IFERROR(IF('1.DP 2012-2022 '!O38&lt;0,"IRPJ NEGATIVO",('1.DP 2012-2022 '!O38+'1.DP 2012-2022 '!AK38)/'1.DP 2012-2022 '!Z38),"NA")</f>
        <v>0.31547093687421091</v>
      </c>
      <c r="Q38" s="27">
        <f t="shared" si="1"/>
        <v>8</v>
      </c>
      <c r="R38" s="27">
        <f t="shared" si="2"/>
        <v>518</v>
      </c>
      <c r="S38" s="28">
        <f>IFERROR((SUMIF('1.DP 2012-2022 '!E38:O38,"&gt;=0",'1.DP 2012-2022 '!E38:O38)+SUMIF('1.DP 2012-2022 '!E38:O38,"&gt;=0",'1.DP 2012-2022 '!AA38:AK38))/(SUM('1.DP 2012-2022 '!P38:Z38)),"NA")</f>
        <v>0.17906239860389947</v>
      </c>
      <c r="T38" s="29">
        <f t="shared" si="3"/>
        <v>2.7654424494810729E-3</v>
      </c>
      <c r="U38" s="29">
        <f t="shared" si="4"/>
        <v>5.0618345895095255E-4</v>
      </c>
    </row>
    <row r="39" spans="1:21" ht="14.25" customHeight="1">
      <c r="A39" s="12" t="s">
        <v>133</v>
      </c>
      <c r="B39" s="12" t="s">
        <v>134</v>
      </c>
      <c r="C39" s="12" t="s">
        <v>58</v>
      </c>
      <c r="D39" s="13" t="s">
        <v>59</v>
      </c>
      <c r="E39" s="25">
        <f t="shared" si="0"/>
        <v>2.3554358465565826E-3</v>
      </c>
      <c r="F39" s="26">
        <f>IFERROR(IF('1.DP 2012-2022 '!E39&lt;0,"IRPJ NEGATIVO",('1.DP 2012-2022 '!E39+'1.DP 2012-2022 '!AA39)/'1.DP 2012-2022 '!P39),"NA")</f>
        <v>0.12014462323205198</v>
      </c>
      <c r="G39" s="26">
        <f>IFERROR(IF('1.DP 2012-2022 '!F39&lt;0,"IRPJ NEGATIVO",('1.DP 2012-2022 '!F39+'1.DP 2012-2022 '!AB39)/'1.DP 2012-2022 '!Q39),"NA")</f>
        <v>0.24320517713276199</v>
      </c>
      <c r="H39" s="26">
        <f>IFERROR(IF('1.DP 2012-2022 '!G39&lt;0,"IRPJ NEGATIVO",('1.DP 2012-2022 '!G39+'1.DP 2012-2022 '!AC39)/'1.DP 2012-2022 '!R39),"NA")</f>
        <v>-0.18520321179681548</v>
      </c>
      <c r="I39" s="26">
        <f>IFERROR(IF('1.DP 2012-2022 '!H39&lt;0,"IRPJ NEGATIVO",('1.DP 2012-2022 '!H39+'1.DP 2012-2022 '!AD39)/'1.DP 2012-2022 '!S39),"NA")</f>
        <v>0.17190883716964012</v>
      </c>
      <c r="J39" s="26">
        <f>IFERROR(IF('1.DP 2012-2022 '!I39&lt;0,"IRPJ NEGATIVO",('1.DP 2012-2022 '!I39+'1.DP 2012-2022 '!AE39)/'1.DP 2012-2022 '!T39),"NA")</f>
        <v>0.15857746675647807</v>
      </c>
      <c r="K39" s="26">
        <f>IFERROR(IF('1.DP 2012-2022 '!J39&lt;0,"IRPJ NEGATIVO",('1.DP 2012-2022 '!J39+'1.DP 2012-2022 '!AF39)/'1.DP 2012-2022 '!U39),"NA")</f>
        <v>0.28185621912007963</v>
      </c>
      <c r="L39" s="26">
        <f>IFERROR(IF('1.DP 2012-2022 '!K39&lt;0,"IRPJ NEGATIVO",('1.DP 2012-2022 '!K39+'1.DP 2012-2022 '!AG39)/'1.DP 2012-2022 '!V39),"NA")</f>
        <v>0.37613829254449027</v>
      </c>
      <c r="M39" s="26">
        <f>IFERROR(IF('1.DP 2012-2022 '!L39&lt;0,"IRPJ NEGATIVO",('1.DP 2012-2022 '!L39+'1.DP 2012-2022 '!AH39)/'1.DP 2012-2022 '!W39),"NA")</f>
        <v>5.3488364357623219E-2</v>
      </c>
      <c r="N39" s="26" t="str">
        <f>IFERROR(IF('1.DP 2012-2022 '!M39&lt;0,"IRPJ NEGATIVO",('1.DP 2012-2022 '!M39+'1.DP 2012-2022 '!AI39)/'1.DP 2012-2022 '!X39),"NA")</f>
        <v>NA</v>
      </c>
      <c r="O39" s="26" t="str">
        <f>IFERROR(IF('1.DP 2012-2022 '!N39&lt;0,"IRPJ NEGATIVO",('1.DP 2012-2022 '!N39+'1.DP 2012-2022 '!AJ39)/'1.DP 2012-2022 '!Y39),"NA")</f>
        <v>NA</v>
      </c>
      <c r="P39" s="26" t="str">
        <f>IFERROR(IF('1.DP 2012-2022 '!O39&lt;0,"IRPJ NEGATIVO",('1.DP 2012-2022 '!O39+'1.DP 2012-2022 '!AK39)/'1.DP 2012-2022 '!Z39),"NA")</f>
        <v>NA</v>
      </c>
      <c r="Q39" s="27">
        <f t="shared" si="1"/>
        <v>8</v>
      </c>
      <c r="R39" s="27">
        <f t="shared" si="2"/>
        <v>518</v>
      </c>
      <c r="S39" s="28">
        <f>IFERROR((SUMIF('1.DP 2012-2022 '!E39:O39,"&gt;=0",'1.DP 2012-2022 '!E39:O39)+SUMIF('1.DP 2012-2022 '!E39:O39,"&gt;=0",'1.DP 2012-2022 '!AA39:AK39))/(SUM('1.DP 2012-2022 '!P39:Z39)),"NA")</f>
        <v>0.19608478864945947</v>
      </c>
      <c r="T39" s="29">
        <f t="shared" si="3"/>
        <v>3.0283365042387562E-3</v>
      </c>
      <c r="U39" s="29">
        <f t="shared" si="4"/>
        <v>5.5430328946843666E-4</v>
      </c>
    </row>
    <row r="40" spans="1:21" ht="14.25" customHeight="1">
      <c r="A40" s="12" t="s">
        <v>135</v>
      </c>
      <c r="B40" s="12" t="s">
        <v>136</v>
      </c>
      <c r="C40" s="12" t="s">
        <v>58</v>
      </c>
      <c r="D40" s="13" t="s">
        <v>59</v>
      </c>
      <c r="E40" s="25">
        <f t="shared" si="0"/>
        <v>4.6750418856468393E-3</v>
      </c>
      <c r="F40" s="26">
        <f>IFERROR(IF('1.DP 2012-2022 '!E40&lt;0,"IRPJ NEGATIVO",('1.DP 2012-2022 '!E40+'1.DP 2012-2022 '!AA40)/'1.DP 2012-2022 '!P40),"NA")</f>
        <v>0.22862912806486127</v>
      </c>
      <c r="G40" s="26">
        <f>IFERROR(IF('1.DP 2012-2022 '!F40&lt;0,"IRPJ NEGATIVO",('1.DP 2012-2022 '!F40+'1.DP 2012-2022 '!AB40)/'1.DP 2012-2022 '!Q40),"NA")</f>
        <v>0.10383830851928777</v>
      </c>
      <c r="H40" s="26">
        <f>IFERROR(IF('1.DP 2012-2022 '!G40&lt;0,"IRPJ NEGATIVO",('1.DP 2012-2022 '!G40+'1.DP 2012-2022 '!AC40)/'1.DP 2012-2022 '!R40),"NA")</f>
        <v>0.72213247136904957</v>
      </c>
      <c r="I40" s="26">
        <f>IFERROR(IF('1.DP 2012-2022 '!H40&lt;0,"IRPJ NEGATIVO",('1.DP 2012-2022 '!H40+'1.DP 2012-2022 '!AD40)/'1.DP 2012-2022 '!S40),"NA")</f>
        <v>-0.85373390436667562</v>
      </c>
      <c r="J40" s="26">
        <f>IFERROR(IF('1.DP 2012-2022 '!I40&lt;0,"IRPJ NEGATIVO",('1.DP 2012-2022 '!I40+'1.DP 2012-2022 '!AE40)/'1.DP 2012-2022 '!T40),"NA")</f>
        <v>0.13830679035831411</v>
      </c>
      <c r="K40" s="26">
        <f>IFERROR(IF('1.DP 2012-2022 '!J40&lt;0,"IRPJ NEGATIVO",('1.DP 2012-2022 '!J40+'1.DP 2012-2022 '!AF40)/'1.DP 2012-2022 '!U40),"NA")</f>
        <v>0.45922998084935174</v>
      </c>
      <c r="L40" s="26">
        <f>IFERROR(IF('1.DP 2012-2022 '!K40&lt;0,"IRPJ NEGATIVO",('1.DP 2012-2022 '!K40+'1.DP 2012-2022 '!AG40)/'1.DP 2012-2022 '!V40),"NA")</f>
        <v>0.25377931264454734</v>
      </c>
      <c r="M40" s="26">
        <f>IFERROR(IF('1.DP 2012-2022 '!L40&lt;0,"IRPJ NEGATIVO",('1.DP 2012-2022 '!L40+'1.DP 2012-2022 '!AH40)/'1.DP 2012-2022 '!W40),"NA")</f>
        <v>0.23746057619049543</v>
      </c>
      <c r="N40" s="26">
        <f>IFERROR(IF('1.DP 2012-2022 '!M40&lt;0,"IRPJ NEGATIVO",('1.DP 2012-2022 '!M40+'1.DP 2012-2022 '!AI40)/'1.DP 2012-2022 '!X40),"NA")</f>
        <v>0.27829512876915558</v>
      </c>
      <c r="O40" s="26" t="str">
        <f>IFERROR(IF('1.DP 2012-2022 '!N40&lt;0,"IRPJ NEGATIVO",('1.DP 2012-2022 '!N40+'1.DP 2012-2022 '!AJ40)/'1.DP 2012-2022 '!Y40),"NA")</f>
        <v>NA</v>
      </c>
      <c r="P40" s="26" t="str">
        <f>IFERROR(IF('1.DP 2012-2022 '!O40&lt;0,"IRPJ NEGATIVO",('1.DP 2012-2022 '!O40+'1.DP 2012-2022 '!AK40)/'1.DP 2012-2022 '!Z40),"NA")</f>
        <v>NA</v>
      </c>
      <c r="Q40" s="27">
        <f t="shared" si="1"/>
        <v>8</v>
      </c>
      <c r="R40" s="27">
        <f t="shared" si="2"/>
        <v>518</v>
      </c>
      <c r="S40" s="28">
        <f>IFERROR((SUMIF('1.DP 2012-2022 '!E40:O40,"&gt;=0",'1.DP 2012-2022 '!E40:O40)+SUMIF('1.DP 2012-2022 '!E40:O40,"&gt;=0",'1.DP 2012-2022 '!AA40:AK40))/(SUM('1.DP 2012-2022 '!P40:Z40)),"NA")</f>
        <v>0.19007409647983659</v>
      </c>
      <c r="T40" s="29">
        <f t="shared" si="3"/>
        <v>2.9355072815418779E-3</v>
      </c>
      <c r="U40" s="29">
        <f t="shared" si="4"/>
        <v>5.3731193351190553E-4</v>
      </c>
    </row>
    <row r="41" spans="1:21" ht="14.25" customHeight="1">
      <c r="A41" s="12" t="s">
        <v>137</v>
      </c>
      <c r="B41" s="12" t="s">
        <v>138</v>
      </c>
      <c r="C41" s="12" t="s">
        <v>58</v>
      </c>
      <c r="D41" s="13" t="s">
        <v>59</v>
      </c>
      <c r="E41" s="25">
        <f t="shared" si="0"/>
        <v>4.5460453635776778E-3</v>
      </c>
      <c r="F41" s="26">
        <f>IFERROR(IF('1.DP 2012-2022 '!E41&lt;0,"IRPJ NEGATIVO",('1.DP 2012-2022 '!E41+'1.DP 2012-2022 '!AA41)/'1.DP 2012-2022 '!P41),"NA")</f>
        <v>0.24514289277694365</v>
      </c>
      <c r="G41" s="26">
        <f>IFERROR(IF('1.DP 2012-2022 '!F41&lt;0,"IRPJ NEGATIVO",('1.DP 2012-2022 '!F41+'1.DP 2012-2022 '!AB41)/'1.DP 2012-2022 '!Q41),"NA")</f>
        <v>0.11077878336311302</v>
      </c>
      <c r="H41" s="26">
        <f>IFERROR(IF('1.DP 2012-2022 '!G41&lt;0,"IRPJ NEGATIVO",('1.DP 2012-2022 '!G41+'1.DP 2012-2022 '!AC41)/'1.DP 2012-2022 '!R41),"NA")</f>
        <v>0.3165481172210276</v>
      </c>
      <c r="I41" s="26">
        <f>IFERROR(IF('1.DP 2012-2022 '!H41&lt;0,"IRPJ NEGATIVO",('1.DP 2012-2022 '!H41+'1.DP 2012-2022 '!AD41)/'1.DP 2012-2022 '!S41),"NA")</f>
        <v>0.30047970058553847</v>
      </c>
      <c r="J41" s="26">
        <f>IFERROR(IF('1.DP 2012-2022 '!I41&lt;0,"IRPJ NEGATIVO",('1.DP 2012-2022 '!I41+'1.DP 2012-2022 '!AE41)/'1.DP 2012-2022 '!T41),"NA")</f>
        <v>0.28918440550454833</v>
      </c>
      <c r="K41" s="26">
        <f>IFERROR(IF('1.DP 2012-2022 '!J41&lt;0,"IRPJ NEGATIVO",('1.DP 2012-2022 '!J41+'1.DP 2012-2022 '!AF41)/'1.DP 2012-2022 '!U41),"NA")</f>
        <v>0.31964870343494883</v>
      </c>
      <c r="L41" s="26">
        <f>IFERROR(IF('1.DP 2012-2022 '!K41&lt;0,"IRPJ NEGATIVO",('1.DP 2012-2022 '!K41+'1.DP 2012-2022 '!AG41)/'1.DP 2012-2022 '!V41),"NA")</f>
        <v>11.514338554455597</v>
      </c>
      <c r="M41" s="26">
        <f>IFERROR(IF('1.DP 2012-2022 '!L41&lt;0,"IRPJ NEGATIVO",('1.DP 2012-2022 '!L41+'1.DP 2012-2022 '!AH41)/'1.DP 2012-2022 '!W41),"NA")</f>
        <v>0.87658175870021338</v>
      </c>
      <c r="N41" s="26">
        <f>IFERROR(IF('1.DP 2012-2022 '!M41&lt;0,"IRPJ NEGATIVO",('1.DP 2012-2022 '!M41+'1.DP 2012-2022 '!AI41)/'1.DP 2012-2022 '!X41),"NA")</f>
        <v>0.25622417917557977</v>
      </c>
      <c r="O41" s="26">
        <f>IFERROR(IF('1.DP 2012-2022 '!N41&lt;0,"IRPJ NEGATIVO",('1.DP 2012-2022 '!N41+'1.DP 2012-2022 '!AJ41)/'1.DP 2012-2022 '!Y41),"NA")</f>
        <v>0.25519454979006628</v>
      </c>
      <c r="P41" s="26">
        <f>IFERROR(IF('1.DP 2012-2022 '!O41&lt;0,"IRPJ NEGATIVO",('1.DP 2012-2022 '!O41+'1.DP 2012-2022 '!AK41)/'1.DP 2012-2022 '!Z41),"NA")</f>
        <v>0.23533506868699319</v>
      </c>
      <c r="Q41" s="27">
        <f t="shared" si="1"/>
        <v>9</v>
      </c>
      <c r="R41" s="27">
        <f t="shared" si="2"/>
        <v>518</v>
      </c>
      <c r="S41" s="28">
        <f>IFERROR((SUMIF('1.DP 2012-2022 '!E41:O41,"&gt;=0",'1.DP 2012-2022 '!E41:O41)+SUMIF('1.DP 2012-2022 '!E41:O41,"&gt;=0",'1.DP 2012-2022 '!AA41:AK41))/(SUM('1.DP 2012-2022 '!P41:Z41)),"NA")</f>
        <v>0.25261505081515856</v>
      </c>
      <c r="T41" s="29">
        <f t="shared" si="3"/>
        <v>4.3890645894525621E-3</v>
      </c>
      <c r="U41" s="29">
        <f t="shared" si="4"/>
        <v>8.0336941955350789E-4</v>
      </c>
    </row>
    <row r="42" spans="1:21" ht="14.25" customHeight="1">
      <c r="A42" s="12" t="s">
        <v>139</v>
      </c>
      <c r="B42" s="12" t="s">
        <v>140</v>
      </c>
      <c r="C42" s="12" t="s">
        <v>58</v>
      </c>
      <c r="D42" s="13" t="s">
        <v>59</v>
      </c>
      <c r="E42" s="25">
        <f t="shared" si="0"/>
        <v>1.621738301688829E-3</v>
      </c>
      <c r="F42" s="26">
        <f>IFERROR(IF('1.DP 2012-2022 '!E42&lt;0,"IRPJ NEGATIVO",('1.DP 2012-2022 '!E42+'1.DP 2012-2022 '!AA42)/'1.DP 2012-2022 '!P42),"NA")</f>
        <v>0</v>
      </c>
      <c r="G42" s="26">
        <f>IFERROR(IF('1.DP 2012-2022 '!F42&lt;0,"IRPJ NEGATIVO",('1.DP 2012-2022 '!F42+'1.DP 2012-2022 '!AB42)/'1.DP 2012-2022 '!Q42),"NA")</f>
        <v>0</v>
      </c>
      <c r="H42" s="26">
        <f>IFERROR(IF('1.DP 2012-2022 '!G42&lt;0,"IRPJ NEGATIVO",('1.DP 2012-2022 '!G42+'1.DP 2012-2022 '!AC42)/'1.DP 2012-2022 '!R42),"NA")</f>
        <v>0</v>
      </c>
      <c r="I42" s="26">
        <f>IFERROR(IF('1.DP 2012-2022 '!H42&lt;0,"IRPJ NEGATIVO",('1.DP 2012-2022 '!H42+'1.DP 2012-2022 '!AD42)/'1.DP 2012-2022 '!S42),"NA")</f>
        <v>0</v>
      </c>
      <c r="J42" s="26">
        <f>IFERROR(IF('1.DP 2012-2022 '!I42&lt;0,"IRPJ NEGATIVO",('1.DP 2012-2022 '!I42+'1.DP 2012-2022 '!AE42)/'1.DP 2012-2022 '!T42),"NA")</f>
        <v>0</v>
      </c>
      <c r="K42" s="26">
        <f>IFERROR(IF('1.DP 2012-2022 '!J42&lt;0,"IRPJ NEGATIVO",('1.DP 2012-2022 '!J42+'1.DP 2012-2022 '!AF42)/'1.DP 2012-2022 '!U42),"NA")</f>
        <v>6.0669296332067316E-2</v>
      </c>
      <c r="L42" s="26">
        <f>IFERROR(IF('1.DP 2012-2022 '!K42&lt;0,"IRPJ NEGATIVO",('1.DP 2012-2022 '!K42+'1.DP 2012-2022 '!AG42)/'1.DP 2012-2022 '!V42),"NA")</f>
        <v>0</v>
      </c>
      <c r="M42" s="26">
        <f>IFERROR(IF('1.DP 2012-2022 '!L42&lt;0,"IRPJ NEGATIVO",('1.DP 2012-2022 '!L42+'1.DP 2012-2022 '!AH42)/'1.DP 2012-2022 '!W42),"NA")</f>
        <v>0</v>
      </c>
      <c r="N42" s="26">
        <f>IFERROR(IF('1.DP 2012-2022 '!M42&lt;0,"IRPJ NEGATIVO",('1.DP 2012-2022 '!M42+'1.DP 2012-2022 '!AI42)/'1.DP 2012-2022 '!X42),"NA")</f>
        <v>0.28421987901737927</v>
      </c>
      <c r="O42" s="26">
        <f>IFERROR(IF('1.DP 2012-2022 '!N42&lt;0,"IRPJ NEGATIVO",('1.DP 2012-2022 '!N42+'1.DP 2012-2022 '!AJ42)/'1.DP 2012-2022 '!Y42),"NA")</f>
        <v>0.4188021339912929</v>
      </c>
      <c r="P42" s="26">
        <f>IFERROR(IF('1.DP 2012-2022 '!O42&lt;0,"IRPJ NEGATIVO",('1.DP 2012-2022 '!O42+'1.DP 2012-2022 '!AK42)/'1.DP 2012-2022 '!Z42),"NA")</f>
        <v>-6.7590632379000174E-3</v>
      </c>
      <c r="Q42" s="27">
        <f t="shared" si="1"/>
        <v>11</v>
      </c>
      <c r="R42" s="27">
        <f t="shared" si="2"/>
        <v>518</v>
      </c>
      <c r="S42" s="28">
        <f>IFERROR((SUMIF('1.DP 2012-2022 '!E42:O42,"&gt;=0",'1.DP 2012-2022 '!E42:O42)+SUMIF('1.DP 2012-2022 '!E42:O42,"&gt;=0",'1.DP 2012-2022 '!AA42:AK42))/(SUM('1.DP 2012-2022 '!P42:Z42)),"NA")</f>
        <v>0.13258444981280107</v>
      </c>
      <c r="T42" s="29">
        <f t="shared" si="3"/>
        <v>2.8154998994996366E-3</v>
      </c>
      <c r="U42" s="29">
        <f t="shared" si="4"/>
        <v>5.1534591800028685E-4</v>
      </c>
    </row>
    <row r="43" spans="1:21" ht="14.25" customHeight="1">
      <c r="A43" s="12" t="s">
        <v>141</v>
      </c>
      <c r="B43" s="12" t="s">
        <v>142</v>
      </c>
      <c r="C43" s="12" t="s">
        <v>58</v>
      </c>
      <c r="D43" s="13" t="s">
        <v>59</v>
      </c>
      <c r="E43" s="25">
        <f t="shared" si="0"/>
        <v>2.9322171622928688E-3</v>
      </c>
      <c r="F43" s="26">
        <f>IFERROR(IF('1.DP 2012-2022 '!E43&lt;0,"IRPJ NEGATIVO",('1.DP 2012-2022 '!E43+'1.DP 2012-2022 '!AA43)/'1.DP 2012-2022 '!P43),"NA")</f>
        <v>0.27939814311094152</v>
      </c>
      <c r="G43" s="26">
        <f>IFERROR(IF('1.DP 2012-2022 '!F43&lt;0,"IRPJ NEGATIVO",('1.DP 2012-2022 '!F43+'1.DP 2012-2022 '!AB43)/'1.DP 2012-2022 '!Q43),"NA")</f>
        <v>0.14214497567909065</v>
      </c>
      <c r="H43" s="26">
        <f>IFERROR(IF('1.DP 2012-2022 '!G43&lt;0,"IRPJ NEGATIVO",('1.DP 2012-2022 '!G43+'1.DP 2012-2022 '!AC43)/'1.DP 2012-2022 '!R43),"NA")</f>
        <v>-0.90236587774769494</v>
      </c>
      <c r="I43" s="26">
        <f>IFERROR(IF('1.DP 2012-2022 '!H43&lt;0,"IRPJ NEGATIVO",('1.DP 2012-2022 '!H43+'1.DP 2012-2022 '!AD43)/'1.DP 2012-2022 '!S43),"NA")</f>
        <v>0.20125553912421568</v>
      </c>
      <c r="J43" s="26">
        <f>IFERROR(IF('1.DP 2012-2022 '!I43&lt;0,"IRPJ NEGATIVO",('1.DP 2012-2022 '!I43+'1.DP 2012-2022 '!AE43)/'1.DP 2012-2022 '!T43),"NA")</f>
        <v>0.19217344648792795</v>
      </c>
      <c r="K43" s="26">
        <f>IFERROR(IF('1.DP 2012-2022 '!J43&lt;0,"IRPJ NEGATIVO",('1.DP 2012-2022 '!J43+'1.DP 2012-2022 '!AF43)/'1.DP 2012-2022 '!U43),"NA")</f>
        <v>-1.863891486932638</v>
      </c>
      <c r="L43" s="26">
        <f>IFERROR(IF('1.DP 2012-2022 '!K43&lt;0,"IRPJ NEGATIVO",('1.DP 2012-2022 '!K43+'1.DP 2012-2022 '!AG43)/'1.DP 2012-2022 '!V43),"NA")</f>
        <v>0.15847903021779625</v>
      </c>
      <c r="M43" s="26">
        <f>IFERROR(IF('1.DP 2012-2022 '!L43&lt;0,"IRPJ NEGATIVO",('1.DP 2012-2022 '!L43+'1.DP 2012-2022 '!AH43)/'1.DP 2012-2022 '!W43),"NA")</f>
        <v>-0.55849661371465209</v>
      </c>
      <c r="N43" s="26">
        <f>IFERROR(IF('1.DP 2012-2022 '!M43&lt;0,"IRPJ NEGATIVO",('1.DP 2012-2022 '!M43+'1.DP 2012-2022 '!AI43)/'1.DP 2012-2022 '!X43),"NA")</f>
        <v>4.3592186692380528</v>
      </c>
      <c r="O43" s="26">
        <f>IFERROR(IF('1.DP 2012-2022 '!N43&lt;0,"IRPJ NEGATIVO",('1.DP 2012-2022 '!N43+'1.DP 2012-2022 '!AJ43)/'1.DP 2012-2022 '!Y43),"NA")</f>
        <v>0.3284532854380614</v>
      </c>
      <c r="P43" s="26">
        <f>IFERROR(IF('1.DP 2012-2022 '!O43&lt;0,"IRPJ NEGATIVO",('1.DP 2012-2022 '!O43+'1.DP 2012-2022 '!AK43)/'1.DP 2012-2022 '!Z43),"NA")</f>
        <v>0.3233387004805206</v>
      </c>
      <c r="Q43" s="27">
        <f t="shared" si="1"/>
        <v>7</v>
      </c>
      <c r="R43" s="27">
        <f t="shared" si="2"/>
        <v>518</v>
      </c>
      <c r="S43" s="28">
        <f>IFERROR((SUMIF('1.DP 2012-2022 '!E43:O43,"&gt;=0",'1.DP 2012-2022 '!E43:O43)+SUMIF('1.DP 2012-2022 '!E43:O43,"&gt;=0",'1.DP 2012-2022 '!AA43:AK43))/(SUM('1.DP 2012-2022 '!P43:Z43)),"NA")</f>
        <v>0.13570569112334066</v>
      </c>
      <c r="T43" s="29">
        <f t="shared" si="3"/>
        <v>1.833860690855955E-3</v>
      </c>
      <c r="U43" s="29">
        <f t="shared" si="4"/>
        <v>3.3566778723087798E-4</v>
      </c>
    </row>
    <row r="44" spans="1:21" ht="14.25" customHeight="1">
      <c r="A44" s="12" t="s">
        <v>143</v>
      </c>
      <c r="B44" s="12" t="s">
        <v>144</v>
      </c>
      <c r="C44" s="12" t="s">
        <v>58</v>
      </c>
      <c r="D44" s="13" t="s">
        <v>59</v>
      </c>
      <c r="E44" s="25">
        <f t="shared" si="0"/>
        <v>1.7643223806141132E-3</v>
      </c>
      <c r="F44" s="26">
        <f>IFERROR(IF('1.DP 2012-2022 '!E44&lt;0,"IRPJ NEGATIVO",('1.DP 2012-2022 '!E44+'1.DP 2012-2022 '!AA44)/'1.DP 2012-2022 '!P44),"NA")</f>
        <v>0.20309536189623661</v>
      </c>
      <c r="G44" s="26">
        <f>IFERROR(IF('1.DP 2012-2022 '!F44&lt;0,"IRPJ NEGATIVO",('1.DP 2012-2022 '!F44+'1.DP 2012-2022 '!AB44)/'1.DP 2012-2022 '!Q44),"NA")</f>
        <v>0.26858502396251227</v>
      </c>
      <c r="H44" s="26">
        <f>IFERROR(IF('1.DP 2012-2022 '!G44&lt;0,"IRPJ NEGATIVO",('1.DP 2012-2022 '!G44+'1.DP 2012-2022 '!AC44)/'1.DP 2012-2022 '!R44),"NA")</f>
        <v>0.15097800886255622</v>
      </c>
      <c r="I44" s="26">
        <f>IFERROR(IF('1.DP 2012-2022 '!H44&lt;0,"IRPJ NEGATIVO",('1.DP 2012-2022 '!H44+'1.DP 2012-2022 '!AD44)/'1.DP 2012-2022 '!S44),"NA")</f>
        <v>0.29126059843680557</v>
      </c>
      <c r="J44" s="26" t="str">
        <f>IFERROR(IF('1.DP 2012-2022 '!I44&lt;0,"IRPJ NEGATIVO",('1.DP 2012-2022 '!I44+'1.DP 2012-2022 '!AE44)/'1.DP 2012-2022 '!T44),"NA")</f>
        <v>NA</v>
      </c>
      <c r="K44" s="26" t="str">
        <f>IFERROR(IF('1.DP 2012-2022 '!J44&lt;0,"IRPJ NEGATIVO",('1.DP 2012-2022 '!J44+'1.DP 2012-2022 '!AF44)/'1.DP 2012-2022 '!U44),"NA")</f>
        <v>NA</v>
      </c>
      <c r="L44" s="26" t="str">
        <f>IFERROR(IF('1.DP 2012-2022 '!K44&lt;0,"IRPJ NEGATIVO",('1.DP 2012-2022 '!K44+'1.DP 2012-2022 '!AG44)/'1.DP 2012-2022 '!V44),"NA")</f>
        <v>NA</v>
      </c>
      <c r="M44" s="26" t="str">
        <f>IFERROR(IF('1.DP 2012-2022 '!L44&lt;0,"IRPJ NEGATIVO",('1.DP 2012-2022 '!L44+'1.DP 2012-2022 '!AH44)/'1.DP 2012-2022 '!W44),"NA")</f>
        <v>NA</v>
      </c>
      <c r="N44" s="26" t="str">
        <f>IFERROR(IF('1.DP 2012-2022 '!M44&lt;0,"IRPJ NEGATIVO",('1.DP 2012-2022 '!M44+'1.DP 2012-2022 '!AI44)/'1.DP 2012-2022 '!X44),"NA")</f>
        <v>NA</v>
      </c>
      <c r="O44" s="26" t="str">
        <f>IFERROR(IF('1.DP 2012-2022 '!N44&lt;0,"IRPJ NEGATIVO",('1.DP 2012-2022 '!N44+'1.DP 2012-2022 '!AJ44)/'1.DP 2012-2022 '!Y44),"NA")</f>
        <v>NA</v>
      </c>
      <c r="P44" s="26" t="str">
        <f>IFERROR(IF('1.DP 2012-2022 '!O44&lt;0,"IRPJ NEGATIVO",('1.DP 2012-2022 '!O44+'1.DP 2012-2022 '!AK44)/'1.DP 2012-2022 '!Z44),"NA")</f>
        <v>NA</v>
      </c>
      <c r="Q44" s="27">
        <f t="shared" si="1"/>
        <v>4</v>
      </c>
      <c r="R44" s="27">
        <f t="shared" si="2"/>
        <v>518</v>
      </c>
      <c r="S44" s="28">
        <f>IFERROR((SUMIF('1.DP 2012-2022 '!E44:O44,"&gt;=0",'1.DP 2012-2022 '!E44:O44)+SUMIF('1.DP 2012-2022 '!E44:O44,"&gt;=0",'1.DP 2012-2022 '!AA44:AK44))/(SUM('1.DP 2012-2022 '!P44:Z44)),"NA")</f>
        <v>0.23119202592916552</v>
      </c>
      <c r="T44" s="29">
        <f t="shared" si="3"/>
        <v>1.7852666094916256E-3</v>
      </c>
      <c r="U44" s="29">
        <f t="shared" si="4"/>
        <v>3.2677318152532226E-4</v>
      </c>
    </row>
    <row r="45" spans="1:21" ht="14.25" customHeight="1">
      <c r="A45" s="12" t="s">
        <v>145</v>
      </c>
      <c r="B45" s="12" t="s">
        <v>146</v>
      </c>
      <c r="C45" s="12" t="s">
        <v>58</v>
      </c>
      <c r="D45" s="13" t="s">
        <v>59</v>
      </c>
      <c r="E45" s="25">
        <f t="shared" si="0"/>
        <v>1.001906381559335E-3</v>
      </c>
      <c r="F45" s="26">
        <f>IFERROR(IF('1.DP 2012-2022 '!E45&lt;0,"IRPJ NEGATIVO",('1.DP 2012-2022 '!E45+'1.DP 2012-2022 '!AA45)/'1.DP 2012-2022 '!P45),"NA")</f>
        <v>0.22570936153464291</v>
      </c>
      <c r="G45" s="26" t="str">
        <f>IFERROR(IF('1.DP 2012-2022 '!F45&lt;0,"IRPJ NEGATIVO",('1.DP 2012-2022 '!F45+'1.DP 2012-2022 '!AB45)/'1.DP 2012-2022 '!Q45),"NA")</f>
        <v>IRPJ NEGATIVO</v>
      </c>
      <c r="H45" s="26" t="str">
        <f>IFERROR(IF('1.DP 2012-2022 '!G45&lt;0,"IRPJ NEGATIVO",('1.DP 2012-2022 '!G45+'1.DP 2012-2022 '!AC45)/'1.DP 2012-2022 '!R45),"NA")</f>
        <v>IRPJ NEGATIVO</v>
      </c>
      <c r="I45" s="26">
        <f>IFERROR(IF('1.DP 2012-2022 '!H45&lt;0,"IRPJ NEGATIVO",('1.DP 2012-2022 '!H45+'1.DP 2012-2022 '!AD45)/'1.DP 2012-2022 '!S45),"NA")</f>
        <v>0</v>
      </c>
      <c r="J45" s="26">
        <f>IFERROR(IF('1.DP 2012-2022 '!I45&lt;0,"IRPJ NEGATIVO",('1.DP 2012-2022 '!I45+'1.DP 2012-2022 '!AE45)/'1.DP 2012-2022 '!T45),"NA")</f>
        <v>0</v>
      </c>
      <c r="K45" s="26">
        <f>IFERROR(IF('1.DP 2012-2022 '!J45&lt;0,"IRPJ NEGATIVO",('1.DP 2012-2022 '!J45+'1.DP 2012-2022 '!AF45)/'1.DP 2012-2022 '!U45),"NA")</f>
        <v>0</v>
      </c>
      <c r="L45" s="26">
        <f>IFERROR(IF('1.DP 2012-2022 '!K45&lt;0,"IRPJ NEGATIVO",('1.DP 2012-2022 '!K45+'1.DP 2012-2022 '!AG45)/'1.DP 2012-2022 '!V45),"NA")</f>
        <v>0</v>
      </c>
      <c r="M45" s="26">
        <f>IFERROR(IF('1.DP 2012-2022 '!L45&lt;0,"IRPJ NEGATIVO",('1.DP 2012-2022 '!L45+'1.DP 2012-2022 '!AH45)/'1.DP 2012-2022 '!W45),"NA")</f>
        <v>0</v>
      </c>
      <c r="N45" s="26">
        <f>IFERROR(IF('1.DP 2012-2022 '!M45&lt;0,"IRPJ NEGATIVO",('1.DP 2012-2022 '!M45+'1.DP 2012-2022 '!AI45)/'1.DP 2012-2022 '!X45),"NA")</f>
        <v>0</v>
      </c>
      <c r="O45" s="26">
        <f>IFERROR(IF('1.DP 2012-2022 '!N45&lt;0,"IRPJ NEGATIVO",('1.DP 2012-2022 '!N45+'1.DP 2012-2022 '!AJ45)/'1.DP 2012-2022 '!Y45),"NA")</f>
        <v>0.23561286570778867</v>
      </c>
      <c r="P45" s="26">
        <f>IFERROR(IF('1.DP 2012-2022 '!O45&lt;0,"IRPJ NEGATIVO",('1.DP 2012-2022 '!O45+'1.DP 2012-2022 '!AK45)/'1.DP 2012-2022 '!Z45),"NA")</f>
        <v>0.31024235379155424</v>
      </c>
      <c r="Q45" s="27">
        <f t="shared" si="1"/>
        <v>9</v>
      </c>
      <c r="R45" s="27">
        <f t="shared" si="2"/>
        <v>518</v>
      </c>
      <c r="S45" s="28">
        <f>IFERROR((SUMIF('1.DP 2012-2022 '!E45:O45,"&gt;=0",'1.DP 2012-2022 '!E45:O45)+SUMIF('1.DP 2012-2022 '!E45:O45,"&gt;=0",'1.DP 2012-2022 '!AA45:AK45))/(SUM('1.DP 2012-2022 '!P45:Z45)),"NA")</f>
        <v>4.5887201898315133E-2</v>
      </c>
      <c r="T45" s="29">
        <f t="shared" si="3"/>
        <v>7.9726798665026295E-4</v>
      </c>
      <c r="U45" s="29">
        <f t="shared" si="4"/>
        <v>1.4593103077202693E-4</v>
      </c>
    </row>
    <row r="46" spans="1:21" ht="14.25" customHeight="1">
      <c r="A46" s="12" t="s">
        <v>147</v>
      </c>
      <c r="B46" s="12" t="s">
        <v>148</v>
      </c>
      <c r="C46" s="12" t="s">
        <v>58</v>
      </c>
      <c r="D46" s="13" t="s">
        <v>59</v>
      </c>
      <c r="E46" s="25">
        <f t="shared" si="0"/>
        <v>2.6486969028822003E-3</v>
      </c>
      <c r="F46" s="26">
        <f>IFERROR(IF('1.DP 2012-2022 '!E46&lt;0,"IRPJ NEGATIVO",('1.DP 2012-2022 '!E46+'1.DP 2012-2022 '!AA46)/'1.DP 2012-2022 '!P46),"NA")</f>
        <v>0.27309559533901212</v>
      </c>
      <c r="G46" s="26">
        <f>IFERROR(IF('1.DP 2012-2022 '!F46&lt;0,"IRPJ NEGATIVO",('1.DP 2012-2022 '!F46+'1.DP 2012-2022 '!AB46)/'1.DP 2012-2022 '!Q46),"NA")</f>
        <v>2.5363906068551094E-2</v>
      </c>
      <c r="H46" s="26">
        <f>IFERROR(IF('1.DP 2012-2022 '!G46&lt;0,"IRPJ NEGATIVO",('1.DP 2012-2022 '!G46+'1.DP 2012-2022 '!AC46)/'1.DP 2012-2022 '!R46),"NA")</f>
        <v>0.35812490519173706</v>
      </c>
      <c r="I46" s="26">
        <f>IFERROR(IF('1.DP 2012-2022 '!H46&lt;0,"IRPJ NEGATIVO",('1.DP 2012-2022 '!H46+'1.DP 2012-2022 '!AD46)/'1.DP 2012-2022 '!S46),"NA")</f>
        <v>0.14123627636805272</v>
      </c>
      <c r="J46" s="26">
        <f>IFERROR(IF('1.DP 2012-2022 '!I46&lt;0,"IRPJ NEGATIVO",('1.DP 2012-2022 '!I46+'1.DP 2012-2022 '!AE46)/'1.DP 2012-2022 '!T46),"NA")</f>
        <v>0.49582015781442446</v>
      </c>
      <c r="K46" s="26">
        <f>IFERROR(IF('1.DP 2012-2022 '!J46&lt;0,"IRPJ NEGATIVO",('1.DP 2012-2022 '!J46+'1.DP 2012-2022 '!AF46)/'1.DP 2012-2022 '!U46),"NA")</f>
        <v>-3.5744772933422431E-2</v>
      </c>
      <c r="L46" s="26">
        <f>IFERROR(IF('1.DP 2012-2022 '!K46&lt;0,"IRPJ NEGATIVO",('1.DP 2012-2022 '!K46+'1.DP 2012-2022 '!AG46)/'1.DP 2012-2022 '!V46),"NA")</f>
        <v>9.6966702010210931E-2</v>
      </c>
      <c r="M46" s="26">
        <f>IFERROR(IF('1.DP 2012-2022 '!L46&lt;0,"IRPJ NEGATIVO",('1.DP 2012-2022 '!L46+'1.DP 2012-2022 '!AH46)/'1.DP 2012-2022 '!W46),"NA")</f>
        <v>7.5896222601497601E-2</v>
      </c>
      <c r="N46" s="26">
        <f>IFERROR(IF('1.DP 2012-2022 '!M46&lt;0,"IRPJ NEGATIVO",('1.DP 2012-2022 '!M46+'1.DP 2012-2022 '!AI46)/'1.DP 2012-2022 '!X46),"NA")</f>
        <v>7.4194837359278523E-2</v>
      </c>
      <c r="O46" s="26">
        <f>IFERROR(IF('1.DP 2012-2022 '!N46&lt;0,"IRPJ NEGATIVO",('1.DP 2012-2022 '!N46+'1.DP 2012-2022 '!AJ46)/'1.DP 2012-2022 '!Y46),"NA")</f>
        <v>-0.25765837918936041</v>
      </c>
      <c r="P46" s="26">
        <f>IFERROR(IF('1.DP 2012-2022 '!O46&lt;0,"IRPJ NEGATIVO",('1.DP 2012-2022 '!O46+'1.DP 2012-2022 '!AK46)/'1.DP 2012-2022 '!Z46),"NA")</f>
        <v>-5.7800051308273044E-2</v>
      </c>
      <c r="Q46" s="27">
        <f t="shared" si="1"/>
        <v>11</v>
      </c>
      <c r="R46" s="27">
        <f t="shared" si="2"/>
        <v>518</v>
      </c>
      <c r="S46" s="28">
        <f>IFERROR((SUMIF('1.DP 2012-2022 '!E46:O46,"&gt;=0",'1.DP 2012-2022 '!E46:O46)+SUMIF('1.DP 2012-2022 '!E46:O46,"&gt;=0",'1.DP 2012-2022 '!AA46:AK46))/(SUM('1.DP 2012-2022 '!P46:Z46)),"NA")</f>
        <v>-9.0947638184749699E-2</v>
      </c>
      <c r="T46" s="29">
        <f t="shared" si="3"/>
        <v>-1.9313205019927543E-3</v>
      </c>
      <c r="U46" s="29">
        <f t="shared" si="4"/>
        <v>-3.5350672085945114E-4</v>
      </c>
    </row>
    <row r="47" spans="1:21" ht="14.25" customHeight="1">
      <c r="A47" s="12" t="s">
        <v>149</v>
      </c>
      <c r="B47" s="12" t="s">
        <v>150</v>
      </c>
      <c r="C47" s="12" t="s">
        <v>58</v>
      </c>
      <c r="D47" s="13" t="s">
        <v>59</v>
      </c>
      <c r="E47" s="25">
        <f t="shared" si="0"/>
        <v>4.6262843316942264E-3</v>
      </c>
      <c r="F47" s="26">
        <f>IFERROR(IF('1.DP 2012-2022 '!E47&lt;0,"IRPJ NEGATIVO",('1.DP 2012-2022 '!E47+'1.DP 2012-2022 '!AA47)/'1.DP 2012-2022 '!P47),"NA")</f>
        <v>0.2601799548269883</v>
      </c>
      <c r="G47" s="26">
        <f>IFERROR(IF('1.DP 2012-2022 '!F47&lt;0,"IRPJ NEGATIVO",('1.DP 2012-2022 '!F47+'1.DP 2012-2022 '!AB47)/'1.DP 2012-2022 '!Q47),"NA")</f>
        <v>0.24452575038174934</v>
      </c>
      <c r="H47" s="26">
        <f>IFERROR(IF('1.DP 2012-2022 '!G47&lt;0,"IRPJ NEGATIVO",('1.DP 2012-2022 '!G47+'1.DP 2012-2022 '!AC47)/'1.DP 2012-2022 '!R47),"NA")</f>
        <v>0.22091377450875802</v>
      </c>
      <c r="I47" s="26">
        <f>IFERROR(IF('1.DP 2012-2022 '!H47&lt;0,"IRPJ NEGATIVO",('1.DP 2012-2022 '!H47+'1.DP 2012-2022 '!AD47)/'1.DP 2012-2022 '!S47),"NA")</f>
        <v>0.38490158401213953</v>
      </c>
      <c r="J47" s="26">
        <f>IFERROR(IF('1.DP 2012-2022 '!I47&lt;0,"IRPJ NEGATIVO",('1.DP 2012-2022 '!I47+'1.DP 2012-2022 '!AE47)/'1.DP 2012-2022 '!T47),"NA")</f>
        <v>0.63586358596007608</v>
      </c>
      <c r="K47" s="26">
        <f>IFERROR(IF('1.DP 2012-2022 '!J47&lt;0,"IRPJ NEGATIVO",('1.DP 2012-2022 '!J47+'1.DP 2012-2022 '!AF47)/'1.DP 2012-2022 '!U47),"NA")</f>
        <v>0.82931836409613136</v>
      </c>
      <c r="L47" s="26">
        <f>IFERROR(IF('1.DP 2012-2022 '!K47&lt;0,"IRPJ NEGATIVO",('1.DP 2012-2022 '!K47+'1.DP 2012-2022 '!AG47)/'1.DP 2012-2022 '!V47),"NA")</f>
        <v>0.1063333182911199</v>
      </c>
      <c r="M47" s="26">
        <f>IFERROR(IF('1.DP 2012-2022 '!L47&lt;0,"IRPJ NEGATIVO",('1.DP 2012-2022 '!L47+'1.DP 2012-2022 '!AH47)/'1.DP 2012-2022 '!W47),"NA")</f>
        <v>-0.27498417637228822</v>
      </c>
      <c r="N47" s="26">
        <f>IFERROR(IF('1.DP 2012-2022 '!M47&lt;0,"IRPJ NEGATIVO",('1.DP 2012-2022 '!M47+'1.DP 2012-2022 '!AI47)/'1.DP 2012-2022 '!X47),"NA")</f>
        <v>0.28007202506082562</v>
      </c>
      <c r="O47" s="26">
        <f>IFERROR(IF('1.DP 2012-2022 '!N47&lt;0,"IRPJ NEGATIVO",('1.DP 2012-2022 '!N47+'1.DP 2012-2022 '!AJ47)/'1.DP 2012-2022 '!Y47),"NA")</f>
        <v>0.29896793876648009</v>
      </c>
      <c r="P47" s="26">
        <f>IFERROR(IF('1.DP 2012-2022 '!O47&lt;0,"IRPJ NEGATIVO",('1.DP 2012-2022 '!O47+'1.DP 2012-2022 '!AK47)/'1.DP 2012-2022 '!Z47),"NA")</f>
        <v>0.29125093113613082</v>
      </c>
      <c r="Q47" s="27">
        <f t="shared" si="1"/>
        <v>10</v>
      </c>
      <c r="R47" s="27">
        <f t="shared" si="2"/>
        <v>518</v>
      </c>
      <c r="S47" s="28">
        <f>IFERROR((SUMIF('1.DP 2012-2022 '!E47:O47,"&gt;=0",'1.DP 2012-2022 '!E47:O47)+SUMIF('1.DP 2012-2022 '!E47:O47,"&gt;=0",'1.DP 2012-2022 '!AA47:AK47))/(SUM('1.DP 2012-2022 '!P47:Z47)),"NA")</f>
        <v>0.27857895498406016</v>
      </c>
      <c r="T47" s="29">
        <f t="shared" si="3"/>
        <v>5.3779721039393857E-3</v>
      </c>
      <c r="U47" s="29">
        <f t="shared" si="4"/>
        <v>9.8437793280586644E-4</v>
      </c>
    </row>
    <row r="48" spans="1:21" ht="14.25" customHeight="1">
      <c r="A48" s="12" t="s">
        <v>151</v>
      </c>
      <c r="B48" s="12" t="s">
        <v>152</v>
      </c>
      <c r="C48" s="12" t="s">
        <v>58</v>
      </c>
      <c r="D48" s="13" t="s">
        <v>59</v>
      </c>
      <c r="E48" s="25">
        <f t="shared" si="0"/>
        <v>2.9207522431408226E-3</v>
      </c>
      <c r="F48" s="26">
        <f>IFERROR(IF('1.DP 2012-2022 '!E48&lt;0,"IRPJ NEGATIVO",('1.DP 2012-2022 '!E48+'1.DP 2012-2022 '!AA48)/'1.DP 2012-2022 '!P48),"NA")</f>
        <v>0.10076773196789272</v>
      </c>
      <c r="G48" s="26">
        <f>IFERROR(IF('1.DP 2012-2022 '!F48&lt;0,"IRPJ NEGATIVO",('1.DP 2012-2022 '!F48+'1.DP 2012-2022 '!AB48)/'1.DP 2012-2022 '!Q48),"NA")</f>
        <v>5.3295016324602519E-2</v>
      </c>
      <c r="H48" s="26">
        <f>IFERROR(IF('1.DP 2012-2022 '!G48&lt;0,"IRPJ NEGATIVO",('1.DP 2012-2022 '!G48+'1.DP 2012-2022 '!AC48)/'1.DP 2012-2022 '!R48),"NA")</f>
        <v>0.19669772575809985</v>
      </c>
      <c r="I48" s="26">
        <f>IFERROR(IF('1.DP 2012-2022 '!H48&lt;0,"IRPJ NEGATIVO",('1.DP 2012-2022 '!H48+'1.DP 2012-2022 '!AD48)/'1.DP 2012-2022 '!S48),"NA")</f>
        <v>-0.20182339993387505</v>
      </c>
      <c r="J48" s="26">
        <f>IFERROR(IF('1.DP 2012-2022 '!I48&lt;0,"IRPJ NEGATIVO",('1.DP 2012-2022 '!I48+'1.DP 2012-2022 '!AE48)/'1.DP 2012-2022 '!T48),"NA")</f>
        <v>4.6073149909635746E-3</v>
      </c>
      <c r="K48" s="26">
        <f>IFERROR(IF('1.DP 2012-2022 '!J48&lt;0,"IRPJ NEGATIVO",('1.DP 2012-2022 '!J48+'1.DP 2012-2022 '!AF48)/'1.DP 2012-2022 '!U48),"NA")</f>
        <v>0.24074109126873802</v>
      </c>
      <c r="L48" s="26">
        <f>IFERROR(IF('1.DP 2012-2022 '!K48&lt;0,"IRPJ NEGATIVO",('1.DP 2012-2022 '!K48+'1.DP 2012-2022 '!AG48)/'1.DP 2012-2022 '!V48),"NA")</f>
        <v>0.13688716165691261</v>
      </c>
      <c r="M48" s="26">
        <f>IFERROR(IF('1.DP 2012-2022 '!L48&lt;0,"IRPJ NEGATIVO",('1.DP 2012-2022 '!L48+'1.DP 2012-2022 '!AH48)/'1.DP 2012-2022 '!W48),"NA")</f>
        <v>0.25416343616103082</v>
      </c>
      <c r="N48" s="26">
        <f>IFERROR(IF('1.DP 2012-2022 '!M48&lt;0,"IRPJ NEGATIVO",('1.DP 2012-2022 '!M48+'1.DP 2012-2022 '!AI48)/'1.DP 2012-2022 '!X48),"NA")</f>
        <v>0.25987981329420462</v>
      </c>
      <c r="O48" s="26">
        <f>IFERROR(IF('1.DP 2012-2022 '!N48&lt;0,"IRPJ NEGATIVO",('1.DP 2012-2022 '!N48+'1.DP 2012-2022 '!AJ48)/'1.DP 2012-2022 '!Y48),"NA")</f>
        <v>0.33019289209956326</v>
      </c>
      <c r="P48" s="26">
        <f>IFERROR(IF('1.DP 2012-2022 '!O48&lt;0,"IRPJ NEGATIVO",('1.DP 2012-2022 '!O48+'1.DP 2012-2022 '!AK48)/'1.DP 2012-2022 '!Z48),"NA")</f>
        <v>0.27113184492446368</v>
      </c>
      <c r="Q48" s="27">
        <f t="shared" si="1"/>
        <v>11</v>
      </c>
      <c r="R48" s="27">
        <f t="shared" si="2"/>
        <v>518</v>
      </c>
      <c r="S48" s="28">
        <f>IFERROR((SUMIF('1.DP 2012-2022 '!E48:O48,"&gt;=0",'1.DP 2012-2022 '!E48:O48)+SUMIF('1.DP 2012-2022 '!E48:O48,"&gt;=0",'1.DP 2012-2022 '!AA48:AK48))/(SUM('1.DP 2012-2022 '!P48:Z48)),"NA")</f>
        <v>0.14755524200111841</v>
      </c>
      <c r="T48" s="29">
        <f t="shared" si="3"/>
        <v>3.1334124749272251E-3</v>
      </c>
      <c r="U48" s="29">
        <f t="shared" si="4"/>
        <v>5.735362763294356E-4</v>
      </c>
    </row>
    <row r="49" spans="1:21" ht="14.25" customHeight="1">
      <c r="A49" s="12" t="s">
        <v>153</v>
      </c>
      <c r="B49" s="12" t="s">
        <v>154</v>
      </c>
      <c r="C49" s="12" t="s">
        <v>58</v>
      </c>
      <c r="D49" s="13" t="s">
        <v>59</v>
      </c>
      <c r="E49" s="25">
        <f t="shared" si="0"/>
        <v>1.6521397736132405E-3</v>
      </c>
      <c r="F49" s="26">
        <f>IFERROR(IF('1.DP 2012-2022 '!E49&lt;0,"IRPJ NEGATIVO",('1.DP 2012-2022 '!E49+'1.DP 2012-2022 '!AA49)/'1.DP 2012-2022 '!P49),"NA")</f>
        <v>0.1900875298884262</v>
      </c>
      <c r="G49" s="26">
        <f>IFERROR(IF('1.DP 2012-2022 '!F49&lt;0,"IRPJ NEGATIVO",('1.DP 2012-2022 '!F49+'1.DP 2012-2022 '!AB49)/'1.DP 2012-2022 '!Q49),"NA")</f>
        <v>0.35065076703000569</v>
      </c>
      <c r="H49" s="26">
        <f>IFERROR(IF('1.DP 2012-2022 '!G49&lt;0,"IRPJ NEGATIVO",('1.DP 2012-2022 '!G49+'1.DP 2012-2022 '!AC49)/'1.DP 2012-2022 '!R49),"NA")</f>
        <v>3.1348724162757251</v>
      </c>
      <c r="I49" s="26">
        <f>IFERROR(IF('1.DP 2012-2022 '!H49&lt;0,"IRPJ NEGATIVO",('1.DP 2012-2022 '!H49+'1.DP 2012-2022 '!AD49)/'1.DP 2012-2022 '!S49),"NA")</f>
        <v>0.43186516095936756</v>
      </c>
      <c r="J49" s="26">
        <f>IFERROR(IF('1.DP 2012-2022 '!I49&lt;0,"IRPJ NEGATIVO",('1.DP 2012-2022 '!I49+'1.DP 2012-2022 '!AE49)/'1.DP 2012-2022 '!T49),"NA")</f>
        <v>-0.15426497645977455</v>
      </c>
      <c r="K49" s="26">
        <f>IFERROR(IF('1.DP 2012-2022 '!J49&lt;0,"IRPJ NEGATIVO",('1.DP 2012-2022 '!J49+'1.DP 2012-2022 '!AF49)/'1.DP 2012-2022 '!U49),"NA")</f>
        <v>3.7469921313633706E-2</v>
      </c>
      <c r="L49" s="26" t="str">
        <f>IFERROR(IF('1.DP 2012-2022 '!K49&lt;0,"IRPJ NEGATIVO",('1.DP 2012-2022 '!K49+'1.DP 2012-2022 '!AG49)/'1.DP 2012-2022 '!V49),"NA")</f>
        <v>NA</v>
      </c>
      <c r="M49" s="26" t="str">
        <f>IFERROR(IF('1.DP 2012-2022 '!L49&lt;0,"IRPJ NEGATIVO",('1.DP 2012-2022 '!L49+'1.DP 2012-2022 '!AH49)/'1.DP 2012-2022 '!W49),"NA")</f>
        <v>NA</v>
      </c>
      <c r="N49" s="26" t="str">
        <f>IFERROR(IF('1.DP 2012-2022 '!M49&lt;0,"IRPJ NEGATIVO",('1.DP 2012-2022 '!M49+'1.DP 2012-2022 '!AI49)/'1.DP 2012-2022 '!X49),"NA")</f>
        <v>NA</v>
      </c>
      <c r="O49" s="26" t="str">
        <f>IFERROR(IF('1.DP 2012-2022 '!N49&lt;0,"IRPJ NEGATIVO",('1.DP 2012-2022 '!N49+'1.DP 2012-2022 '!AJ49)/'1.DP 2012-2022 '!Y49),"NA")</f>
        <v>NA</v>
      </c>
      <c r="P49" s="26" t="str">
        <f>IFERROR(IF('1.DP 2012-2022 '!O49&lt;0,"IRPJ NEGATIVO",('1.DP 2012-2022 '!O49+'1.DP 2012-2022 '!AK49)/'1.DP 2012-2022 '!Z49),"NA")</f>
        <v>NA</v>
      </c>
      <c r="Q49" s="27">
        <f t="shared" si="1"/>
        <v>5</v>
      </c>
      <c r="R49" s="27">
        <f t="shared" si="2"/>
        <v>518</v>
      </c>
      <c r="S49" s="28">
        <f>IFERROR((SUMIF('1.DP 2012-2022 '!E49:O49,"&gt;=0",'1.DP 2012-2022 '!E49:O49)+SUMIF('1.DP 2012-2022 '!E49:O49,"&gt;=0",'1.DP 2012-2022 '!AA49:AK49))/(SUM('1.DP 2012-2022 '!P49:Z49)),"NA")</f>
        <v>0.30306151565273587</v>
      </c>
      <c r="T49" s="29">
        <f t="shared" si="3"/>
        <v>2.9253042051422379E-3</v>
      </c>
      <c r="U49" s="29">
        <f t="shared" si="4"/>
        <v>5.35444373944763E-4</v>
      </c>
    </row>
    <row r="50" spans="1:21" ht="14.25" customHeight="1">
      <c r="A50" s="12" t="s">
        <v>155</v>
      </c>
      <c r="B50" s="12" t="s">
        <v>156</v>
      </c>
      <c r="C50" s="12" t="s">
        <v>58</v>
      </c>
      <c r="D50" s="13" t="s">
        <v>59</v>
      </c>
      <c r="E50" s="25">
        <f t="shared" si="0"/>
        <v>2.4411868288682732E-3</v>
      </c>
      <c r="F50" s="26">
        <f>IFERROR(IF('1.DP 2012-2022 '!E50&lt;0,"IRPJ NEGATIVO",('1.DP 2012-2022 '!E50+'1.DP 2012-2022 '!AA50)/'1.DP 2012-2022 '!P50),"NA")</f>
        <v>0.42386632943482405</v>
      </c>
      <c r="G50" s="26">
        <f>IFERROR(IF('1.DP 2012-2022 '!F50&lt;0,"IRPJ NEGATIVO",('1.DP 2012-2022 '!F50+'1.DP 2012-2022 '!AB50)/'1.DP 2012-2022 '!Q50),"NA")</f>
        <v>0.23100507320355848</v>
      </c>
      <c r="H50" s="26">
        <f>IFERROR(IF('1.DP 2012-2022 '!G50&lt;0,"IRPJ NEGATIVO",('1.DP 2012-2022 '!G50+'1.DP 2012-2022 '!AC50)/'1.DP 2012-2022 '!R50),"NA")</f>
        <v>7.2442744680178528E-2</v>
      </c>
      <c r="I50" s="26">
        <f>IFERROR(IF('1.DP 2012-2022 '!H50&lt;0,"IRPJ NEGATIVO",('1.DP 2012-2022 '!H50+'1.DP 2012-2022 '!AD50)/'1.DP 2012-2022 '!S50),"NA")</f>
        <v>5.7357681156445732E-2</v>
      </c>
      <c r="J50" s="26">
        <f>IFERROR(IF('1.DP 2012-2022 '!I50&lt;0,"IRPJ NEGATIVO",('1.DP 2012-2022 '!I50+'1.DP 2012-2022 '!AE50)/'1.DP 2012-2022 '!T50),"NA")</f>
        <v>-2.5294117878276082E-2</v>
      </c>
      <c r="K50" s="26">
        <f>IFERROR(IF('1.DP 2012-2022 '!J50&lt;0,"IRPJ NEGATIVO",('1.DP 2012-2022 '!J50+'1.DP 2012-2022 '!AF50)/'1.DP 2012-2022 '!U50),"NA")</f>
        <v>2.6690931023213838E-2</v>
      </c>
      <c r="L50" s="26">
        <f>IFERROR(IF('1.DP 2012-2022 '!K50&lt;0,"IRPJ NEGATIVO",('1.DP 2012-2022 '!K50+'1.DP 2012-2022 '!AG50)/'1.DP 2012-2022 '!V50),"NA")</f>
        <v>-0.42171457880883711</v>
      </c>
      <c r="M50" s="26">
        <f>IFERROR(IF('1.DP 2012-2022 '!L50&lt;0,"IRPJ NEGATIVO",('1.DP 2012-2022 '!L50+'1.DP 2012-2022 '!AH50)/'1.DP 2012-2022 '!W50),"NA")</f>
        <v>-6.1451385075245966E-2</v>
      </c>
      <c r="N50" s="26">
        <f>IFERROR(IF('1.DP 2012-2022 '!M50&lt;0,"IRPJ NEGATIVO",('1.DP 2012-2022 '!M50+'1.DP 2012-2022 '!AI50)/'1.DP 2012-2022 '!X50),"NA")</f>
        <v>0.20334042362282231</v>
      </c>
      <c r="O50" s="26">
        <f>IFERROR(IF('1.DP 2012-2022 '!N50&lt;0,"IRPJ NEGATIVO",('1.DP 2012-2022 '!N50+'1.DP 2012-2022 '!AJ50)/'1.DP 2012-2022 '!Y50),"NA")</f>
        <v>0.64333396896292128</v>
      </c>
      <c r="P50" s="26">
        <f>IFERROR(IF('1.DP 2012-2022 '!O50&lt;0,"IRPJ NEGATIVO",('1.DP 2012-2022 '!O50+'1.DP 2012-2022 '!AK50)/'1.DP 2012-2022 '!Z50),"NA")</f>
        <v>-1.4691882615696431E-2</v>
      </c>
      <c r="Q50" s="27">
        <f t="shared" si="1"/>
        <v>11</v>
      </c>
      <c r="R50" s="27">
        <f t="shared" si="2"/>
        <v>518</v>
      </c>
      <c r="S50" s="28">
        <f>IFERROR((SUMIF('1.DP 2012-2022 '!E50:O50,"&gt;=0",'1.DP 2012-2022 '!E50:O50)+SUMIF('1.DP 2012-2022 '!E50:O50,"&gt;=0",'1.DP 2012-2022 '!AA50:AK50))/(SUM('1.DP 2012-2022 '!P50:Z50)),"NA")</f>
        <v>0.18404157188037157</v>
      </c>
      <c r="T50" s="29">
        <f t="shared" si="3"/>
        <v>3.9082187078843386E-3</v>
      </c>
      <c r="U50" s="29">
        <f t="shared" si="4"/>
        <v>7.1535593310391779E-4</v>
      </c>
    </row>
    <row r="51" spans="1:21" ht="14.25" customHeight="1">
      <c r="A51" s="12" t="s">
        <v>157</v>
      </c>
      <c r="B51" s="12" t="s">
        <v>158</v>
      </c>
      <c r="C51" s="12" t="s">
        <v>58</v>
      </c>
      <c r="D51" s="13" t="s">
        <v>59</v>
      </c>
      <c r="E51" s="25">
        <f t="shared" si="0"/>
        <v>8.4865626211557983E-4</v>
      </c>
      <c r="F51" s="26">
        <f>IFERROR(IF('1.DP 2012-2022 '!E51&lt;0,"IRPJ NEGATIVO",('1.DP 2012-2022 '!E51+'1.DP 2012-2022 '!AA51)/'1.DP 2012-2022 '!P51),"NA")</f>
        <v>0.30860394805424446</v>
      </c>
      <c r="G51" s="26">
        <f>IFERROR(IF('1.DP 2012-2022 '!F51&lt;0,"IRPJ NEGATIVO",('1.DP 2012-2022 '!F51+'1.DP 2012-2022 '!AB51)/'1.DP 2012-2022 '!Q51),"NA")</f>
        <v>0.29280892593503294</v>
      </c>
      <c r="H51" s="26">
        <f>IFERROR(IF('1.DP 2012-2022 '!G51&lt;0,"IRPJ NEGATIVO",('1.DP 2012-2022 '!G51+'1.DP 2012-2022 '!AC51)/'1.DP 2012-2022 '!R51),"NA")</f>
        <v>-0.37158280586048836</v>
      </c>
      <c r="I51" s="26">
        <f>IFERROR(IF('1.DP 2012-2022 '!H51&lt;0,"IRPJ NEGATIVO",('1.DP 2012-2022 '!H51+'1.DP 2012-2022 '!AD51)/'1.DP 2012-2022 '!S51),"NA")</f>
        <v>-0.89169546022061341</v>
      </c>
      <c r="J51" s="26">
        <f>IFERROR(IF('1.DP 2012-2022 '!I51&lt;0,"IRPJ NEGATIVO",('1.DP 2012-2022 '!I51+'1.DP 2012-2022 '!AE51)/'1.DP 2012-2022 '!T51),"NA")</f>
        <v>0.54412664191887028</v>
      </c>
      <c r="K51" s="26" t="str">
        <f>IFERROR(IF('1.DP 2012-2022 '!J51&lt;0,"IRPJ NEGATIVO",('1.DP 2012-2022 '!J51+'1.DP 2012-2022 '!AF51)/'1.DP 2012-2022 '!U51),"NA")</f>
        <v>IRPJ NEGATIVO</v>
      </c>
      <c r="L51" s="26" t="str">
        <f>IFERROR(IF('1.DP 2012-2022 '!K51&lt;0,"IRPJ NEGATIVO",('1.DP 2012-2022 '!K51+'1.DP 2012-2022 '!AG51)/'1.DP 2012-2022 '!V51),"NA")</f>
        <v>IRPJ NEGATIVO</v>
      </c>
      <c r="M51" s="26" t="str">
        <f>IFERROR(IF('1.DP 2012-2022 '!L51&lt;0,"IRPJ NEGATIVO",('1.DP 2012-2022 '!L51+'1.DP 2012-2022 '!AH51)/'1.DP 2012-2022 '!W51),"NA")</f>
        <v>IRPJ NEGATIVO</v>
      </c>
      <c r="N51" s="26">
        <f>IFERROR(IF('1.DP 2012-2022 '!M51&lt;0,"IRPJ NEGATIVO",('1.DP 2012-2022 '!M51+'1.DP 2012-2022 '!AI51)/'1.DP 2012-2022 '!X51),"NA")</f>
        <v>-2.059003149923752E-3</v>
      </c>
      <c r="O51" s="26">
        <f>IFERROR(IF('1.DP 2012-2022 '!N51&lt;0,"IRPJ NEGATIVO",('1.DP 2012-2022 '!N51+'1.DP 2012-2022 '!AJ51)/'1.DP 2012-2022 '!Y51),"NA")</f>
        <v>-0.39509432651841819</v>
      </c>
      <c r="P51" s="26">
        <f>IFERROR(IF('1.DP 2012-2022 '!O51&lt;0,"IRPJ NEGATIVO",('1.DP 2012-2022 '!O51+'1.DP 2012-2022 '!AK51)/'1.DP 2012-2022 '!Z51),"NA")</f>
        <v>0.55114353499636082</v>
      </c>
      <c r="Q51" s="27">
        <f t="shared" si="1"/>
        <v>7</v>
      </c>
      <c r="R51" s="27">
        <f t="shared" si="2"/>
        <v>518</v>
      </c>
      <c r="S51" s="28">
        <f>IFERROR((SUMIF('1.DP 2012-2022 '!E51:O51,"&gt;=0",'1.DP 2012-2022 '!E51:O51)+SUMIF('1.DP 2012-2022 '!E51:O51,"&gt;=0",'1.DP 2012-2022 '!AA51:AK51))/(SUM('1.DP 2012-2022 '!P51:Z51)),"NA")</f>
        <v>0.70066661391316165</v>
      </c>
      <c r="T51" s="29" t="str">
        <f t="shared" si="3"/>
        <v>na</v>
      </c>
      <c r="U51" s="29" t="str">
        <f t="shared" si="4"/>
        <v>na</v>
      </c>
    </row>
    <row r="52" spans="1:21" ht="14.25" customHeight="1">
      <c r="A52" s="12" t="s">
        <v>159</v>
      </c>
      <c r="B52" s="12" t="s">
        <v>160</v>
      </c>
      <c r="C52" s="12" t="s">
        <v>58</v>
      </c>
      <c r="D52" s="13" t="s">
        <v>59</v>
      </c>
      <c r="E52" s="25">
        <f t="shared" si="0"/>
        <v>5.3074400079233244E-3</v>
      </c>
      <c r="F52" s="26">
        <f>IFERROR(IF('1.DP 2012-2022 '!E52&lt;0,"IRPJ NEGATIVO",('1.DP 2012-2022 '!E52+'1.DP 2012-2022 '!AA52)/'1.DP 2012-2022 '!P52),"NA")</f>
        <v>0.23199692152465759</v>
      </c>
      <c r="G52" s="26">
        <f>IFERROR(IF('1.DP 2012-2022 '!F52&lt;0,"IRPJ NEGATIVO",('1.DP 2012-2022 '!F52+'1.DP 2012-2022 '!AB52)/'1.DP 2012-2022 '!Q52),"NA")</f>
        <v>0.13346357305241965</v>
      </c>
      <c r="H52" s="26">
        <f>IFERROR(IF('1.DP 2012-2022 '!G52&lt;0,"IRPJ NEGATIVO",('1.DP 2012-2022 '!G52+'1.DP 2012-2022 '!AC52)/'1.DP 2012-2022 '!R52),"NA")</f>
        <v>0.24258129660428215</v>
      </c>
      <c r="I52" s="26">
        <f>IFERROR(IF('1.DP 2012-2022 '!H52&lt;0,"IRPJ NEGATIVO",('1.DP 2012-2022 '!H52+'1.DP 2012-2022 '!AD52)/'1.DP 2012-2022 '!S52),"NA")</f>
        <v>0.26885238488260654</v>
      </c>
      <c r="J52" s="26">
        <f>IFERROR(IF('1.DP 2012-2022 '!I52&lt;0,"IRPJ NEGATIVO",('1.DP 2012-2022 '!I52+'1.DP 2012-2022 '!AE52)/'1.DP 2012-2022 '!T52),"NA")</f>
        <v>0.24981288465207316</v>
      </c>
      <c r="K52" s="26">
        <f>IFERROR(IF('1.DP 2012-2022 '!J52&lt;0,"IRPJ NEGATIVO",('1.DP 2012-2022 '!J52+'1.DP 2012-2022 '!AF52)/'1.DP 2012-2022 '!U52),"NA")</f>
        <v>0.116858025589458</v>
      </c>
      <c r="L52" s="26">
        <f>IFERROR(IF('1.DP 2012-2022 '!K52&lt;0,"IRPJ NEGATIVO",('1.DP 2012-2022 '!K52+'1.DP 2012-2022 '!AG52)/'1.DP 2012-2022 '!V52),"NA")</f>
        <v>0.48408522706119056</v>
      </c>
      <c r="M52" s="26">
        <f>IFERROR(IF('1.DP 2012-2022 '!L52&lt;0,"IRPJ NEGATIVO",('1.DP 2012-2022 '!L52+'1.DP 2012-2022 '!AH52)/'1.DP 2012-2022 '!W52),"NA")</f>
        <v>0.11148890497024233</v>
      </c>
      <c r="N52" s="26">
        <f>IFERROR(IF('1.DP 2012-2022 '!M52&lt;0,"IRPJ NEGATIVO",('1.DP 2012-2022 '!M52+'1.DP 2012-2022 '!AI52)/'1.DP 2012-2022 '!X52),"NA")</f>
        <v>0.20871171788853704</v>
      </c>
      <c r="O52" s="26">
        <f>IFERROR(IF('1.DP 2012-2022 '!N52&lt;0,"IRPJ NEGATIVO",('1.DP 2012-2022 '!N52+'1.DP 2012-2022 '!AJ52)/'1.DP 2012-2022 '!Y52),"NA")</f>
        <v>0.45147081296024405</v>
      </c>
      <c r="P52" s="26">
        <f>IFERROR(IF('1.DP 2012-2022 '!O52&lt;0,"IRPJ NEGATIVO",('1.DP 2012-2022 '!O52+'1.DP 2012-2022 '!AK52)/'1.DP 2012-2022 '!Z52),"NA")</f>
        <v>0.33752068291290027</v>
      </c>
      <c r="Q52" s="27">
        <f t="shared" si="1"/>
        <v>11</v>
      </c>
      <c r="R52" s="27">
        <f t="shared" si="2"/>
        <v>518</v>
      </c>
      <c r="S52" s="28">
        <f>IFERROR((SUMIF('1.DP 2012-2022 '!E52:O52,"&gt;=0",'1.DP 2012-2022 '!E52:O52)+SUMIF('1.DP 2012-2022 '!E52:O52,"&gt;=0",'1.DP 2012-2022 '!AA52:AK52))/(SUM('1.DP 2012-2022 '!P52:Z52)),"NA")</f>
        <v>0.25555411909878273</v>
      </c>
      <c r="T52" s="29">
        <f t="shared" si="3"/>
        <v>5.4268249229471235E-3</v>
      </c>
      <c r="U52" s="29">
        <f t="shared" si="4"/>
        <v>9.93319897557106E-4</v>
      </c>
    </row>
    <row r="53" spans="1:21" ht="14.25" customHeight="1">
      <c r="A53" s="12" t="s">
        <v>161</v>
      </c>
      <c r="B53" s="12" t="s">
        <v>162</v>
      </c>
      <c r="C53" s="12" t="s">
        <v>58</v>
      </c>
      <c r="D53" s="13" t="s">
        <v>59</v>
      </c>
      <c r="E53" s="25">
        <f t="shared" si="0"/>
        <v>7.9666466877300491E-3</v>
      </c>
      <c r="F53" s="26">
        <f>IFERROR(IF('1.DP 2012-2022 '!E53&lt;0,"IRPJ NEGATIVO",('1.DP 2012-2022 '!E53+'1.DP 2012-2022 '!AA53)/'1.DP 2012-2022 '!P53),"NA")</f>
        <v>0.44391550132225011</v>
      </c>
      <c r="G53" s="26">
        <f>IFERROR(IF('1.DP 2012-2022 '!F53&lt;0,"IRPJ NEGATIVO",('1.DP 2012-2022 '!F53+'1.DP 2012-2022 '!AB53)/'1.DP 2012-2022 '!Q53),"NA")</f>
        <v>0.34601417171932081</v>
      </c>
      <c r="H53" s="26">
        <f>IFERROR(IF('1.DP 2012-2022 '!G53&lt;0,"IRPJ NEGATIVO",('1.DP 2012-2022 '!G53+'1.DP 2012-2022 '!AC53)/'1.DP 2012-2022 '!R53),"NA")</f>
        <v>0.33697135029243797</v>
      </c>
      <c r="I53" s="26">
        <f>IFERROR(IF('1.DP 2012-2022 '!H53&lt;0,"IRPJ NEGATIVO",('1.DP 2012-2022 '!H53+'1.DP 2012-2022 '!AD53)/'1.DP 2012-2022 '!S53),"NA")</f>
        <v>0.42595170387833586</v>
      </c>
      <c r="J53" s="26">
        <f>IFERROR(IF('1.DP 2012-2022 '!I53&lt;0,"IRPJ NEGATIVO",('1.DP 2012-2022 '!I53+'1.DP 2012-2022 '!AE53)/'1.DP 2012-2022 '!T53),"NA")</f>
        <v>0.54048075505920534</v>
      </c>
      <c r="K53" s="26">
        <f>IFERROR(IF('1.DP 2012-2022 '!J53&lt;0,"IRPJ NEGATIVO",('1.DP 2012-2022 '!J53+'1.DP 2012-2022 '!AF53)/'1.DP 2012-2022 '!U53),"NA")</f>
        <v>0.580136171742339</v>
      </c>
      <c r="L53" s="26">
        <f>IFERROR(IF('1.DP 2012-2022 '!K53&lt;0,"IRPJ NEGATIVO",('1.DP 2012-2022 '!K53+'1.DP 2012-2022 '!AG53)/'1.DP 2012-2022 '!V53),"NA")</f>
        <v>0.31087606366456277</v>
      </c>
      <c r="M53" s="26">
        <f>IFERROR(IF('1.DP 2012-2022 '!L53&lt;0,"IRPJ NEGATIVO",('1.DP 2012-2022 '!L53+'1.DP 2012-2022 '!AH53)/'1.DP 2012-2022 '!W53),"NA")</f>
        <v>0.17552413488317042</v>
      </c>
      <c r="N53" s="26">
        <f>IFERROR(IF('1.DP 2012-2022 '!M53&lt;0,"IRPJ NEGATIVO",('1.DP 2012-2022 '!M53+'1.DP 2012-2022 '!AI53)/'1.DP 2012-2022 '!X53),"NA")</f>
        <v>0.32650024781343717</v>
      </c>
      <c r="O53" s="26">
        <f>IFERROR(IF('1.DP 2012-2022 '!N53&lt;0,"IRPJ NEGATIVO",('1.DP 2012-2022 '!N53+'1.DP 2012-2022 '!AJ53)/'1.DP 2012-2022 '!Y53),"NA")</f>
        <v>0.26519624893781835</v>
      </c>
      <c r="P53" s="26">
        <f>IFERROR(IF('1.DP 2012-2022 '!O53&lt;0,"IRPJ NEGATIVO",('1.DP 2012-2022 '!O53+'1.DP 2012-2022 '!AK53)/'1.DP 2012-2022 '!Z53),"NA")</f>
        <v>0.13560956755382805</v>
      </c>
      <c r="Q53" s="27">
        <f t="shared" si="1"/>
        <v>11</v>
      </c>
      <c r="R53" s="27">
        <f t="shared" si="2"/>
        <v>518</v>
      </c>
      <c r="S53" s="28">
        <f>IFERROR((SUMIF('1.DP 2012-2022 '!E53:O53,"&gt;=0",'1.DP 2012-2022 '!E53:O53)+SUMIF('1.DP 2012-2022 '!E53:O53,"&gt;=0",'1.DP 2012-2022 '!AA53:AK53))/(SUM('1.DP 2012-2022 '!P53:Z53)),"NA")</f>
        <v>0.36726930211989656</v>
      </c>
      <c r="T53" s="29">
        <f t="shared" si="3"/>
        <v>7.7991550643221278E-3</v>
      </c>
      <c r="U53" s="29">
        <f t="shared" si="4"/>
        <v>1.4275485241409408E-3</v>
      </c>
    </row>
    <row r="54" spans="1:21" ht="14.25" customHeight="1">
      <c r="A54" s="12" t="s">
        <v>163</v>
      </c>
      <c r="B54" s="12" t="s">
        <v>164</v>
      </c>
      <c r="C54" s="12" t="s">
        <v>58</v>
      </c>
      <c r="D54" s="13" t="s">
        <v>59</v>
      </c>
      <c r="E54" s="25">
        <f t="shared" si="0"/>
        <v>2.1818043431386992E-3</v>
      </c>
      <c r="F54" s="26">
        <f>IFERROR(IF('1.DP 2012-2022 '!E54&lt;0,"IRPJ NEGATIVO",('1.DP 2012-2022 '!E54+'1.DP 2012-2022 '!AA54)/'1.DP 2012-2022 '!P54),"NA")</f>
        <v>0.93325973810627116</v>
      </c>
      <c r="G54" s="26">
        <f>IFERROR(IF('1.DP 2012-2022 '!F54&lt;0,"IRPJ NEGATIVO",('1.DP 2012-2022 '!F54+'1.DP 2012-2022 '!AB54)/'1.DP 2012-2022 '!Q54),"NA")</f>
        <v>1.1575221238902071</v>
      </c>
      <c r="H54" s="26">
        <f>IFERROR(IF('1.DP 2012-2022 '!G54&lt;0,"IRPJ NEGATIVO",('1.DP 2012-2022 '!G54+'1.DP 2012-2022 '!AC54)/'1.DP 2012-2022 '!R54),"NA")</f>
        <v>0.22241954306863576</v>
      </c>
      <c r="I54" s="26">
        <f>IFERROR(IF('1.DP 2012-2022 '!H54&lt;0,"IRPJ NEGATIVO",('1.DP 2012-2022 '!H54+'1.DP 2012-2022 '!AD54)/'1.DP 2012-2022 '!S54),"NA")</f>
        <v>0.30905859463991381</v>
      </c>
      <c r="J54" s="26">
        <f>IFERROR(IF('1.DP 2012-2022 '!I54&lt;0,"IRPJ NEGATIVO",('1.DP 2012-2022 '!I54+'1.DP 2012-2022 '!AE54)/'1.DP 2012-2022 '!T54),"NA")</f>
        <v>8.094009771376609E-2</v>
      </c>
      <c r="K54" s="26">
        <f>IFERROR(IF('1.DP 2012-2022 '!J54&lt;0,"IRPJ NEGATIVO",('1.DP 2012-2022 '!J54+'1.DP 2012-2022 '!AF54)/'1.DP 2012-2022 '!U54),"NA")</f>
        <v>0.94736910136175445</v>
      </c>
      <c r="L54" s="26">
        <f>IFERROR(IF('1.DP 2012-2022 '!K54&lt;0,"IRPJ NEGATIVO",('1.DP 2012-2022 '!K54+'1.DP 2012-2022 '!AG54)/'1.DP 2012-2022 '!V54),"NA")</f>
        <v>-0.32795258834647634</v>
      </c>
      <c r="M54" s="26">
        <f>IFERROR(IF('1.DP 2012-2022 '!L54&lt;0,"IRPJ NEGATIVO",('1.DP 2012-2022 '!L54+'1.DP 2012-2022 '!AH54)/'1.DP 2012-2022 '!W54),"NA")</f>
        <v>0.44280326126279246</v>
      </c>
      <c r="N54" s="26">
        <f>IFERROR(IF('1.DP 2012-2022 '!M54&lt;0,"IRPJ NEGATIVO",('1.DP 2012-2022 '!M54+'1.DP 2012-2022 '!AI54)/'1.DP 2012-2022 '!X54),"NA")</f>
        <v>-0.12636931258737208</v>
      </c>
      <c r="O54" s="26">
        <f>IFERROR(IF('1.DP 2012-2022 '!N54&lt;0,"IRPJ NEGATIVO",('1.DP 2012-2022 '!N54+'1.DP 2012-2022 '!AJ54)/'1.DP 2012-2022 '!Y54),"NA")</f>
        <v>0.38800322277635579</v>
      </c>
      <c r="P54" s="26">
        <f>IFERROR(IF('1.DP 2012-2022 '!O54&lt;0,"IRPJ NEGATIVO",('1.DP 2012-2022 '!O54+'1.DP 2012-2022 '!AK54)/'1.DP 2012-2022 '!Z54),"NA")</f>
        <v>2.0713445620114124E-2</v>
      </c>
      <c r="Q54" s="27">
        <f t="shared" si="1"/>
        <v>8</v>
      </c>
      <c r="R54" s="27">
        <f t="shared" si="2"/>
        <v>518</v>
      </c>
      <c r="S54" s="28">
        <f>IFERROR((SUMIF('1.DP 2012-2022 '!E54:O54,"&gt;=0",'1.DP 2012-2022 '!E54:O54)+SUMIF('1.DP 2012-2022 '!E54:O54,"&gt;=0",'1.DP 2012-2022 '!AA54:AK54))/(SUM('1.DP 2012-2022 '!P54:Z54)),"NA")</f>
        <v>-0.11711253360053904</v>
      </c>
      <c r="T54" s="29">
        <f t="shared" si="3"/>
        <v>-1.8086877776145025E-3</v>
      </c>
      <c r="U54" s="29">
        <f t="shared" si="4"/>
        <v>-3.3106016565523404E-4</v>
      </c>
    </row>
    <row r="55" spans="1:21" ht="14.25" customHeight="1">
      <c r="A55" s="12" t="s">
        <v>165</v>
      </c>
      <c r="B55" s="12" t="s">
        <v>166</v>
      </c>
      <c r="C55" s="12" t="s">
        <v>58</v>
      </c>
      <c r="D55" s="13" t="s">
        <v>59</v>
      </c>
      <c r="E55" s="25">
        <f t="shared" si="0"/>
        <v>5.3436606375410886E-3</v>
      </c>
      <c r="F55" s="26">
        <f>IFERROR(IF('1.DP 2012-2022 '!E55&lt;0,"IRPJ NEGATIVO",('1.DP 2012-2022 '!E55+'1.DP 2012-2022 '!AA55)/'1.DP 2012-2022 '!P55),"NA")</f>
        <v>0.21903563796999539</v>
      </c>
      <c r="G55" s="26">
        <f>IFERROR(IF('1.DP 2012-2022 '!F55&lt;0,"IRPJ NEGATIVO",('1.DP 2012-2022 '!F55+'1.DP 2012-2022 '!AB55)/'1.DP 2012-2022 '!Q55),"NA")</f>
        <v>0.29551049029501536</v>
      </c>
      <c r="H55" s="26">
        <f>IFERROR(IF('1.DP 2012-2022 '!G55&lt;0,"IRPJ NEGATIVO",('1.DP 2012-2022 '!G55+'1.DP 2012-2022 '!AC55)/'1.DP 2012-2022 '!R55),"NA")</f>
        <v>0.38602710148422309</v>
      </c>
      <c r="I55" s="26">
        <f>IFERROR(IF('1.DP 2012-2022 '!H55&lt;0,"IRPJ NEGATIVO",('1.DP 2012-2022 '!H55+'1.DP 2012-2022 '!AD55)/'1.DP 2012-2022 '!S55),"NA")</f>
        <v>0.17614673479316623</v>
      </c>
      <c r="J55" s="26">
        <f>IFERROR(IF('1.DP 2012-2022 '!I55&lt;0,"IRPJ NEGATIVO",('1.DP 2012-2022 '!I55+'1.DP 2012-2022 '!AE55)/'1.DP 2012-2022 '!T55),"NA")</f>
        <v>0.23944769750084038</v>
      </c>
      <c r="K55" s="26">
        <f>IFERROR(IF('1.DP 2012-2022 '!J55&lt;0,"IRPJ NEGATIVO",('1.DP 2012-2022 '!J55+'1.DP 2012-2022 '!AF55)/'1.DP 2012-2022 '!U55),"NA")</f>
        <v>-0.14532205444103546</v>
      </c>
      <c r="L55" s="26">
        <f>IFERROR(IF('1.DP 2012-2022 '!K55&lt;0,"IRPJ NEGATIVO",('1.DP 2012-2022 '!K55+'1.DP 2012-2022 '!AG55)/'1.DP 2012-2022 '!V55),"NA")</f>
        <v>0.23435416629067557</v>
      </c>
      <c r="M55" s="26">
        <f>IFERROR(IF('1.DP 2012-2022 '!L55&lt;0,"IRPJ NEGATIVO",('1.DP 2012-2022 '!L55+'1.DP 2012-2022 '!AH55)/'1.DP 2012-2022 '!W55),"NA")</f>
        <v>0.34642700204314852</v>
      </c>
      <c r="N55" s="26">
        <f>IFERROR(IF('1.DP 2012-2022 '!M55&lt;0,"IRPJ NEGATIVO",('1.DP 2012-2022 '!M55+'1.DP 2012-2022 '!AI55)/'1.DP 2012-2022 '!X55),"NA")</f>
        <v>0.46645136208587107</v>
      </c>
      <c r="O55" s="26">
        <f>IFERROR(IF('1.DP 2012-2022 '!N55&lt;0,"IRPJ NEGATIVO",('1.DP 2012-2022 '!N55+'1.DP 2012-2022 '!AJ55)/'1.DP 2012-2022 '!Y55),"NA")</f>
        <v>0.29830023492926683</v>
      </c>
      <c r="P55" s="26">
        <f>IFERROR(IF('1.DP 2012-2022 '!O55&lt;0,"IRPJ NEGATIVO",('1.DP 2012-2022 '!O55+'1.DP 2012-2022 '!AK55)/'1.DP 2012-2022 '!Z55),"NA")</f>
        <v>0.35343466822750452</v>
      </c>
      <c r="Q55" s="27">
        <f t="shared" si="1"/>
        <v>11</v>
      </c>
      <c r="R55" s="27">
        <f t="shared" si="2"/>
        <v>518</v>
      </c>
      <c r="S55" s="28">
        <f>IFERROR((SUMIF('1.DP 2012-2022 '!E55:O55,"&gt;=0",'1.DP 2012-2022 '!E55:O55)+SUMIF('1.DP 2012-2022 '!E55:O55,"&gt;=0",'1.DP 2012-2022 '!AA55:AK55))/(SUM('1.DP 2012-2022 '!P55:Z55)),"NA")</f>
        <v>0.25301812845195415</v>
      </c>
      <c r="T55" s="29">
        <f t="shared" si="3"/>
        <v>5.3729718397133126E-3</v>
      </c>
      <c r="U55" s="29">
        <f t="shared" si="4"/>
        <v>9.8346269009593488E-4</v>
      </c>
    </row>
    <row r="56" spans="1:21" ht="14.25" customHeight="1">
      <c r="A56" s="12" t="s">
        <v>167</v>
      </c>
      <c r="B56" s="12" t="s">
        <v>168</v>
      </c>
      <c r="C56" s="12" t="s">
        <v>58</v>
      </c>
      <c r="D56" s="13" t="s">
        <v>59</v>
      </c>
      <c r="E56" s="25">
        <f t="shared" si="0"/>
        <v>4.3444694825174671E-3</v>
      </c>
      <c r="F56" s="26">
        <f>IFERROR(IF('1.DP 2012-2022 '!E56&lt;0,"IRPJ NEGATIVO",('1.DP 2012-2022 '!E56+'1.DP 2012-2022 '!AA56)/'1.DP 2012-2022 '!P56),"NA")</f>
        <v>0.16124196635258473</v>
      </c>
      <c r="G56" s="26">
        <f>IFERROR(IF('1.DP 2012-2022 '!F56&lt;0,"IRPJ NEGATIVO",('1.DP 2012-2022 '!F56+'1.DP 2012-2022 '!AB56)/'1.DP 2012-2022 '!Q56),"NA")</f>
        <v>0.14237694730531716</v>
      </c>
      <c r="H56" s="26">
        <f>IFERROR(IF('1.DP 2012-2022 '!G56&lt;0,"IRPJ NEGATIVO",('1.DP 2012-2022 '!G56+'1.DP 2012-2022 '!AC56)/'1.DP 2012-2022 '!R56),"NA")</f>
        <v>-3.6750453729344039E-2</v>
      </c>
      <c r="I56" s="26">
        <f>IFERROR(IF('1.DP 2012-2022 '!H56&lt;0,"IRPJ NEGATIVO",('1.DP 2012-2022 '!H56+'1.DP 2012-2022 '!AD56)/'1.DP 2012-2022 '!S56),"NA")</f>
        <v>0.23033627404344612</v>
      </c>
      <c r="J56" s="26">
        <f>IFERROR(IF('1.DP 2012-2022 '!I56&lt;0,"IRPJ NEGATIVO",('1.DP 2012-2022 '!I56+'1.DP 2012-2022 '!AE56)/'1.DP 2012-2022 '!T56),"NA")</f>
        <v>0.20845032546475442</v>
      </c>
      <c r="K56" s="26">
        <f>IFERROR(IF('1.DP 2012-2022 '!J56&lt;0,"IRPJ NEGATIVO",('1.DP 2012-2022 '!J56+'1.DP 2012-2022 '!AF56)/'1.DP 2012-2022 '!U56),"NA")</f>
        <v>0.56905545549740988</v>
      </c>
      <c r="L56" s="26">
        <f>IFERROR(IF('1.DP 2012-2022 '!K56&lt;0,"IRPJ NEGATIVO",('1.DP 2012-2022 '!K56+'1.DP 2012-2022 '!AG56)/'1.DP 2012-2022 '!V56),"NA")</f>
        <v>1.2113394471754003E-2</v>
      </c>
      <c r="M56" s="26">
        <f>IFERROR(IF('1.DP 2012-2022 '!L56&lt;0,"IRPJ NEGATIVO",('1.DP 2012-2022 '!L56+'1.DP 2012-2022 '!AH56)/'1.DP 2012-2022 '!W56),"NA")</f>
        <v>0.25833755898118493</v>
      </c>
      <c r="N56" s="26">
        <f>IFERROR(IF('1.DP 2012-2022 '!M56&lt;0,"IRPJ NEGATIVO",('1.DP 2012-2022 '!M56+'1.DP 2012-2022 '!AI56)/'1.DP 2012-2022 '!X56),"NA")</f>
        <v>0.2636434745954207</v>
      </c>
      <c r="O56" s="26">
        <f>IFERROR(IF('1.DP 2012-2022 '!N56&lt;0,"IRPJ NEGATIVO",('1.DP 2012-2022 '!N56+'1.DP 2012-2022 '!AJ56)/'1.DP 2012-2022 '!Y56),"NA")</f>
        <v>0.23704523151206125</v>
      </c>
      <c r="P56" s="26">
        <f>IFERROR(IF('1.DP 2012-2022 '!O56&lt;0,"IRPJ NEGATIVO",('1.DP 2012-2022 '!O56+'1.DP 2012-2022 '!AK56)/'1.DP 2012-2022 '!Z56),"NA")</f>
        <v>0.32572473987172618</v>
      </c>
      <c r="Q56" s="27">
        <f t="shared" si="1"/>
        <v>11</v>
      </c>
      <c r="R56" s="27">
        <f t="shared" si="2"/>
        <v>518</v>
      </c>
      <c r="S56" s="28">
        <f>IFERROR((SUMIF('1.DP 2012-2022 '!E56:O56,"&gt;=0",'1.DP 2012-2022 '!E56:O56)+SUMIF('1.DP 2012-2022 '!E56:O56,"&gt;=0",'1.DP 2012-2022 '!AA56:AK56))/(SUM('1.DP 2012-2022 '!P56:Z56)),"NA")</f>
        <v>0.29966302143101198</v>
      </c>
      <c r="T56" s="29">
        <f t="shared" si="3"/>
        <v>6.3635004550987098E-3</v>
      </c>
      <c r="U56" s="29">
        <f t="shared" si="4"/>
        <v>1.1647679278237214E-3</v>
      </c>
    </row>
    <row r="57" spans="1:21" ht="14.25" customHeight="1">
      <c r="A57" s="12" t="s">
        <v>169</v>
      </c>
      <c r="B57" s="12" t="s">
        <v>170</v>
      </c>
      <c r="C57" s="12" t="s">
        <v>58</v>
      </c>
      <c r="D57" s="13" t="s">
        <v>59</v>
      </c>
      <c r="E57" s="25">
        <f t="shared" si="0"/>
        <v>2.9457656918364288E-3</v>
      </c>
      <c r="F57" s="26">
        <f>IFERROR(IF('1.DP 2012-2022 '!E57&lt;0,"IRPJ NEGATIVO",('1.DP 2012-2022 '!E57+'1.DP 2012-2022 '!AA57)/'1.DP 2012-2022 '!P57),"NA")</f>
        <v>0.16474374086289031</v>
      </c>
      <c r="G57" s="26">
        <f>IFERROR(IF('1.DP 2012-2022 '!F57&lt;0,"IRPJ NEGATIVO",('1.DP 2012-2022 '!F57+'1.DP 2012-2022 '!AB57)/'1.DP 2012-2022 '!Q57),"NA")</f>
        <v>0.15532341994199658</v>
      </c>
      <c r="H57" s="26">
        <f>IFERROR(IF('1.DP 2012-2022 '!G57&lt;0,"IRPJ NEGATIVO",('1.DP 2012-2022 '!G57+'1.DP 2012-2022 '!AC57)/'1.DP 2012-2022 '!R57),"NA")</f>
        <v>0.12767994745301023</v>
      </c>
      <c r="I57" s="26">
        <f>IFERROR(IF('1.DP 2012-2022 '!H57&lt;0,"IRPJ NEGATIVO",('1.DP 2012-2022 '!H57+'1.DP 2012-2022 '!AD57)/'1.DP 2012-2022 '!S57),"NA")</f>
        <v>9.5317634008175153E-2</v>
      </c>
      <c r="J57" s="26">
        <f>IFERROR(IF('1.DP 2012-2022 '!I57&lt;0,"IRPJ NEGATIVO",('1.DP 2012-2022 '!I57+'1.DP 2012-2022 '!AE57)/'1.DP 2012-2022 '!T57),"NA")</f>
        <v>0.10243051613636341</v>
      </c>
      <c r="K57" s="26">
        <f>IFERROR(IF('1.DP 2012-2022 '!J57&lt;0,"IRPJ NEGATIVO",('1.DP 2012-2022 '!J57+'1.DP 2012-2022 '!AF57)/'1.DP 2012-2022 '!U57),"NA")</f>
        <v>8.0217792273953967E-2</v>
      </c>
      <c r="L57" s="26">
        <f>IFERROR(IF('1.DP 2012-2022 '!K57&lt;0,"IRPJ NEGATIVO",('1.DP 2012-2022 '!K57+'1.DP 2012-2022 '!AG57)/'1.DP 2012-2022 '!V57),"NA")</f>
        <v>0.11854657315818608</v>
      </c>
      <c r="M57" s="26">
        <f>IFERROR(IF('1.DP 2012-2022 '!L57&lt;0,"IRPJ NEGATIVO",('1.DP 2012-2022 '!L57+'1.DP 2012-2022 '!AH57)/'1.DP 2012-2022 '!W57),"NA")</f>
        <v>0.10578740350688834</v>
      </c>
      <c r="N57" s="26">
        <f>IFERROR(IF('1.DP 2012-2022 '!M57&lt;0,"IRPJ NEGATIVO",('1.DP 2012-2022 '!M57+'1.DP 2012-2022 '!AI57)/'1.DP 2012-2022 '!X57),"NA")</f>
        <v>0.21630973777414267</v>
      </c>
      <c r="O57" s="26">
        <f>IFERROR(IF('1.DP 2012-2022 '!N57&lt;0,"IRPJ NEGATIVO",('1.DP 2012-2022 '!N57+'1.DP 2012-2022 '!AJ57)/'1.DP 2012-2022 '!Y57),"NA")</f>
        <v>0.22083107885827508</v>
      </c>
      <c r="P57" s="26">
        <f>IFERROR(IF('1.DP 2012-2022 '!O57&lt;0,"IRPJ NEGATIVO",('1.DP 2012-2022 '!O57+'1.DP 2012-2022 '!AK57)/'1.DP 2012-2022 '!Z57),"NA")</f>
        <v>0.23057231669066139</v>
      </c>
      <c r="Q57" s="27">
        <f t="shared" si="1"/>
        <v>11</v>
      </c>
      <c r="R57" s="27">
        <f t="shared" si="2"/>
        <v>518</v>
      </c>
      <c r="S57" s="28">
        <f>IFERROR((SUMIF('1.DP 2012-2022 '!E57:O57,"&gt;=0",'1.DP 2012-2022 '!E57:O57)+SUMIF('1.DP 2012-2022 '!E57:O57,"&gt;=0",'1.DP 2012-2022 '!AA57:AK57))/(SUM('1.DP 2012-2022 '!P57:Z57)),"NA")</f>
        <v>0.14824929110775337</v>
      </c>
      <c r="T57" s="29">
        <f t="shared" si="3"/>
        <v>3.1481509694696662E-3</v>
      </c>
      <c r="U57" s="29">
        <f t="shared" si="4"/>
        <v>5.7623399370504847E-4</v>
      </c>
    </row>
    <row r="58" spans="1:21" ht="14.25" customHeight="1">
      <c r="A58" s="12" t="s">
        <v>171</v>
      </c>
      <c r="B58" s="12" t="s">
        <v>172</v>
      </c>
      <c r="C58" s="12" t="s">
        <v>58</v>
      </c>
      <c r="D58" s="13" t="s">
        <v>59</v>
      </c>
      <c r="E58" s="25">
        <f t="shared" si="0"/>
        <v>1.8523810797635297E-3</v>
      </c>
      <c r="F58" s="26">
        <f>IFERROR(IF('1.DP 2012-2022 '!E58&lt;0,"IRPJ NEGATIVO",('1.DP 2012-2022 '!E58+'1.DP 2012-2022 '!AA58)/'1.DP 2012-2022 '!P58),"NA")</f>
        <v>-1.0808378057635935</v>
      </c>
      <c r="G58" s="26">
        <f>IFERROR(IF('1.DP 2012-2022 '!F58&lt;0,"IRPJ NEGATIVO",('1.DP 2012-2022 '!F58+'1.DP 2012-2022 '!AB58)/'1.DP 2012-2022 '!Q58),"NA")</f>
        <v>2.3126999060546626E-2</v>
      </c>
      <c r="H58" s="26">
        <f>IFERROR(IF('1.DP 2012-2022 '!G58&lt;0,"IRPJ NEGATIVO",('1.DP 2012-2022 '!G58+'1.DP 2012-2022 '!AC58)/'1.DP 2012-2022 '!R58),"NA")</f>
        <v>0.2574414091145098</v>
      </c>
      <c r="I58" s="26">
        <f>IFERROR(IF('1.DP 2012-2022 '!H58&lt;0,"IRPJ NEGATIVO",('1.DP 2012-2022 '!H58+'1.DP 2012-2022 '!AD58)/'1.DP 2012-2022 '!S58),"NA")</f>
        <v>-1.1714204461275319E-2</v>
      </c>
      <c r="J58" s="26">
        <f>IFERROR(IF('1.DP 2012-2022 '!I58&lt;0,"IRPJ NEGATIVO",('1.DP 2012-2022 '!I58+'1.DP 2012-2022 '!AE58)/'1.DP 2012-2022 '!T58),"NA")</f>
        <v>-4.1640577086201379E-3</v>
      </c>
      <c r="K58" s="26" t="str">
        <f>IFERROR(IF('1.DP 2012-2022 '!J58&lt;0,"IRPJ NEGATIVO",('1.DP 2012-2022 '!J58+'1.DP 2012-2022 '!AF58)/'1.DP 2012-2022 '!U58),"NA")</f>
        <v>IRPJ NEGATIVO</v>
      </c>
      <c r="L58" s="26">
        <f>IFERROR(IF('1.DP 2012-2022 '!K58&lt;0,"IRPJ NEGATIVO",('1.DP 2012-2022 '!K58+'1.DP 2012-2022 '!AG58)/'1.DP 2012-2022 '!V58),"NA")</f>
        <v>-0.53104706324595186</v>
      </c>
      <c r="M58" s="26">
        <f>IFERROR(IF('1.DP 2012-2022 '!L58&lt;0,"IRPJ NEGATIVO",('1.DP 2012-2022 '!L58+'1.DP 2012-2022 '!AH58)/'1.DP 2012-2022 '!W58),"NA")</f>
        <v>8.2317113357717034E-2</v>
      </c>
      <c r="N58" s="26">
        <f>IFERROR(IF('1.DP 2012-2022 '!M58&lt;0,"IRPJ NEGATIVO",('1.DP 2012-2022 '!M58+'1.DP 2012-2022 '!AI58)/'1.DP 2012-2022 '!X58),"NA")</f>
        <v>0.21701708150345231</v>
      </c>
      <c r="O58" s="26">
        <f>IFERROR(IF('1.DP 2012-2022 '!N58&lt;0,"IRPJ NEGATIVO",('1.DP 2012-2022 '!N58+'1.DP 2012-2022 '!AJ58)/'1.DP 2012-2022 '!Y58),"NA")</f>
        <v>0.39550905845117817</v>
      </c>
      <c r="P58" s="26">
        <f>IFERROR(IF('1.DP 2012-2022 '!O58&lt;0,"IRPJ NEGATIVO",('1.DP 2012-2022 '!O58+'1.DP 2012-2022 '!AK58)/'1.DP 2012-2022 '!Z58),"NA")</f>
        <v>-4.5188374581611477</v>
      </c>
      <c r="Q58" s="27">
        <f t="shared" si="1"/>
        <v>7</v>
      </c>
      <c r="R58" s="27">
        <f t="shared" si="2"/>
        <v>518</v>
      </c>
      <c r="S58" s="28">
        <f>IFERROR((SUMIF('1.DP 2012-2022 '!E58:O58,"&gt;=0",'1.DP 2012-2022 '!E58:O58)+SUMIF('1.DP 2012-2022 '!E58:O58,"&gt;=0",'1.DP 2012-2022 '!AA58:AK58))/(SUM('1.DP 2012-2022 '!P58:Z58)),"NA")</f>
        <v>-9.9467269207702866E-2</v>
      </c>
      <c r="T58" s="29">
        <f t="shared" si="3"/>
        <v>-1.3441522865905793E-3</v>
      </c>
      <c r="U58" s="29">
        <f t="shared" si="4"/>
        <v>-2.460321146480283E-4</v>
      </c>
    </row>
    <row r="59" spans="1:21" ht="14.25" customHeight="1">
      <c r="A59" s="12" t="s">
        <v>173</v>
      </c>
      <c r="B59" s="12" t="s">
        <v>174</v>
      </c>
      <c r="C59" s="12" t="s">
        <v>58</v>
      </c>
      <c r="D59" s="13" t="s">
        <v>59</v>
      </c>
      <c r="E59" s="25">
        <f t="shared" si="0"/>
        <v>8.8927535344784561E-3</v>
      </c>
      <c r="F59" s="26">
        <f>IFERROR(IF('1.DP 2012-2022 '!E59&lt;0,"IRPJ NEGATIVO",('1.DP 2012-2022 '!E59+'1.DP 2012-2022 '!AA59)/'1.DP 2012-2022 '!P59),"NA")</f>
        <v>0.28717577675569111</v>
      </c>
      <c r="G59" s="26">
        <f>IFERROR(IF('1.DP 2012-2022 '!F59&lt;0,"IRPJ NEGATIVO",('1.DP 2012-2022 '!F59+'1.DP 2012-2022 '!AB59)/'1.DP 2012-2022 '!Q59),"NA")</f>
        <v>0.40154428797193381</v>
      </c>
      <c r="H59" s="26">
        <f>IFERROR(IF('1.DP 2012-2022 '!G59&lt;0,"IRPJ NEGATIVO",('1.DP 2012-2022 '!G59+'1.DP 2012-2022 '!AC59)/'1.DP 2012-2022 '!R59),"NA")</f>
        <v>0.53112166936646865</v>
      </c>
      <c r="I59" s="26">
        <f>IFERROR(IF('1.DP 2012-2022 '!H59&lt;0,"IRPJ NEGATIVO",('1.DP 2012-2022 '!H59+'1.DP 2012-2022 '!AD59)/'1.DP 2012-2022 '!S59),"NA")</f>
        <v>0.41297400265014972</v>
      </c>
      <c r="J59" s="26">
        <f>IFERROR(IF('1.DP 2012-2022 '!I59&lt;0,"IRPJ NEGATIVO",('1.DP 2012-2022 '!I59+'1.DP 2012-2022 '!AE59)/'1.DP 2012-2022 '!T59),"NA")</f>
        <v>0.37808989611688326</v>
      </c>
      <c r="K59" s="26">
        <f>IFERROR(IF('1.DP 2012-2022 '!J59&lt;0,"IRPJ NEGATIVO",('1.DP 2012-2022 '!J59+'1.DP 2012-2022 '!AF59)/'1.DP 2012-2022 '!U59),"NA")</f>
        <v>0.32762626916442034</v>
      </c>
      <c r="L59" s="26">
        <f>IFERROR(IF('1.DP 2012-2022 '!K59&lt;0,"IRPJ NEGATIVO",('1.DP 2012-2022 '!K59+'1.DP 2012-2022 '!AG59)/'1.DP 2012-2022 '!V59),"NA")</f>
        <v>0.3053086864317261</v>
      </c>
      <c r="M59" s="26">
        <f>IFERROR(IF('1.DP 2012-2022 '!L59&lt;0,"IRPJ NEGATIVO",('1.DP 2012-2022 '!L59+'1.DP 2012-2022 '!AH59)/'1.DP 2012-2022 '!W59),"NA")</f>
        <v>0.54923867536425763</v>
      </c>
      <c r="N59" s="26">
        <f>IFERROR(IF('1.DP 2012-2022 '!M59&lt;0,"IRPJ NEGATIVO",('1.DP 2012-2022 '!M59+'1.DP 2012-2022 '!AI59)/'1.DP 2012-2022 '!X59),"NA")</f>
        <v>0.50475280915283371</v>
      </c>
      <c r="O59" s="26">
        <f>IFERROR(IF('1.DP 2012-2022 '!N59&lt;0,"IRPJ NEGATIVO",('1.DP 2012-2022 '!N59+'1.DP 2012-2022 '!AJ59)/'1.DP 2012-2022 '!Y59),"NA")</f>
        <v>0.48984640962549086</v>
      </c>
      <c r="P59" s="26">
        <f>IFERROR(IF('1.DP 2012-2022 '!O59&lt;0,"IRPJ NEGATIVO",('1.DP 2012-2022 '!O59+'1.DP 2012-2022 '!AK59)/'1.DP 2012-2022 '!Z59),"NA")</f>
        <v>0.34655087441551313</v>
      </c>
      <c r="Q59" s="27">
        <f t="shared" si="1"/>
        <v>11</v>
      </c>
      <c r="R59" s="27">
        <f t="shared" si="2"/>
        <v>518</v>
      </c>
      <c r="S59" s="28">
        <f>IFERROR((SUMIF('1.DP 2012-2022 '!E59:O59,"&gt;=0",'1.DP 2012-2022 '!E59:O59)+SUMIF('1.DP 2012-2022 '!E59:O59,"&gt;=0",'1.DP 2012-2022 '!AA59:AK59))/(SUM('1.DP 2012-2022 '!P59:Z59)),"NA")</f>
        <v>0.3989577166453801</v>
      </c>
      <c r="T59" s="29">
        <f t="shared" si="3"/>
        <v>8.4720750638980335E-3</v>
      </c>
      <c r="U59" s="29">
        <f t="shared" si="4"/>
        <v>1.550719039964375E-3</v>
      </c>
    </row>
    <row r="60" spans="1:21" ht="14.25" customHeight="1">
      <c r="A60" s="17" t="s">
        <v>175</v>
      </c>
      <c r="B60" s="17" t="s">
        <v>176</v>
      </c>
      <c r="C60" s="17" t="s">
        <v>58</v>
      </c>
      <c r="D60" s="18" t="s">
        <v>59</v>
      </c>
      <c r="E60" s="25">
        <f t="shared" si="0"/>
        <v>4.8310525749492208E-3</v>
      </c>
      <c r="F60" s="26">
        <f>IFERROR(IF('1.DP 2012-2022 '!E60&lt;0,"IRPJ NEGATIVO",('1.DP 2012-2022 '!E60+'1.DP 2012-2022 '!AA60)/'1.DP 2012-2022 '!P60),"NA")</f>
        <v>0.29087644416917957</v>
      </c>
      <c r="G60" s="26">
        <f>IFERROR(IF('1.DP 2012-2022 '!F60&lt;0,"IRPJ NEGATIVO",('1.DP 2012-2022 '!F60+'1.DP 2012-2022 '!AB60)/'1.DP 2012-2022 '!Q60),"NA")</f>
        <v>0.27140505884323446</v>
      </c>
      <c r="H60" s="26">
        <f>IFERROR(IF('1.DP 2012-2022 '!G60&lt;0,"IRPJ NEGATIVO",('1.DP 2012-2022 '!G60+'1.DP 2012-2022 '!AC60)/'1.DP 2012-2022 '!R60),"NA")</f>
        <v>0.29551652384141675</v>
      </c>
      <c r="I60" s="26">
        <f>IFERROR(IF('1.DP 2012-2022 '!H60&lt;0,"IRPJ NEGATIVO",('1.DP 2012-2022 '!H60+'1.DP 2012-2022 '!AD60)/'1.DP 2012-2022 '!S60),"NA")</f>
        <v>0.14971847812086589</v>
      </c>
      <c r="J60" s="26">
        <f>IFERROR(IF('1.DP 2012-2022 '!I60&lt;0,"IRPJ NEGATIVO",('1.DP 2012-2022 '!I60+'1.DP 2012-2022 '!AE60)/'1.DP 2012-2022 '!T60),"NA")</f>
        <v>0.30468248882800403</v>
      </c>
      <c r="K60" s="26">
        <f>IFERROR(IF('1.DP 2012-2022 '!J60&lt;0,"IRPJ NEGATIVO",('1.DP 2012-2022 '!J60+'1.DP 2012-2022 '!AF60)/'1.DP 2012-2022 '!U60),"NA")</f>
        <v>-0.17292198915842819</v>
      </c>
      <c r="L60" s="26">
        <f>IFERROR(IF('1.DP 2012-2022 '!K60&lt;0,"IRPJ NEGATIVO",('1.DP 2012-2022 '!K60+'1.DP 2012-2022 '!AG60)/'1.DP 2012-2022 '!V60),"NA")</f>
        <v>-8.6866239896506589E-2</v>
      </c>
      <c r="M60" s="26">
        <f>IFERROR(IF('1.DP 2012-2022 '!L60&lt;0,"IRPJ NEGATIVO",('1.DP 2012-2022 '!L60+'1.DP 2012-2022 '!AH60)/'1.DP 2012-2022 '!W60),"NA")</f>
        <v>0.39778481047554576</v>
      </c>
      <c r="N60" s="26">
        <f>IFERROR(IF('1.DP 2012-2022 '!M60&lt;0,"IRPJ NEGATIVO",('1.DP 2012-2022 '!M60+'1.DP 2012-2022 '!AI60)/'1.DP 2012-2022 '!X60),"NA")</f>
        <v>0.34719663051759181</v>
      </c>
      <c r="O60" s="26">
        <f>IFERROR(IF('1.DP 2012-2022 '!N60&lt;0,"IRPJ NEGATIVO",('1.DP 2012-2022 '!N60+'1.DP 2012-2022 '!AJ60)/'1.DP 2012-2022 '!Y60),"NA")</f>
        <v>0.47759437046245717</v>
      </c>
      <c r="P60" s="26">
        <f>IFERROR(IF('1.DP 2012-2022 '!O60&lt;0,"IRPJ NEGATIVO",('1.DP 2012-2022 '!O60+'1.DP 2012-2022 '!AK60)/'1.DP 2012-2022 '!Z60),"NA")</f>
        <v>0.41653979041926459</v>
      </c>
      <c r="Q60" s="27">
        <f t="shared" si="1"/>
        <v>11</v>
      </c>
      <c r="R60" s="27">
        <f t="shared" si="2"/>
        <v>518</v>
      </c>
      <c r="S60" s="28">
        <f>IFERROR((SUMIF('1.DP 2012-2022 '!E60:O60,"&gt;=0",'1.DP 2012-2022 '!E60:O60)+SUMIF('1.DP 2012-2022 '!E60:O60,"&gt;=0",'1.DP 2012-2022 '!AA60:AK60))/(SUM('1.DP 2012-2022 '!P60:Z60)),"NA")</f>
        <v>0.33327488842321229</v>
      </c>
      <c r="T60" s="29">
        <f t="shared" si="3"/>
        <v>7.0772659703770948E-3</v>
      </c>
      <c r="U60" s="29">
        <f t="shared" si="4"/>
        <v>1.2954147606555955E-3</v>
      </c>
    </row>
    <row r="61" spans="1:21" ht="14.25" customHeight="1">
      <c r="A61" s="12" t="s">
        <v>177</v>
      </c>
      <c r="B61" s="12" t="s">
        <v>178</v>
      </c>
      <c r="C61" s="12" t="s">
        <v>58</v>
      </c>
      <c r="D61" s="13" t="s">
        <v>179</v>
      </c>
      <c r="E61" s="25">
        <f t="shared" si="0"/>
        <v>1.3321896265621849E-2</v>
      </c>
      <c r="F61" s="26">
        <f>IFERROR(IF('1.DP 2012-2022 '!E61&lt;0,"IRPJ NEGATIVO",('1.DP 2012-2022 '!E61+'1.DP 2012-2022 '!AA61)/'1.DP 2012-2022 '!P61),"NA")</f>
        <v>0.42510796276006946</v>
      </c>
      <c r="G61" s="26">
        <f>IFERROR(IF('1.DP 2012-2022 '!F61&lt;0,"IRPJ NEGATIVO",('1.DP 2012-2022 '!F61+'1.DP 2012-2022 '!AB61)/'1.DP 2012-2022 '!Q61),"NA")</f>
        <v>0.81835114997367786</v>
      </c>
      <c r="H61" s="26">
        <f>IFERROR(IF('1.DP 2012-2022 '!G61&lt;0,"IRPJ NEGATIVO",('1.DP 2012-2022 '!G61+'1.DP 2012-2022 '!AC61)/'1.DP 2012-2022 '!R61),"NA")</f>
        <v>0.33424012438037604</v>
      </c>
      <c r="I61" s="26">
        <f>IFERROR(IF('1.DP 2012-2022 '!H61&lt;0,"IRPJ NEGATIVO",('1.DP 2012-2022 '!H61+'1.DP 2012-2022 '!AD61)/'1.DP 2012-2022 '!S61),"NA")</f>
        <v>0</v>
      </c>
      <c r="J61" s="26">
        <f>IFERROR(IF('1.DP 2012-2022 '!I61&lt;0,"IRPJ NEGATIVO",('1.DP 2012-2022 '!I61+'1.DP 2012-2022 '!AE61)/'1.DP 2012-2022 '!T61),"NA")</f>
        <v>0</v>
      </c>
      <c r="K61" s="26" t="str">
        <f>IFERROR(IF('1.DP 2012-2022 '!J61&lt;0,"IRPJ NEGATIVO",('1.DP 2012-2022 '!J61+'1.DP 2012-2022 '!AF61)/'1.DP 2012-2022 '!U61),"NA")</f>
        <v>NA</v>
      </c>
      <c r="L61" s="26" t="str">
        <f>IFERROR(IF('1.DP 2012-2022 '!K61&lt;0,"IRPJ NEGATIVO",('1.DP 2012-2022 '!K61+'1.DP 2012-2022 '!AG61)/'1.DP 2012-2022 '!V61),"NA")</f>
        <v>NA</v>
      </c>
      <c r="M61" s="26" t="str">
        <f>IFERROR(IF('1.DP 2012-2022 '!L61&lt;0,"IRPJ NEGATIVO",('1.DP 2012-2022 '!L61+'1.DP 2012-2022 '!AH61)/'1.DP 2012-2022 '!W61),"NA")</f>
        <v>NA</v>
      </c>
      <c r="N61" s="26" t="str">
        <f>IFERROR(IF('1.DP 2012-2022 '!M61&lt;0,"IRPJ NEGATIVO",('1.DP 2012-2022 '!M61+'1.DP 2012-2022 '!AI61)/'1.DP 2012-2022 '!X61),"NA")</f>
        <v>NA</v>
      </c>
      <c r="O61" s="26" t="str">
        <f>IFERROR(IF('1.DP 2012-2022 '!N61&lt;0,"IRPJ NEGATIVO",('1.DP 2012-2022 '!N61+'1.DP 2012-2022 '!AJ61)/'1.DP 2012-2022 '!Y61),"NA")</f>
        <v>NA</v>
      </c>
      <c r="P61" s="26" t="str">
        <f>IFERROR(IF('1.DP 2012-2022 '!O61&lt;0,"IRPJ NEGATIVO",('1.DP 2012-2022 '!O61+'1.DP 2012-2022 '!AK61)/'1.DP 2012-2022 '!Z61),"NA")</f>
        <v>NA</v>
      </c>
      <c r="Q61" s="27">
        <f t="shared" si="1"/>
        <v>4</v>
      </c>
      <c r="R61" s="27">
        <f t="shared" si="2"/>
        <v>57</v>
      </c>
      <c r="S61" s="28">
        <f>IFERROR((SUMIF('1.DP 2012-2022 '!E61:O61,"&gt;=0",'1.DP 2012-2022 '!E61:O61)+SUMIF('1.DP 2012-2022 '!E61:O61,"&gt;=0",'1.DP 2012-2022 '!AA61:AK61))/(SUM('1.DP 2012-2022 '!P61:Z61)),"NA")</f>
        <v>0.23907969323322253</v>
      </c>
      <c r="T61" s="29">
        <f t="shared" si="3"/>
        <v>1.6777522332155969E-2</v>
      </c>
      <c r="U61" s="29">
        <f t="shared" si="4"/>
        <v>3.3792182789148061E-4</v>
      </c>
    </row>
    <row r="62" spans="1:21" ht="14.25" customHeight="1">
      <c r="A62" s="12" t="s">
        <v>180</v>
      </c>
      <c r="B62" s="12" t="s">
        <v>181</v>
      </c>
      <c r="C62" s="12" t="s">
        <v>58</v>
      </c>
      <c r="D62" s="13" t="s">
        <v>179</v>
      </c>
      <c r="E62" s="25">
        <f t="shared" si="0"/>
        <v>1.188990279106939E-2</v>
      </c>
      <c r="F62" s="26">
        <f>IFERROR(IF('1.DP 2012-2022 '!E62&lt;0,"IRPJ NEGATIVO",('1.DP 2012-2022 '!E62+'1.DP 2012-2022 '!AA62)/'1.DP 2012-2022 '!P62),"NA")</f>
        <v>0.2537183801499262</v>
      </c>
      <c r="G62" s="26">
        <f>IFERROR(IF('1.DP 2012-2022 '!F62&lt;0,"IRPJ NEGATIVO",('1.DP 2012-2022 '!F62+'1.DP 2012-2022 '!AB62)/'1.DP 2012-2022 '!Q62),"NA")</f>
        <v>0.10032856114458377</v>
      </c>
      <c r="H62" s="26">
        <f>IFERROR(IF('1.DP 2012-2022 '!G62&lt;0,"IRPJ NEGATIVO",('1.DP 2012-2022 '!G62+'1.DP 2012-2022 '!AC62)/'1.DP 2012-2022 '!R62),"NA")</f>
        <v>0.32367751779644532</v>
      </c>
      <c r="I62" s="26" t="str">
        <f>IFERROR(IF('1.DP 2012-2022 '!H62&lt;0,"IRPJ NEGATIVO",('1.DP 2012-2022 '!H62+'1.DP 2012-2022 '!AD62)/'1.DP 2012-2022 '!S62),"NA")</f>
        <v>NA</v>
      </c>
      <c r="J62" s="26" t="str">
        <f>IFERROR(IF('1.DP 2012-2022 '!I62&lt;0,"IRPJ NEGATIVO",('1.DP 2012-2022 '!I62+'1.DP 2012-2022 '!AE62)/'1.DP 2012-2022 '!T62),"NA")</f>
        <v>NA</v>
      </c>
      <c r="K62" s="26" t="str">
        <f>IFERROR(IF('1.DP 2012-2022 '!J62&lt;0,"IRPJ NEGATIVO",('1.DP 2012-2022 '!J62+'1.DP 2012-2022 '!AF62)/'1.DP 2012-2022 '!U62),"NA")</f>
        <v>NA</v>
      </c>
      <c r="L62" s="26" t="str">
        <f>IFERROR(IF('1.DP 2012-2022 '!K62&lt;0,"IRPJ NEGATIVO",('1.DP 2012-2022 '!K62+'1.DP 2012-2022 '!AG62)/'1.DP 2012-2022 '!V62),"NA")</f>
        <v>NA</v>
      </c>
      <c r="M62" s="26" t="str">
        <f>IFERROR(IF('1.DP 2012-2022 '!L62&lt;0,"IRPJ NEGATIVO",('1.DP 2012-2022 '!L62+'1.DP 2012-2022 '!AH62)/'1.DP 2012-2022 '!W62),"NA")</f>
        <v>NA</v>
      </c>
      <c r="N62" s="26" t="str">
        <f>IFERROR(IF('1.DP 2012-2022 '!M62&lt;0,"IRPJ NEGATIVO",('1.DP 2012-2022 '!M62+'1.DP 2012-2022 '!AI62)/'1.DP 2012-2022 '!X62),"NA")</f>
        <v>NA</v>
      </c>
      <c r="O62" s="26" t="str">
        <f>IFERROR(IF('1.DP 2012-2022 '!N62&lt;0,"IRPJ NEGATIVO",('1.DP 2012-2022 '!N62+'1.DP 2012-2022 '!AJ62)/'1.DP 2012-2022 '!Y62),"NA")</f>
        <v>NA</v>
      </c>
      <c r="P62" s="26" t="str">
        <f>IFERROR(IF('1.DP 2012-2022 '!O62&lt;0,"IRPJ NEGATIVO",('1.DP 2012-2022 '!O62+'1.DP 2012-2022 '!AK62)/'1.DP 2012-2022 '!Z62),"NA")</f>
        <v>NA</v>
      </c>
      <c r="Q62" s="27">
        <f t="shared" si="1"/>
        <v>3</v>
      </c>
      <c r="R62" s="27">
        <f t="shared" si="2"/>
        <v>57</v>
      </c>
      <c r="S62" s="28">
        <f>IFERROR((SUMIF('1.DP 2012-2022 '!E62:O62,"&gt;=0",'1.DP 2012-2022 '!E62:O62)+SUMIF('1.DP 2012-2022 '!E62:O62,"&gt;=0",'1.DP 2012-2022 '!AA62:AK62))/(SUM('1.DP 2012-2022 '!P62:Z62)),"NA")</f>
        <v>0.238746509636209</v>
      </c>
      <c r="T62" s="29">
        <f t="shared" si="3"/>
        <v>1.2565605770326789E-2</v>
      </c>
      <c r="U62" s="29">
        <f t="shared" si="4"/>
        <v>2.5308817275923216E-4</v>
      </c>
    </row>
    <row r="63" spans="1:21" ht="14.25" customHeight="1">
      <c r="A63" s="12" t="s">
        <v>182</v>
      </c>
      <c r="B63" s="12" t="s">
        <v>183</v>
      </c>
      <c r="C63" s="12" t="s">
        <v>58</v>
      </c>
      <c r="D63" s="13" t="s">
        <v>179</v>
      </c>
      <c r="E63" s="25">
        <f t="shared" si="0"/>
        <v>3.2162369125855066E-2</v>
      </c>
      <c r="F63" s="26">
        <f>IFERROR(IF('1.DP 2012-2022 '!E63&lt;0,"IRPJ NEGATIVO",('1.DP 2012-2022 '!E63+'1.DP 2012-2022 '!AA63)/'1.DP 2012-2022 '!P63),"NA")</f>
        <v>-0.13395240086570817</v>
      </c>
      <c r="G63" s="26">
        <f>IFERROR(IF('1.DP 2012-2022 '!F63&lt;0,"IRPJ NEGATIVO",('1.DP 2012-2022 '!F63+'1.DP 2012-2022 '!AB63)/'1.DP 2012-2022 '!Q63),"NA")</f>
        <v>0.29555078217367881</v>
      </c>
      <c r="H63" s="26">
        <f>IFERROR(IF('1.DP 2012-2022 '!G63&lt;0,"IRPJ NEGATIVO",('1.DP 2012-2022 '!G63+'1.DP 2012-2022 '!AC63)/'1.DP 2012-2022 '!R63),"NA")</f>
        <v>0.25386934034833941</v>
      </c>
      <c r="I63" s="26">
        <f>IFERROR(IF('1.DP 2012-2022 '!H63&lt;0,"IRPJ NEGATIVO",('1.DP 2012-2022 '!H63+'1.DP 2012-2022 '!AD63)/'1.DP 2012-2022 '!S63),"NA")</f>
        <v>0.48852863092900883</v>
      </c>
      <c r="J63" s="26">
        <f>IFERROR(IF('1.DP 2012-2022 '!I63&lt;0,"IRPJ NEGATIVO",('1.DP 2012-2022 '!I63+'1.DP 2012-2022 '!AE63)/'1.DP 2012-2022 '!T63),"NA")</f>
        <v>0.35354039013041527</v>
      </c>
      <c r="K63" s="26">
        <f>IFERROR(IF('1.DP 2012-2022 '!J63&lt;0,"IRPJ NEGATIVO",('1.DP 2012-2022 '!J63+'1.DP 2012-2022 '!AF63)/'1.DP 2012-2022 '!U63),"NA")</f>
        <v>0.57571829745800462</v>
      </c>
      <c r="L63" s="26" t="str">
        <f>IFERROR(IF('1.DP 2012-2022 '!K63&lt;0,"IRPJ NEGATIVO",('1.DP 2012-2022 '!K63+'1.DP 2012-2022 '!AG63)/'1.DP 2012-2022 '!V63),"NA")</f>
        <v>NA</v>
      </c>
      <c r="M63" s="26" t="str">
        <f>IFERROR(IF('1.DP 2012-2022 '!L63&lt;0,"IRPJ NEGATIVO",('1.DP 2012-2022 '!L63+'1.DP 2012-2022 '!AH63)/'1.DP 2012-2022 '!W63),"NA")</f>
        <v>NA</v>
      </c>
      <c r="N63" s="26" t="str">
        <f>IFERROR(IF('1.DP 2012-2022 '!M63&lt;0,"IRPJ NEGATIVO",('1.DP 2012-2022 '!M63+'1.DP 2012-2022 '!AI63)/'1.DP 2012-2022 '!X63),"NA")</f>
        <v>NA</v>
      </c>
      <c r="O63" s="26" t="str">
        <f>IFERROR(IF('1.DP 2012-2022 '!N63&lt;0,"IRPJ NEGATIVO",('1.DP 2012-2022 '!N63+'1.DP 2012-2022 '!AJ63)/'1.DP 2012-2022 '!Y63),"NA")</f>
        <v>NA</v>
      </c>
      <c r="P63" s="26" t="str">
        <f>IFERROR(IF('1.DP 2012-2022 '!O63&lt;0,"IRPJ NEGATIVO",('1.DP 2012-2022 '!O63+'1.DP 2012-2022 '!AK63)/'1.DP 2012-2022 '!Z63),"NA")</f>
        <v>NA</v>
      </c>
      <c r="Q63" s="27">
        <f t="shared" si="1"/>
        <v>6</v>
      </c>
      <c r="R63" s="27">
        <f t="shared" si="2"/>
        <v>57</v>
      </c>
      <c r="S63" s="28">
        <f>IFERROR((SUMIF('1.DP 2012-2022 '!E63:O63,"&gt;=0",'1.DP 2012-2022 '!E63:O63)+SUMIF('1.DP 2012-2022 '!E63:O63,"&gt;=0",'1.DP 2012-2022 '!AA63:AK63))/(SUM('1.DP 2012-2022 '!P63:Z63)),"NA")</f>
        <v>0.55418071119207657</v>
      </c>
      <c r="T63" s="29">
        <f t="shared" si="3"/>
        <v>5.833481170442912E-2</v>
      </c>
      <c r="U63" s="29">
        <f t="shared" si="4"/>
        <v>1.1749414371563462E-3</v>
      </c>
    </row>
    <row r="64" spans="1:21" ht="14.25" customHeight="1">
      <c r="A64" s="12" t="s">
        <v>184</v>
      </c>
      <c r="B64" s="12" t="s">
        <v>185</v>
      </c>
      <c r="C64" s="12" t="s">
        <v>58</v>
      </c>
      <c r="D64" s="13" t="s">
        <v>179</v>
      </c>
      <c r="E64" s="25">
        <f t="shared" si="0"/>
        <v>1.3468476183833367E-3</v>
      </c>
      <c r="F64" s="26">
        <f>IFERROR(IF('1.DP 2012-2022 '!E64&lt;0,"IRPJ NEGATIVO",('1.DP 2012-2022 '!E64+'1.DP 2012-2022 '!AA64)/'1.DP 2012-2022 '!P64),"NA")</f>
        <v>-0.12028707837321592</v>
      </c>
      <c r="G64" s="26" t="str">
        <f>IFERROR(IF('1.DP 2012-2022 '!F64&lt;0,"IRPJ NEGATIVO",('1.DP 2012-2022 '!F64+'1.DP 2012-2022 '!AB64)/'1.DP 2012-2022 '!Q64),"NA")</f>
        <v>NA</v>
      </c>
      <c r="H64" s="26">
        <f>IFERROR(IF('1.DP 2012-2022 '!G64&lt;0,"IRPJ NEGATIVO",('1.DP 2012-2022 '!G64+'1.DP 2012-2022 '!AC64)/'1.DP 2012-2022 '!R64),"NA")</f>
        <v>0.25207680543732619</v>
      </c>
      <c r="I64" s="26">
        <f>IFERROR(IF('1.DP 2012-2022 '!H64&lt;0,"IRPJ NEGATIVO",('1.DP 2012-2022 '!H64+'1.DP 2012-2022 '!AD64)/'1.DP 2012-2022 '!S64),"NA")</f>
        <v>-8.8246091607377072E-4</v>
      </c>
      <c r="J64" s="26" t="str">
        <f>IFERROR(IF('1.DP 2012-2022 '!I64&lt;0,"IRPJ NEGATIVO",('1.DP 2012-2022 '!I64+'1.DP 2012-2022 '!AE64)/'1.DP 2012-2022 '!T64),"NA")</f>
        <v>IRPJ NEGATIVO</v>
      </c>
      <c r="K64" s="26">
        <f>IFERROR(IF('1.DP 2012-2022 '!J64&lt;0,"IRPJ NEGATIVO",('1.DP 2012-2022 '!J64+'1.DP 2012-2022 '!AF64)/'1.DP 2012-2022 '!U64),"NA")</f>
        <v>-0.19768134821673872</v>
      </c>
      <c r="L64" s="26">
        <f>IFERROR(IF('1.DP 2012-2022 '!K64&lt;0,"IRPJ NEGATIVO",('1.DP 2012-2022 '!K64+'1.DP 2012-2022 '!AG64)/'1.DP 2012-2022 '!V64),"NA")</f>
        <v>-1.2003690602435186</v>
      </c>
      <c r="M64" s="26">
        <f>IFERROR(IF('1.DP 2012-2022 '!L64&lt;0,"IRPJ NEGATIVO",('1.DP 2012-2022 '!L64+'1.DP 2012-2022 '!AH64)/'1.DP 2012-2022 '!W64),"NA")</f>
        <v>-0.12542994689735484</v>
      </c>
      <c r="N64" s="26">
        <f>IFERROR(IF('1.DP 2012-2022 '!M64&lt;0,"IRPJ NEGATIVO",('1.DP 2012-2022 '!M64+'1.DP 2012-2022 '!AI64)/'1.DP 2012-2022 '!X64),"NA")</f>
        <v>0.99280365714304131</v>
      </c>
      <c r="O64" s="26">
        <f>IFERROR(IF('1.DP 2012-2022 '!N64&lt;0,"IRPJ NEGATIVO",('1.DP 2012-2022 '!N64+'1.DP 2012-2022 '!AJ64)/'1.DP 2012-2022 '!Y64),"NA")</f>
        <v>0.25800715546421438</v>
      </c>
      <c r="P64" s="26">
        <f>IFERROR(IF('1.DP 2012-2022 '!O64&lt;0,"IRPJ NEGATIVO",('1.DP 2012-2022 '!O64+'1.DP 2012-2022 '!AK64)/'1.DP 2012-2022 '!Z64),"NA")</f>
        <v>0.29854649746921236</v>
      </c>
      <c r="Q64" s="27">
        <f t="shared" si="1"/>
        <v>7</v>
      </c>
      <c r="R64" s="27">
        <f t="shared" si="2"/>
        <v>57</v>
      </c>
      <c r="S64" s="28">
        <f>IFERROR((SUMIF('1.DP 2012-2022 '!E64:O64,"&gt;=0",'1.DP 2012-2022 '!E64:O64)+SUMIF('1.DP 2012-2022 '!E64:O64,"&gt;=0",'1.DP 2012-2022 '!AA64:AK64))/(SUM('1.DP 2012-2022 '!P64:Z64)),"NA")</f>
        <v>-0.25204907921916808</v>
      </c>
      <c r="T64" s="29">
        <f t="shared" si="3"/>
        <v>-3.0953395693582044E-2</v>
      </c>
      <c r="U64" s="29">
        <f t="shared" si="4"/>
        <v>-6.2344295213221789E-4</v>
      </c>
    </row>
    <row r="65" spans="1:21" ht="14.25" customHeight="1">
      <c r="A65" s="12" t="s">
        <v>186</v>
      </c>
      <c r="B65" s="12" t="s">
        <v>187</v>
      </c>
      <c r="C65" s="12" t="s">
        <v>58</v>
      </c>
      <c r="D65" s="13" t="s">
        <v>179</v>
      </c>
      <c r="E65" s="25">
        <f t="shared" si="0"/>
        <v>-3.4914896134625819E-6</v>
      </c>
      <c r="F65" s="26">
        <f>IFERROR(IF('1.DP 2012-2022 '!E65&lt;0,"IRPJ NEGATIVO",('1.DP 2012-2022 '!E65+'1.DP 2012-2022 '!AA65)/'1.DP 2012-2022 '!P65),"NA")</f>
        <v>0</v>
      </c>
      <c r="G65" s="26">
        <f>IFERROR(IF('1.DP 2012-2022 '!F65&lt;0,"IRPJ NEGATIVO",('1.DP 2012-2022 '!F65+'1.DP 2012-2022 '!AB65)/'1.DP 2012-2022 '!Q65),"NA")</f>
        <v>0</v>
      </c>
      <c r="H65" s="26">
        <f>IFERROR(IF('1.DP 2012-2022 '!G65&lt;0,"IRPJ NEGATIVO",('1.DP 2012-2022 '!G65+'1.DP 2012-2022 '!AC65)/'1.DP 2012-2022 '!R65),"NA")</f>
        <v>0</v>
      </c>
      <c r="I65" s="26">
        <f>IFERROR(IF('1.DP 2012-2022 '!H65&lt;0,"IRPJ NEGATIVO",('1.DP 2012-2022 '!H65+'1.DP 2012-2022 '!AD65)/'1.DP 2012-2022 '!S65),"NA")</f>
        <v>0</v>
      </c>
      <c r="J65" s="26">
        <f>IFERROR(IF('1.DP 2012-2022 '!I65&lt;0,"IRPJ NEGATIVO",('1.DP 2012-2022 '!I65+'1.DP 2012-2022 '!AE65)/'1.DP 2012-2022 '!T65),"NA")</f>
        <v>0</v>
      </c>
      <c r="K65" s="26">
        <f>IFERROR(IF('1.DP 2012-2022 '!J65&lt;0,"IRPJ NEGATIVO",('1.DP 2012-2022 '!J65+'1.DP 2012-2022 '!AF65)/'1.DP 2012-2022 '!U65),"NA")</f>
        <v>0</v>
      </c>
      <c r="L65" s="26">
        <f>IFERROR(IF('1.DP 2012-2022 '!K65&lt;0,"IRPJ NEGATIVO",('1.DP 2012-2022 '!K65+'1.DP 2012-2022 '!AG65)/'1.DP 2012-2022 '!V65),"NA")</f>
        <v>-1.8092264360669745E-4</v>
      </c>
      <c r="M65" s="26">
        <f>IFERROR(IF('1.DP 2012-2022 '!L65&lt;0,"IRPJ NEGATIVO",('1.DP 2012-2022 '!L65+'1.DP 2012-2022 '!AH65)/'1.DP 2012-2022 '!W65),"NA")</f>
        <v>0</v>
      </c>
      <c r="N65" s="26">
        <f>IFERROR(IF('1.DP 2012-2022 '!M65&lt;0,"IRPJ NEGATIVO",('1.DP 2012-2022 '!M65+'1.DP 2012-2022 '!AI65)/'1.DP 2012-2022 '!X65),"NA")</f>
        <v>0</v>
      </c>
      <c r="O65" s="26">
        <f>IFERROR(IF('1.DP 2012-2022 '!N65&lt;0,"IRPJ NEGATIVO",('1.DP 2012-2022 '!N65+'1.DP 2012-2022 '!AJ65)/'1.DP 2012-2022 '!Y65),"NA")</f>
        <v>0</v>
      </c>
      <c r="P65" s="26">
        <f>IFERROR(IF('1.DP 2012-2022 '!O65&lt;0,"IRPJ NEGATIVO",('1.DP 2012-2022 '!O65+'1.DP 2012-2022 '!AK65)/'1.DP 2012-2022 '!Z65),"NA")</f>
        <v>0</v>
      </c>
      <c r="Q65" s="27">
        <f t="shared" si="1"/>
        <v>11</v>
      </c>
      <c r="R65" s="27">
        <f t="shared" si="2"/>
        <v>57</v>
      </c>
      <c r="S65" s="28">
        <f>IFERROR((SUMIF('1.DP 2012-2022 '!E65:O65,"&gt;=0",'1.DP 2012-2022 '!E65:O65)+SUMIF('1.DP 2012-2022 '!E65:O65,"&gt;=0",'1.DP 2012-2022 '!AA65:AK65))/(SUM('1.DP 2012-2022 '!P65:Z65)),"NA")</f>
        <v>-2.8279213761922342E-5</v>
      </c>
      <c r="T65" s="29">
        <f t="shared" si="3"/>
        <v>-5.4573921294937848E-6</v>
      </c>
      <c r="U65" s="29">
        <f t="shared" si="4"/>
        <v>-1.0991920543503384E-7</v>
      </c>
    </row>
    <row r="66" spans="1:21" ht="14.25" customHeight="1">
      <c r="A66" s="12" t="s">
        <v>188</v>
      </c>
      <c r="B66" s="12" t="s">
        <v>189</v>
      </c>
      <c r="C66" s="12" t="s">
        <v>58</v>
      </c>
      <c r="D66" s="13" t="s">
        <v>179</v>
      </c>
      <c r="E66" s="25">
        <f t="shared" si="0"/>
        <v>2.9590751897391816E-2</v>
      </c>
      <c r="F66" s="26">
        <f>IFERROR(IF('1.DP 2012-2022 '!E66&lt;0,"IRPJ NEGATIVO",('1.DP 2012-2022 '!E66+'1.DP 2012-2022 '!AA66)/'1.DP 2012-2022 '!P66),"NA")</f>
        <v>0.16013131079063198</v>
      </c>
      <c r="G66" s="26">
        <f>IFERROR(IF('1.DP 2012-2022 '!F66&lt;0,"IRPJ NEGATIVO",('1.DP 2012-2022 '!F66+'1.DP 2012-2022 '!AB66)/'1.DP 2012-2022 '!Q66),"NA")</f>
        <v>-4.5276732440590259E-2</v>
      </c>
      <c r="H66" s="26">
        <f>IFERROR(IF('1.DP 2012-2022 '!G66&lt;0,"IRPJ NEGATIVO",('1.DP 2012-2022 '!G66+'1.DP 2012-2022 '!AC66)/'1.DP 2012-2022 '!R66),"NA")</f>
        <v>0.20600179687099515</v>
      </c>
      <c r="I66" s="26">
        <f>IFERROR(IF('1.DP 2012-2022 '!H66&lt;0,"IRPJ NEGATIVO",('1.DP 2012-2022 '!H66+'1.DP 2012-2022 '!AD66)/'1.DP 2012-2022 '!S66),"NA")</f>
        <v>0.21792374269413514</v>
      </c>
      <c r="J66" s="26">
        <f>IFERROR(IF('1.DP 2012-2022 '!I66&lt;0,"IRPJ NEGATIVO",('1.DP 2012-2022 '!I66+'1.DP 2012-2022 '!AE66)/'1.DP 2012-2022 '!T66),"NA")</f>
        <v>0.20831160125987777</v>
      </c>
      <c r="K66" s="26">
        <f>IFERROR(IF('1.DP 2012-2022 '!J66&lt;0,"IRPJ NEGATIVO",('1.DP 2012-2022 '!J66+'1.DP 2012-2022 '!AF66)/'1.DP 2012-2022 '!U66),"NA")</f>
        <v>0.19578213968757077</v>
      </c>
      <c r="L66" s="26">
        <f>IFERROR(IF('1.DP 2012-2022 '!K66&lt;0,"IRPJ NEGATIVO",('1.DP 2012-2022 '!K66+'1.DP 2012-2022 '!AG66)/'1.DP 2012-2022 '!V66),"NA")</f>
        <v>0.20438886466437534</v>
      </c>
      <c r="M66" s="26">
        <f>IFERROR(IF('1.DP 2012-2022 '!L66&lt;0,"IRPJ NEGATIVO",('1.DP 2012-2022 '!L66+'1.DP 2012-2022 '!AH66)/'1.DP 2012-2022 '!W66),"NA")</f>
        <v>0.22151285912569191</v>
      </c>
      <c r="N66" s="26">
        <f>IFERROR(IF('1.DP 2012-2022 '!M66&lt;0,"IRPJ NEGATIVO",('1.DP 2012-2022 '!M66+'1.DP 2012-2022 '!AI66)/'1.DP 2012-2022 '!X66),"NA")</f>
        <v>-3.8427850042217424E-2</v>
      </c>
      <c r="O66" s="26">
        <f>IFERROR(IF('1.DP 2012-2022 '!N66&lt;0,"IRPJ NEGATIVO",('1.DP 2012-2022 '!N66+'1.DP 2012-2022 '!AJ66)/'1.DP 2012-2022 '!Y66),"NA")</f>
        <v>0.20299122934528749</v>
      </c>
      <c r="P66" s="26">
        <f>IFERROR(IF('1.DP 2012-2022 '!O66&lt;0,"IRPJ NEGATIVO",('1.DP 2012-2022 '!O66+'1.DP 2012-2022 '!AK66)/'1.DP 2012-2022 '!Z66),"NA")</f>
        <v>0.35675825700590591</v>
      </c>
      <c r="Q66" s="27">
        <f t="shared" si="1"/>
        <v>11</v>
      </c>
      <c r="R66" s="27">
        <f t="shared" si="2"/>
        <v>57</v>
      </c>
      <c r="S66" s="28">
        <f>IFERROR((SUMIF('1.DP 2012-2022 '!E66:O66,"&gt;=0",'1.DP 2012-2022 '!E66:O66)+SUMIF('1.DP 2012-2022 '!E66:O66,"&gt;=0",'1.DP 2012-2022 '!AA66:AK66))/(SUM('1.DP 2012-2022 '!P66:Z66)),"NA")</f>
        <v>0.18721786873778862</v>
      </c>
      <c r="T66" s="29">
        <f t="shared" si="3"/>
        <v>3.6129764142380262E-2</v>
      </c>
      <c r="U66" s="29">
        <f t="shared" si="4"/>
        <v>7.2770196329175786E-4</v>
      </c>
    </row>
    <row r="67" spans="1:21" ht="14.25" customHeight="1">
      <c r="A67" s="12" t="s">
        <v>190</v>
      </c>
      <c r="B67" s="12" t="s">
        <v>191</v>
      </c>
      <c r="C67" s="12" t="s">
        <v>58</v>
      </c>
      <c r="D67" s="13" t="s">
        <v>179</v>
      </c>
      <c r="E67" s="25">
        <f t="shared" si="0"/>
        <v>2.4425793505295529E-2</v>
      </c>
      <c r="F67" s="26">
        <f>IFERROR(IF('1.DP 2012-2022 '!E67&lt;0,"IRPJ NEGATIVO",('1.DP 2012-2022 '!E67+'1.DP 2012-2022 '!AA67)/'1.DP 2012-2022 '!P67),"NA")</f>
        <v>2.9143335963155572E-2</v>
      </c>
      <c r="G67" s="26" t="str">
        <f>IFERROR(IF('1.DP 2012-2022 '!F67&lt;0,"IRPJ NEGATIVO",('1.DP 2012-2022 '!F67+'1.DP 2012-2022 '!AB67)/'1.DP 2012-2022 '!Q67),"NA")</f>
        <v>IRPJ NEGATIVO</v>
      </c>
      <c r="H67" s="26">
        <f>IFERROR(IF('1.DP 2012-2022 '!G67&lt;0,"IRPJ NEGATIVO",('1.DP 2012-2022 '!G67+'1.DP 2012-2022 '!AC67)/'1.DP 2012-2022 '!R67),"NA")</f>
        <v>8.1663047159249588E-2</v>
      </c>
      <c r="I67" s="26">
        <f>IFERROR(IF('1.DP 2012-2022 '!H67&lt;0,"IRPJ NEGATIVO",('1.DP 2012-2022 '!H67+'1.DP 2012-2022 '!AD67)/'1.DP 2012-2022 '!S67),"NA")</f>
        <v>0.20148291459421314</v>
      </c>
      <c r="J67" s="26">
        <f>IFERROR(IF('1.DP 2012-2022 '!I67&lt;0,"IRPJ NEGATIVO",('1.DP 2012-2022 '!I67+'1.DP 2012-2022 '!AE67)/'1.DP 2012-2022 '!T67),"NA")</f>
        <v>-0.35364032357800962</v>
      </c>
      <c r="K67" s="26">
        <f>IFERROR(IF('1.DP 2012-2022 '!J67&lt;0,"IRPJ NEGATIVO",('1.DP 2012-2022 '!J67+'1.DP 2012-2022 '!AF67)/'1.DP 2012-2022 '!U67),"NA")</f>
        <v>0.14002560751529033</v>
      </c>
      <c r="L67" s="26">
        <f>IFERROR(IF('1.DP 2012-2022 '!K67&lt;0,"IRPJ NEGATIVO",('1.DP 2012-2022 '!K67+'1.DP 2012-2022 '!AG67)/'1.DP 2012-2022 '!V67),"NA")</f>
        <v>0.25943437190297103</v>
      </c>
      <c r="M67" s="26">
        <f>IFERROR(IF('1.DP 2012-2022 '!L67&lt;0,"IRPJ NEGATIVO",('1.DP 2012-2022 '!L67+'1.DP 2012-2022 '!AH67)/'1.DP 2012-2022 '!W67),"NA")</f>
        <v>0.30494734782615318</v>
      </c>
      <c r="N67" s="26">
        <f>IFERROR(IF('1.DP 2012-2022 '!M67&lt;0,"IRPJ NEGATIVO",('1.DP 2012-2022 '!M67+'1.DP 2012-2022 '!AI67)/'1.DP 2012-2022 '!X67),"NA")</f>
        <v>0.29481188754557552</v>
      </c>
      <c r="O67" s="26">
        <f>IFERROR(IF('1.DP 2012-2022 '!N67&lt;0,"IRPJ NEGATIVO",('1.DP 2012-2022 '!N67+'1.DP 2012-2022 '!AJ67)/'1.DP 2012-2022 '!Y67),"NA")</f>
        <v>0.29517501789306205</v>
      </c>
      <c r="P67" s="26">
        <f>IFERROR(IF('1.DP 2012-2022 '!O67&lt;0,"IRPJ NEGATIVO",('1.DP 2012-2022 '!O67+'1.DP 2012-2022 '!AK67)/'1.DP 2012-2022 '!Z67),"NA")</f>
        <v>0.32718762189664691</v>
      </c>
      <c r="Q67" s="27">
        <f t="shared" si="1"/>
        <v>10</v>
      </c>
      <c r="R67" s="27">
        <f t="shared" si="2"/>
        <v>57</v>
      </c>
      <c r="S67" s="28">
        <f>IFERROR((SUMIF('1.DP 2012-2022 '!E67:O67,"&gt;=0",'1.DP 2012-2022 '!E67:O67)+SUMIF('1.DP 2012-2022 '!E67:O67,"&gt;=0",'1.DP 2012-2022 '!AA67:AK67))/(SUM('1.DP 2012-2022 '!P67:Z67)),"NA")</f>
        <v>0.17181335467772779</v>
      </c>
      <c r="T67" s="29">
        <f t="shared" si="3"/>
        <v>3.0142693803110143E-2</v>
      </c>
      <c r="U67" s="29">
        <f t="shared" si="4"/>
        <v>6.0711432748313714E-4</v>
      </c>
    </row>
    <row r="68" spans="1:21" ht="14.25" customHeight="1">
      <c r="A68" s="12" t="s">
        <v>192</v>
      </c>
      <c r="B68" s="12" t="s">
        <v>193</v>
      </c>
      <c r="C68" s="12" t="s">
        <v>58</v>
      </c>
      <c r="D68" s="13" t="s">
        <v>179</v>
      </c>
      <c r="E68" s="25">
        <f t="shared" si="0"/>
        <v>2.7630165460960924E-2</v>
      </c>
      <c r="F68" s="26">
        <f>IFERROR(IF('1.DP 2012-2022 '!E68&lt;0,"IRPJ NEGATIVO",('1.DP 2012-2022 '!E68+'1.DP 2012-2022 '!AA68)/'1.DP 2012-2022 '!P68),"NA")</f>
        <v>0.24181743017113655</v>
      </c>
      <c r="G68" s="26">
        <f>IFERROR(IF('1.DP 2012-2022 '!F68&lt;0,"IRPJ NEGATIVO",('1.DP 2012-2022 '!F68+'1.DP 2012-2022 '!AB68)/'1.DP 2012-2022 '!Q68),"NA")</f>
        <v>0.29609851593251696</v>
      </c>
      <c r="H68" s="26">
        <f>IFERROR(IF('1.DP 2012-2022 '!G68&lt;0,"IRPJ NEGATIVO",('1.DP 2012-2022 '!G68+'1.DP 2012-2022 '!AC68)/'1.DP 2012-2022 '!R68),"NA")</f>
        <v>0.3393268727219062</v>
      </c>
      <c r="I68" s="26">
        <f>IFERROR(IF('1.DP 2012-2022 '!H68&lt;0,"IRPJ NEGATIVO",('1.DP 2012-2022 '!H68+'1.DP 2012-2022 '!AD68)/'1.DP 2012-2022 '!S68),"NA")</f>
        <v>0.35840420868620332</v>
      </c>
      <c r="J68" s="26">
        <f>IFERROR(IF('1.DP 2012-2022 '!I68&lt;0,"IRPJ NEGATIVO",('1.DP 2012-2022 '!I68+'1.DP 2012-2022 '!AE68)/'1.DP 2012-2022 '!T68),"NA")</f>
        <v>0.33927240376300966</v>
      </c>
      <c r="K68" s="26" t="str">
        <f>IFERROR(IF('1.DP 2012-2022 '!J68&lt;0,"IRPJ NEGATIVO",('1.DP 2012-2022 '!J68+'1.DP 2012-2022 '!AF68)/'1.DP 2012-2022 '!U68),"NA")</f>
        <v>NA</v>
      </c>
      <c r="L68" s="26" t="str">
        <f>IFERROR(IF('1.DP 2012-2022 '!K68&lt;0,"IRPJ NEGATIVO",('1.DP 2012-2022 '!K68+'1.DP 2012-2022 '!AG68)/'1.DP 2012-2022 '!V68),"NA")</f>
        <v>NA</v>
      </c>
      <c r="M68" s="26" t="str">
        <f>IFERROR(IF('1.DP 2012-2022 '!L68&lt;0,"IRPJ NEGATIVO",('1.DP 2012-2022 '!L68+'1.DP 2012-2022 '!AH68)/'1.DP 2012-2022 '!W68),"NA")</f>
        <v>NA</v>
      </c>
      <c r="N68" s="26" t="str">
        <f>IFERROR(IF('1.DP 2012-2022 '!M68&lt;0,"IRPJ NEGATIVO",('1.DP 2012-2022 '!M68+'1.DP 2012-2022 '!AI68)/'1.DP 2012-2022 '!X68),"NA")</f>
        <v>NA</v>
      </c>
      <c r="O68" s="26" t="str">
        <f>IFERROR(IF('1.DP 2012-2022 '!N68&lt;0,"IRPJ NEGATIVO",('1.DP 2012-2022 '!N68+'1.DP 2012-2022 '!AJ68)/'1.DP 2012-2022 '!Y68),"NA")</f>
        <v>NA</v>
      </c>
      <c r="P68" s="26" t="str">
        <f>IFERROR(IF('1.DP 2012-2022 '!O68&lt;0,"IRPJ NEGATIVO",('1.DP 2012-2022 '!O68+'1.DP 2012-2022 '!AK68)/'1.DP 2012-2022 '!Z68),"NA")</f>
        <v>NA</v>
      </c>
      <c r="Q68" s="27">
        <f t="shared" si="1"/>
        <v>5</v>
      </c>
      <c r="R68" s="27">
        <f t="shared" si="2"/>
        <v>57</v>
      </c>
      <c r="S68" s="28">
        <f>IFERROR((SUMIF('1.DP 2012-2022 '!E68:O68,"&gt;=0",'1.DP 2012-2022 '!E68:O68)+SUMIF('1.DP 2012-2022 '!E68:O68,"&gt;=0",'1.DP 2012-2022 '!AA68:AK68))/(SUM('1.DP 2012-2022 '!P68:Z68)),"NA")</f>
        <v>0.29832871097572983</v>
      </c>
      <c r="T68" s="29">
        <f t="shared" si="3"/>
        <v>2.6169185173309632E-2</v>
      </c>
      <c r="U68" s="29">
        <f t="shared" si="4"/>
        <v>5.27082528225671E-4</v>
      </c>
    </row>
    <row r="69" spans="1:21" ht="14.25" customHeight="1">
      <c r="A69" s="12" t="s">
        <v>194</v>
      </c>
      <c r="B69" s="12" t="s">
        <v>195</v>
      </c>
      <c r="C69" s="12" t="s">
        <v>58</v>
      </c>
      <c r="D69" s="13" t="s">
        <v>196</v>
      </c>
      <c r="E69" s="25">
        <f t="shared" si="0"/>
        <v>5.9116000178280716E-4</v>
      </c>
      <c r="F69" s="26">
        <f>IFERROR(IF('1.DP 2012-2022 '!E69&lt;0,"IRPJ NEGATIVO",('1.DP 2012-2022 '!E69+'1.DP 2012-2022 '!AA69)/'1.DP 2012-2022 '!P69),"NA")</f>
        <v>-0.45463923433881032</v>
      </c>
      <c r="G69" s="26">
        <f>IFERROR(IF('1.DP 2012-2022 '!F69&lt;0,"IRPJ NEGATIVO",('1.DP 2012-2022 '!F69+'1.DP 2012-2022 '!AB69)/'1.DP 2012-2022 '!Q69),"NA")</f>
        <v>7.5765009175354087E-2</v>
      </c>
      <c r="H69" s="26">
        <f>IFERROR(IF('1.DP 2012-2022 '!G69&lt;0,"IRPJ NEGATIVO",('1.DP 2012-2022 '!G69+'1.DP 2012-2022 '!AC69)/'1.DP 2012-2022 '!R69),"NA")</f>
        <v>0.12802975138825334</v>
      </c>
      <c r="I69" s="26">
        <f>IFERROR(IF('1.DP 2012-2022 '!H69&lt;0,"IRPJ NEGATIVO",('1.DP 2012-2022 '!H69+'1.DP 2012-2022 '!AD69)/'1.DP 2012-2022 '!S69),"NA")</f>
        <v>9.2057419731554527E-2</v>
      </c>
      <c r="J69" s="26">
        <f>IFERROR(IF('1.DP 2012-2022 '!I69&lt;0,"IRPJ NEGATIVO",('1.DP 2012-2022 '!I69+'1.DP 2012-2022 '!AE69)/'1.DP 2012-2022 '!T69),"NA")</f>
        <v>0.15579406106690266</v>
      </c>
      <c r="K69" s="26" t="str">
        <f>IFERROR(IF('1.DP 2012-2022 '!J69&lt;0,"IRPJ NEGATIVO",('1.DP 2012-2022 '!J69+'1.DP 2012-2022 '!AF69)/'1.DP 2012-2022 '!U69),"NA")</f>
        <v>IRPJ NEGATIVO</v>
      </c>
      <c r="L69" s="26" t="str">
        <f>IFERROR(IF('1.DP 2012-2022 '!K69&lt;0,"IRPJ NEGATIVO",('1.DP 2012-2022 '!K69+'1.DP 2012-2022 '!AG69)/'1.DP 2012-2022 '!V69),"NA")</f>
        <v>NA</v>
      </c>
      <c r="M69" s="26" t="str">
        <f>IFERROR(IF('1.DP 2012-2022 '!L69&lt;0,"IRPJ NEGATIVO",('1.DP 2012-2022 '!L69+'1.DP 2012-2022 '!AH69)/'1.DP 2012-2022 '!W69),"NA")</f>
        <v>NA</v>
      </c>
      <c r="N69" s="26" t="str">
        <f>IFERROR(IF('1.DP 2012-2022 '!M69&lt;0,"IRPJ NEGATIVO",('1.DP 2012-2022 '!M69+'1.DP 2012-2022 '!AI69)/'1.DP 2012-2022 '!X69),"NA")</f>
        <v>NA</v>
      </c>
      <c r="O69" s="26" t="str">
        <f>IFERROR(IF('1.DP 2012-2022 '!N69&lt;0,"IRPJ NEGATIVO",('1.DP 2012-2022 '!N69+'1.DP 2012-2022 '!AJ69)/'1.DP 2012-2022 '!Y69),"NA")</f>
        <v>NA</v>
      </c>
      <c r="P69" s="26" t="str">
        <f>IFERROR(IF('1.DP 2012-2022 '!O69&lt;0,"IRPJ NEGATIVO",('1.DP 2012-2022 '!O69+'1.DP 2012-2022 '!AK69)/'1.DP 2012-2022 '!Z69),"NA")</f>
        <v>NA</v>
      </c>
      <c r="Q69" s="27">
        <f t="shared" si="1"/>
        <v>4</v>
      </c>
      <c r="R69" s="27">
        <f t="shared" si="2"/>
        <v>764</v>
      </c>
      <c r="S69" s="28">
        <f>IFERROR((SUMIF('1.DP 2012-2022 '!E69:O69,"&gt;=0",'1.DP 2012-2022 '!E69:O69)+SUMIF('1.DP 2012-2022 '!E69:O69,"&gt;=0",'1.DP 2012-2022 '!AA69:AK69))/(SUM('1.DP 2012-2022 '!P69:Z69)),"NA")</f>
        <v>6.5536134798866261E-2</v>
      </c>
      <c r="T69" s="29">
        <f t="shared" si="3"/>
        <v>3.4312112460139403E-4</v>
      </c>
      <c r="U69" s="29">
        <f t="shared" si="4"/>
        <v>9.263057922101238E-5</v>
      </c>
    </row>
    <row r="70" spans="1:21" ht="14.25" customHeight="1">
      <c r="A70" s="12" t="s">
        <v>197</v>
      </c>
      <c r="B70" s="12" t="s">
        <v>198</v>
      </c>
      <c r="C70" s="12" t="s">
        <v>58</v>
      </c>
      <c r="D70" s="13" t="s">
        <v>196</v>
      </c>
      <c r="E70" s="25">
        <f t="shared" si="0"/>
        <v>1.5429301016979815E-3</v>
      </c>
      <c r="F70" s="26">
        <f>IFERROR(IF('1.DP 2012-2022 '!E70&lt;0,"IRPJ NEGATIVO",('1.DP 2012-2022 '!E70+'1.DP 2012-2022 '!AA70)/'1.DP 2012-2022 '!P70),"NA")</f>
        <v>0.32189333823656463</v>
      </c>
      <c r="G70" s="26" t="str">
        <f>IFERROR(IF('1.DP 2012-2022 '!F70&lt;0,"IRPJ NEGATIVO",('1.DP 2012-2022 '!F70+'1.DP 2012-2022 '!AB70)/'1.DP 2012-2022 '!Q70),"NA")</f>
        <v>IRPJ NEGATIVO</v>
      </c>
      <c r="H70" s="26">
        <f>IFERROR(IF('1.DP 2012-2022 '!G70&lt;0,"IRPJ NEGATIVO",('1.DP 2012-2022 '!G70+'1.DP 2012-2022 '!AC70)/'1.DP 2012-2022 '!R70),"NA")</f>
        <v>-4.0410289144721931E-2</v>
      </c>
      <c r="I70" s="26">
        <f>IFERROR(IF('1.DP 2012-2022 '!H70&lt;0,"IRPJ NEGATIVO",('1.DP 2012-2022 '!H70+'1.DP 2012-2022 '!AD70)/'1.DP 2012-2022 '!S70),"NA")</f>
        <v>0.2608463764166416</v>
      </c>
      <c r="J70" s="26">
        <f>IFERROR(IF('1.DP 2012-2022 '!I70&lt;0,"IRPJ NEGATIVO",('1.DP 2012-2022 '!I70+'1.DP 2012-2022 '!AE70)/'1.DP 2012-2022 '!T70),"NA")</f>
        <v>0.19315111813104804</v>
      </c>
      <c r="K70" s="26" t="str">
        <f>IFERROR(IF('1.DP 2012-2022 '!J70&lt;0,"IRPJ NEGATIVO",('1.DP 2012-2022 '!J70+'1.DP 2012-2022 '!AF70)/'1.DP 2012-2022 '!U70),"NA")</f>
        <v>IRPJ NEGATIVO</v>
      </c>
      <c r="L70" s="26">
        <f>IFERROR(IF('1.DP 2012-2022 '!K70&lt;0,"IRPJ NEGATIVO",('1.DP 2012-2022 '!K70+'1.DP 2012-2022 '!AG70)/'1.DP 2012-2022 '!V70),"NA")</f>
        <v>5.9756385584114599E-2</v>
      </c>
      <c r="M70" s="26">
        <f>IFERROR(IF('1.DP 2012-2022 '!L70&lt;0,"IRPJ NEGATIVO",('1.DP 2012-2022 '!L70+'1.DP 2012-2022 '!AH70)/'1.DP 2012-2022 '!W70),"NA")</f>
        <v>9.1826797370331517E-2</v>
      </c>
      <c r="N70" s="26">
        <f>IFERROR(IF('1.DP 2012-2022 '!M70&lt;0,"IRPJ NEGATIVO",('1.DP 2012-2022 '!M70+'1.DP 2012-2022 '!AI70)/'1.DP 2012-2022 '!X70),"NA")</f>
        <v>5.2377093928269489E-2</v>
      </c>
      <c r="O70" s="26">
        <f>IFERROR(IF('1.DP 2012-2022 '!N70&lt;0,"IRPJ NEGATIVO",('1.DP 2012-2022 '!N70+'1.DP 2012-2022 '!AJ70)/'1.DP 2012-2022 '!Y70),"NA")</f>
        <v>0.10838015520864797</v>
      </c>
      <c r="P70" s="26">
        <f>IFERROR(IF('1.DP 2012-2022 '!O70&lt;0,"IRPJ NEGATIVO",('1.DP 2012-2022 '!O70+'1.DP 2012-2022 '!AK70)/'1.DP 2012-2022 '!Z70),"NA")</f>
        <v>6.4421566564430308E-2</v>
      </c>
      <c r="Q70" s="27">
        <f t="shared" si="1"/>
        <v>9</v>
      </c>
      <c r="R70" s="27">
        <f t="shared" si="2"/>
        <v>764</v>
      </c>
      <c r="S70" s="28">
        <f>IFERROR((SUMIF('1.DP 2012-2022 '!E70:O70,"&gt;=0",'1.DP 2012-2022 '!E70:O70)+SUMIF('1.DP 2012-2022 '!E70:O70,"&gt;=0",'1.DP 2012-2022 '!AA70:AK70))/(SUM('1.DP 2012-2022 '!P70:Z70)),"NA")</f>
        <v>9.6362259824980562E-2</v>
      </c>
      <c r="T70" s="29">
        <f t="shared" si="3"/>
        <v>1.135157511027258E-3</v>
      </c>
      <c r="U70" s="29">
        <f t="shared" si="4"/>
        <v>3.0645241640453181E-4</v>
      </c>
    </row>
    <row r="71" spans="1:21" ht="14.25" customHeight="1">
      <c r="A71" s="12" t="s">
        <v>199</v>
      </c>
      <c r="B71" s="12" t="s">
        <v>200</v>
      </c>
      <c r="C71" s="12" t="s">
        <v>58</v>
      </c>
      <c r="D71" s="13" t="s">
        <v>196</v>
      </c>
      <c r="E71" s="25">
        <f t="shared" si="0"/>
        <v>-6.3170609486881124E-5</v>
      </c>
      <c r="F71" s="26">
        <f>IFERROR(IF('1.DP 2012-2022 '!E71&lt;0,"IRPJ NEGATIVO",('1.DP 2012-2022 '!E71+'1.DP 2012-2022 '!AA71)/'1.DP 2012-2022 '!P71),"NA")</f>
        <v>-1.8840543758218083E-2</v>
      </c>
      <c r="G71" s="26">
        <f>IFERROR(IF('1.DP 2012-2022 '!F71&lt;0,"IRPJ NEGATIVO",('1.DP 2012-2022 '!F71+'1.DP 2012-2022 '!AB71)/'1.DP 2012-2022 '!Q71),"NA")</f>
        <v>-1.6573673354114801E-2</v>
      </c>
      <c r="H71" s="26">
        <f>IFERROR(IF('1.DP 2012-2022 '!G71&lt;0,"IRPJ NEGATIVO",('1.DP 2012-2022 '!G71+'1.DP 2012-2022 '!AC71)/'1.DP 2012-2022 '!R71),"NA")</f>
        <v>-6.2952636857366703E-3</v>
      </c>
      <c r="I71" s="26">
        <f>IFERROR(IF('1.DP 2012-2022 '!H71&lt;0,"IRPJ NEGATIVO",('1.DP 2012-2022 '!H71+'1.DP 2012-2022 '!AD71)/'1.DP 2012-2022 '!S71),"NA")</f>
        <v>-2.4634260940959792E-3</v>
      </c>
      <c r="J71" s="26">
        <f>IFERROR(IF('1.DP 2012-2022 '!I71&lt;0,"IRPJ NEGATIVO",('1.DP 2012-2022 '!I71+'1.DP 2012-2022 '!AE71)/'1.DP 2012-2022 '!T71),"NA")</f>
        <v>-8.1432435842409799E-3</v>
      </c>
      <c r="K71" s="26">
        <f>IFERROR(IF('1.DP 2012-2022 '!J71&lt;0,"IRPJ NEGATIVO",('1.DP 2012-2022 '!J71+'1.DP 2012-2022 '!AF71)/'1.DP 2012-2022 '!U71),"NA")</f>
        <v>4.0538048284293315E-3</v>
      </c>
      <c r="L71" s="26" t="str">
        <f>IFERROR(IF('1.DP 2012-2022 '!K71&lt;0,"IRPJ NEGATIVO",('1.DP 2012-2022 '!K71+'1.DP 2012-2022 '!AG71)/'1.DP 2012-2022 '!V71),"NA")</f>
        <v>NA</v>
      </c>
      <c r="M71" s="26" t="str">
        <f>IFERROR(IF('1.DP 2012-2022 '!L71&lt;0,"IRPJ NEGATIVO",('1.DP 2012-2022 '!L71+'1.DP 2012-2022 '!AH71)/'1.DP 2012-2022 '!W71),"NA")</f>
        <v>NA</v>
      </c>
      <c r="N71" s="26" t="str">
        <f>IFERROR(IF('1.DP 2012-2022 '!M71&lt;0,"IRPJ NEGATIVO",('1.DP 2012-2022 '!M71+'1.DP 2012-2022 '!AI71)/'1.DP 2012-2022 '!X71),"NA")</f>
        <v>NA</v>
      </c>
      <c r="O71" s="26" t="str">
        <f>IFERROR(IF('1.DP 2012-2022 '!N71&lt;0,"IRPJ NEGATIVO",('1.DP 2012-2022 '!N71+'1.DP 2012-2022 '!AJ71)/'1.DP 2012-2022 '!Y71),"NA")</f>
        <v>NA</v>
      </c>
      <c r="P71" s="26" t="str">
        <f>IFERROR(IF('1.DP 2012-2022 '!O71&lt;0,"IRPJ NEGATIVO",('1.DP 2012-2022 '!O71+'1.DP 2012-2022 '!AK71)/'1.DP 2012-2022 '!Z71),"NA")</f>
        <v>NA</v>
      </c>
      <c r="Q71" s="27">
        <f t="shared" si="1"/>
        <v>6</v>
      </c>
      <c r="R71" s="27">
        <f t="shared" si="2"/>
        <v>764</v>
      </c>
      <c r="S71" s="28">
        <f>IFERROR((SUMIF('1.DP 2012-2022 '!E71:O71,"&gt;=0",'1.DP 2012-2022 '!E71:O71)+SUMIF('1.DP 2012-2022 '!E71:O71,"&gt;=0",'1.DP 2012-2022 '!AA71:AK71))/(SUM('1.DP 2012-2022 '!P71:Z71)),"NA")</f>
        <v>-5.3298914592288882E-3</v>
      </c>
      <c r="T71" s="29">
        <f t="shared" si="3"/>
        <v>-4.1857786329022684E-5</v>
      </c>
      <c r="U71" s="29">
        <f t="shared" si="4"/>
        <v>-1.130012323511425E-5</v>
      </c>
    </row>
    <row r="72" spans="1:21" ht="14.25" customHeight="1">
      <c r="A72" s="12" t="s">
        <v>201</v>
      </c>
      <c r="B72" s="12" t="s">
        <v>202</v>
      </c>
      <c r="C72" s="12" t="s">
        <v>58</v>
      </c>
      <c r="D72" s="13" t="s">
        <v>196</v>
      </c>
      <c r="E72" s="25">
        <f t="shared" si="0"/>
        <v>3.2196769076188203E-3</v>
      </c>
      <c r="F72" s="26" t="str">
        <f>IFERROR(IF('1.DP 2012-2022 '!E72&lt;0,"IRPJ NEGATIVO",('1.DP 2012-2022 '!E72+'1.DP 2012-2022 '!AA72)/'1.DP 2012-2022 '!P72),"NA")</f>
        <v>NA</v>
      </c>
      <c r="G72" s="26" t="str">
        <f>IFERROR(IF('1.DP 2012-2022 '!F72&lt;0,"IRPJ NEGATIVO",('1.DP 2012-2022 '!F72+'1.DP 2012-2022 '!AB72)/'1.DP 2012-2022 '!Q72),"NA")</f>
        <v>IRPJ NEGATIVO</v>
      </c>
      <c r="H72" s="26">
        <f>IFERROR(IF('1.DP 2012-2022 '!G72&lt;0,"IRPJ NEGATIVO",('1.DP 2012-2022 '!G72+'1.DP 2012-2022 '!AC72)/'1.DP 2012-2022 '!R72),"NA")</f>
        <v>0.15562713590749863</v>
      </c>
      <c r="I72" s="26">
        <f>IFERROR(IF('1.DP 2012-2022 '!H72&lt;0,"IRPJ NEGATIVO",('1.DP 2012-2022 '!H72+'1.DP 2012-2022 '!AD72)/'1.DP 2012-2022 '!S72),"NA")</f>
        <v>0.31220931236578614</v>
      </c>
      <c r="J72" s="26">
        <f>IFERROR(IF('1.DP 2012-2022 '!I72&lt;0,"IRPJ NEGATIVO",('1.DP 2012-2022 '!I72+'1.DP 2012-2022 '!AE72)/'1.DP 2012-2022 '!T72),"NA")</f>
        <v>0.32462167244421175</v>
      </c>
      <c r="K72" s="26">
        <f>IFERROR(IF('1.DP 2012-2022 '!J72&lt;0,"IRPJ NEGATIVO",('1.DP 2012-2022 '!J72+'1.DP 2012-2022 '!AF72)/'1.DP 2012-2022 '!U72),"NA")</f>
        <v>0.33662536854684155</v>
      </c>
      <c r="L72" s="26">
        <f>IFERROR(IF('1.DP 2012-2022 '!K72&lt;0,"IRPJ NEGATIVO",('1.DP 2012-2022 '!K72+'1.DP 2012-2022 '!AG72)/'1.DP 2012-2022 '!V72),"NA")</f>
        <v>0.32812268821859347</v>
      </c>
      <c r="M72" s="26">
        <f>IFERROR(IF('1.DP 2012-2022 '!L72&lt;0,"IRPJ NEGATIVO",('1.DP 2012-2022 '!L72+'1.DP 2012-2022 '!AH72)/'1.DP 2012-2022 '!W72),"NA")</f>
        <v>-3.0145842362459957E-2</v>
      </c>
      <c r="N72" s="26">
        <f>IFERROR(IF('1.DP 2012-2022 '!M72&lt;0,"IRPJ NEGATIVO",('1.DP 2012-2022 '!M72+'1.DP 2012-2022 '!AI72)/'1.DP 2012-2022 '!X72),"NA")</f>
        <v>0.42457128159754354</v>
      </c>
      <c r="O72" s="26">
        <f>IFERROR(IF('1.DP 2012-2022 '!N72&lt;0,"IRPJ NEGATIVO",('1.DP 2012-2022 '!N72+'1.DP 2012-2022 '!AJ72)/'1.DP 2012-2022 '!Y72),"NA")</f>
        <v>0.33488674543378788</v>
      </c>
      <c r="P72" s="26">
        <f>IFERROR(IF('1.DP 2012-2022 '!O72&lt;0,"IRPJ NEGATIVO",('1.DP 2012-2022 '!O72+'1.DP 2012-2022 '!AK72)/'1.DP 2012-2022 '!Z72),"NA")</f>
        <v>0.34452125822986535</v>
      </c>
      <c r="Q72" s="27">
        <f t="shared" si="1"/>
        <v>9</v>
      </c>
      <c r="R72" s="27">
        <f t="shared" si="2"/>
        <v>764</v>
      </c>
      <c r="S72" s="28">
        <f>IFERROR((SUMIF('1.DP 2012-2022 '!E72:O72,"&gt;=0",'1.DP 2012-2022 '!E72:O72)+SUMIF('1.DP 2012-2022 '!E72:O72,"&gt;=0",'1.DP 2012-2022 '!AA72:AK72))/(SUM('1.DP 2012-2022 '!P72:Z72)),"NA")</f>
        <v>0.28759164505201584</v>
      </c>
      <c r="T72" s="29">
        <f t="shared" si="3"/>
        <v>3.3878596930211288E-3</v>
      </c>
      <c r="U72" s="29">
        <f t="shared" si="4"/>
        <v>9.1460240475906094E-4</v>
      </c>
    </row>
    <row r="73" spans="1:21" ht="14.25" customHeight="1">
      <c r="A73" s="12" t="s">
        <v>203</v>
      </c>
      <c r="B73" s="12" t="s">
        <v>204</v>
      </c>
      <c r="C73" s="12" t="s">
        <v>58</v>
      </c>
      <c r="D73" s="13" t="s">
        <v>196</v>
      </c>
      <c r="E73" s="25">
        <f t="shared" si="0"/>
        <v>6.1566856035961558E-4</v>
      </c>
      <c r="F73" s="26">
        <f>IFERROR(IF('1.DP 2012-2022 '!E73&lt;0,"IRPJ NEGATIVO",('1.DP 2012-2022 '!E73+'1.DP 2012-2022 '!AA73)/'1.DP 2012-2022 '!P73),"NA")</f>
        <v>1.0275368973713237</v>
      </c>
      <c r="G73" s="26">
        <f>IFERROR(IF('1.DP 2012-2022 '!F73&lt;0,"IRPJ NEGATIVO",('1.DP 2012-2022 '!F73+'1.DP 2012-2022 '!AB73)/'1.DP 2012-2022 '!Q73),"NA")</f>
        <v>0.38601842070056203</v>
      </c>
      <c r="H73" s="26">
        <f>IFERROR(IF('1.DP 2012-2022 '!G73&lt;0,"IRPJ NEGATIVO",('1.DP 2012-2022 '!G73+'1.DP 2012-2022 '!AC73)/'1.DP 2012-2022 '!R73),"NA")</f>
        <v>-0.11847571871893495</v>
      </c>
      <c r="I73" s="26">
        <f>IFERROR(IF('1.DP 2012-2022 '!H73&lt;0,"IRPJ NEGATIVO",('1.DP 2012-2022 '!H73+'1.DP 2012-2022 '!AD73)/'1.DP 2012-2022 '!S73),"NA")</f>
        <v>-0.51739955681556571</v>
      </c>
      <c r="J73" s="26">
        <f>IFERROR(IF('1.DP 2012-2022 '!I73&lt;0,"IRPJ NEGATIVO",('1.DP 2012-2022 '!I73+'1.DP 2012-2022 '!AE73)/'1.DP 2012-2022 '!T73),"NA")</f>
        <v>0.43285462195056978</v>
      </c>
      <c r="K73" s="26">
        <f>IFERROR(IF('1.DP 2012-2022 '!J73&lt;0,"IRPJ NEGATIVO",('1.DP 2012-2022 '!J73+'1.DP 2012-2022 '!AF73)/'1.DP 2012-2022 '!U73),"NA")</f>
        <v>-0.7622881267560826</v>
      </c>
      <c r="L73" s="26">
        <f>IFERROR(IF('1.DP 2012-2022 '!K73&lt;0,"IRPJ NEGATIVO",('1.DP 2012-2022 '!K73+'1.DP 2012-2022 '!AG73)/'1.DP 2012-2022 '!V73),"NA")</f>
        <v>-7.9045449908241305E-2</v>
      </c>
      <c r="M73" s="26" t="str">
        <f>IFERROR(IF('1.DP 2012-2022 '!L73&lt;0,"IRPJ NEGATIVO",('1.DP 2012-2022 '!L73+'1.DP 2012-2022 '!AH73)/'1.DP 2012-2022 '!W73),"NA")</f>
        <v>IRPJ NEGATIVO</v>
      </c>
      <c r="N73" s="26">
        <f>IFERROR(IF('1.DP 2012-2022 '!M73&lt;0,"IRPJ NEGATIVO",('1.DP 2012-2022 '!M73+'1.DP 2012-2022 '!AI73)/'1.DP 2012-2022 '!X73),"NA")</f>
        <v>-0.15232066289207083</v>
      </c>
      <c r="O73" s="26">
        <f>IFERROR(IF('1.DP 2012-2022 '!N73&lt;0,"IRPJ NEGATIVO",('1.DP 2012-2022 '!N73+'1.DP 2012-2022 '!AJ73)/'1.DP 2012-2022 '!Y73),"NA")</f>
        <v>-6.5856256747816574E-2</v>
      </c>
      <c r="P73" s="26">
        <f>IFERROR(IF('1.DP 2012-2022 '!O73&lt;0,"IRPJ NEGATIVO",('1.DP 2012-2022 '!O73+'1.DP 2012-2022 '!AK73)/'1.DP 2012-2022 '!Z73),"NA")</f>
        <v>-6.2508026671949735E-3</v>
      </c>
      <c r="Q73" s="27">
        <f t="shared" si="1"/>
        <v>7</v>
      </c>
      <c r="R73" s="27">
        <f t="shared" si="2"/>
        <v>764</v>
      </c>
      <c r="S73" s="28">
        <f>IFERROR((SUMIF('1.DP 2012-2022 '!E73:O73,"&gt;=0",'1.DP 2012-2022 '!E73:O73)+SUMIF('1.DP 2012-2022 '!E73:O73,"&gt;=0",'1.DP 2012-2022 '!AA73:AK73))/(SUM('1.DP 2012-2022 '!P73:Z73)),"NA")</f>
        <v>5.0437271749283701</v>
      </c>
      <c r="T73" s="29" t="str">
        <f t="shared" si="3"/>
        <v>na</v>
      </c>
      <c r="U73" s="29" t="str">
        <f t="shared" si="4"/>
        <v>na</v>
      </c>
    </row>
    <row r="74" spans="1:21" ht="14.25" customHeight="1">
      <c r="A74" s="12" t="s">
        <v>205</v>
      </c>
      <c r="B74" s="12" t="s">
        <v>206</v>
      </c>
      <c r="C74" s="12" t="s">
        <v>58</v>
      </c>
      <c r="D74" s="13" t="s">
        <v>196</v>
      </c>
      <c r="E74" s="25">
        <f t="shared" si="0"/>
        <v>2.9037429666162657E-3</v>
      </c>
      <c r="F74" s="26">
        <f>IFERROR(IF('1.DP 2012-2022 '!E74&lt;0,"IRPJ NEGATIVO",('1.DP 2012-2022 '!E74+'1.DP 2012-2022 '!AA74)/'1.DP 2012-2022 '!P74),"NA")</f>
        <v>0.10644129161413263</v>
      </c>
      <c r="G74" s="26">
        <f>IFERROR(IF('1.DP 2012-2022 '!F74&lt;0,"IRPJ NEGATIVO",('1.DP 2012-2022 '!F74+'1.DP 2012-2022 '!AB74)/'1.DP 2012-2022 '!Q74),"NA")</f>
        <v>0.1489003451924516</v>
      </c>
      <c r="H74" s="26">
        <f>IFERROR(IF('1.DP 2012-2022 '!G74&lt;0,"IRPJ NEGATIVO",('1.DP 2012-2022 '!G74+'1.DP 2012-2022 '!AC74)/'1.DP 2012-2022 '!R74),"NA")</f>
        <v>0.10949814865655649</v>
      </c>
      <c r="I74" s="26">
        <f>IFERROR(IF('1.DP 2012-2022 '!H74&lt;0,"IRPJ NEGATIVO",('1.DP 2012-2022 '!H74+'1.DP 2012-2022 '!AD74)/'1.DP 2012-2022 '!S74),"NA")</f>
        <v>0.20879244214235604</v>
      </c>
      <c r="J74" s="26">
        <f>IFERROR(IF('1.DP 2012-2022 '!I74&lt;0,"IRPJ NEGATIVO",('1.DP 2012-2022 '!I74+'1.DP 2012-2022 '!AE74)/'1.DP 2012-2022 '!T74),"NA")</f>
        <v>0.16090777535305198</v>
      </c>
      <c r="K74" s="26">
        <f>IFERROR(IF('1.DP 2012-2022 '!J74&lt;0,"IRPJ NEGATIVO",('1.DP 2012-2022 '!J74+'1.DP 2012-2022 '!AF74)/'1.DP 2012-2022 '!U74),"NA")</f>
        <v>0.15559248468164646</v>
      </c>
      <c r="L74" s="26">
        <f>IFERROR(IF('1.DP 2012-2022 '!K74&lt;0,"IRPJ NEGATIVO",('1.DP 2012-2022 '!K74+'1.DP 2012-2022 '!AG74)/'1.DP 2012-2022 '!V74),"NA")</f>
        <v>0.26019745220717722</v>
      </c>
      <c r="M74" s="26">
        <f>IFERROR(IF('1.DP 2012-2022 '!L74&lt;0,"IRPJ NEGATIVO",('1.DP 2012-2022 '!L74+'1.DP 2012-2022 '!AH74)/'1.DP 2012-2022 '!W74),"NA")</f>
        <v>0.27281732166593931</v>
      </c>
      <c r="N74" s="26">
        <f>IFERROR(IF('1.DP 2012-2022 '!M74&lt;0,"IRPJ NEGATIVO",('1.DP 2012-2022 '!M74+'1.DP 2012-2022 '!AI74)/'1.DP 2012-2022 '!X74),"NA")</f>
        <v>0.30178899847171214</v>
      </c>
      <c r="O74" s="26">
        <f>IFERROR(IF('1.DP 2012-2022 '!N74&lt;0,"IRPJ NEGATIVO",('1.DP 2012-2022 '!N74+'1.DP 2012-2022 '!AJ74)/'1.DP 2012-2022 '!Y74),"NA")</f>
        <v>0.29184521864663693</v>
      </c>
      <c r="P74" s="26">
        <f>IFERROR(IF('1.DP 2012-2022 '!O74&lt;0,"IRPJ NEGATIVO",('1.DP 2012-2022 '!O74+'1.DP 2012-2022 '!AK74)/'1.DP 2012-2022 '!Z74),"NA")</f>
        <v>0.27437380152670665</v>
      </c>
      <c r="Q74" s="27">
        <f t="shared" si="1"/>
        <v>11</v>
      </c>
      <c r="R74" s="27">
        <f t="shared" si="2"/>
        <v>764</v>
      </c>
      <c r="S74" s="28">
        <f>IFERROR((SUMIF('1.DP 2012-2022 '!E74:O74,"&gt;=0",'1.DP 2012-2022 '!E74:O74)+SUMIF('1.DP 2012-2022 '!E74:O74,"&gt;=0",'1.DP 2012-2022 '!AA74:AK74))/(SUM('1.DP 2012-2022 '!P74:Z74)),"NA")</f>
        <v>0.20336709503727968</v>
      </c>
      <c r="T74" s="29">
        <f t="shared" si="3"/>
        <v>2.9280602688613569E-3</v>
      </c>
      <c r="U74" s="29">
        <f t="shared" si="4"/>
        <v>7.9047280756539809E-4</v>
      </c>
    </row>
    <row r="75" spans="1:21" ht="14.25" customHeight="1">
      <c r="A75" s="12" t="s">
        <v>207</v>
      </c>
      <c r="B75" s="12" t="s">
        <v>208</v>
      </c>
      <c r="C75" s="12" t="s">
        <v>58</v>
      </c>
      <c r="D75" s="13" t="s">
        <v>196</v>
      </c>
      <c r="E75" s="25">
        <f t="shared" si="0"/>
        <v>-7.1774616930379604E-4</v>
      </c>
      <c r="F75" s="26">
        <f>IFERROR(IF('1.DP 2012-2022 '!E75&lt;0,"IRPJ NEGATIVO",('1.DP 2012-2022 '!E75+'1.DP 2012-2022 '!AA75)/'1.DP 2012-2022 '!P75),"NA")</f>
        <v>-0.10294814393768616</v>
      </c>
      <c r="G75" s="26">
        <f>IFERROR(IF('1.DP 2012-2022 '!F75&lt;0,"IRPJ NEGATIVO",('1.DP 2012-2022 '!F75+'1.DP 2012-2022 '!AB75)/'1.DP 2012-2022 '!Q75),"NA")</f>
        <v>-0.17097555729079483</v>
      </c>
      <c r="H75" s="26">
        <f>IFERROR(IF('1.DP 2012-2022 '!G75&lt;0,"IRPJ NEGATIVO",('1.DP 2012-2022 '!G75+'1.DP 2012-2022 '!AC75)/'1.DP 2012-2022 '!R75),"NA")</f>
        <v>-0.17744969205644481</v>
      </c>
      <c r="I75" s="26">
        <f>IFERROR(IF('1.DP 2012-2022 '!H75&lt;0,"IRPJ NEGATIVO",('1.DP 2012-2022 '!H75+'1.DP 2012-2022 '!AD75)/'1.DP 2012-2022 '!S75),"NA")</f>
        <v>0.1019611579141514</v>
      </c>
      <c r="J75" s="26">
        <f>IFERROR(IF('1.DP 2012-2022 '!I75&lt;0,"IRPJ NEGATIVO",('1.DP 2012-2022 '!I75+'1.DP 2012-2022 '!AE75)/'1.DP 2012-2022 '!T75),"NA")</f>
        <v>-0.23424723442796991</v>
      </c>
      <c r="K75" s="26">
        <f>IFERROR(IF('1.DP 2012-2022 '!J75&lt;0,"IRPJ NEGATIVO",('1.DP 2012-2022 '!J75+'1.DP 2012-2022 '!AF75)/'1.DP 2012-2022 '!U75),"NA")</f>
        <v>-0.54534973177976565</v>
      </c>
      <c r="L75" s="26">
        <f>IFERROR(IF('1.DP 2012-2022 '!K75&lt;0,"IRPJ NEGATIVO",('1.DP 2012-2022 '!K75+'1.DP 2012-2022 '!AG75)/'1.DP 2012-2022 '!V75),"NA")</f>
        <v>0.10384615561915664</v>
      </c>
      <c r="M75" s="26">
        <f>IFERROR(IF('1.DP 2012-2022 '!L75&lt;0,"IRPJ NEGATIVO",('1.DP 2012-2022 '!L75+'1.DP 2012-2022 '!AH75)/'1.DP 2012-2022 '!W75),"NA")</f>
        <v>-9.0746268686774716</v>
      </c>
      <c r="N75" s="26">
        <f>IFERROR(IF('1.DP 2012-2022 '!M75&lt;0,"IRPJ NEGATIVO",('1.DP 2012-2022 '!M75+'1.DP 2012-2022 '!AI75)/'1.DP 2012-2022 '!X75),"NA")</f>
        <v>-268.05877625957191</v>
      </c>
      <c r="O75" s="26">
        <f>IFERROR(IF('1.DP 2012-2022 '!N75&lt;0,"IRPJ NEGATIVO",('1.DP 2012-2022 '!N75+'1.DP 2012-2022 '!AJ75)/'1.DP 2012-2022 '!Y75),"NA")</f>
        <v>0</v>
      </c>
      <c r="P75" s="26">
        <f>IFERROR(IF('1.DP 2012-2022 '!O75&lt;0,"IRPJ NEGATIVO",('1.DP 2012-2022 '!O75+'1.DP 2012-2022 '!AK75)/'1.DP 2012-2022 '!Z75),"NA")</f>
        <v>0</v>
      </c>
      <c r="Q75" s="27">
        <f t="shared" si="1"/>
        <v>8</v>
      </c>
      <c r="R75" s="27">
        <f t="shared" si="2"/>
        <v>764</v>
      </c>
      <c r="S75" s="28">
        <f>IFERROR((SUMIF('1.DP 2012-2022 '!E75:O75,"&gt;=0",'1.DP 2012-2022 '!E75:O75)+SUMIF('1.DP 2012-2022 '!E75:O75,"&gt;=0",'1.DP 2012-2022 '!AA75:AK75))/(SUM('1.DP 2012-2022 '!P75:Z75)),"NA")</f>
        <v>-9.4707318132630336E-2</v>
      </c>
      <c r="T75" s="29">
        <f t="shared" si="3"/>
        <v>-9.9169966631026539E-4</v>
      </c>
      <c r="U75" s="29">
        <f t="shared" si="4"/>
        <v>-2.6772386751273595E-4</v>
      </c>
    </row>
    <row r="76" spans="1:21" ht="14.25" customHeight="1">
      <c r="A76" s="12" t="s">
        <v>209</v>
      </c>
      <c r="B76" s="12" t="s">
        <v>210</v>
      </c>
      <c r="C76" s="12" t="s">
        <v>58</v>
      </c>
      <c r="D76" s="13" t="s">
        <v>196</v>
      </c>
      <c r="E76" s="25">
        <f t="shared" si="0"/>
        <v>4.668476167833043E-3</v>
      </c>
      <c r="F76" s="26">
        <f>IFERROR(IF('1.DP 2012-2022 '!E76&lt;0,"IRPJ NEGATIVO",('1.DP 2012-2022 '!E76+'1.DP 2012-2022 '!AA76)/'1.DP 2012-2022 '!P76),"NA")</f>
        <v>0.18891944504998268</v>
      </c>
      <c r="G76" s="26">
        <f>IFERROR(IF('1.DP 2012-2022 '!F76&lt;0,"IRPJ NEGATIVO",('1.DP 2012-2022 '!F76+'1.DP 2012-2022 '!AB76)/'1.DP 2012-2022 '!Q76),"NA")</f>
        <v>0.18911030613023877</v>
      </c>
      <c r="H76" s="26">
        <f>IFERROR(IF('1.DP 2012-2022 '!G76&lt;0,"IRPJ NEGATIVO",('1.DP 2012-2022 '!G76+'1.DP 2012-2022 '!AC76)/'1.DP 2012-2022 '!R76),"NA")</f>
        <v>0.33952958970974556</v>
      </c>
      <c r="I76" s="26">
        <f>IFERROR(IF('1.DP 2012-2022 '!H76&lt;0,"IRPJ NEGATIVO",('1.DP 2012-2022 '!H76+'1.DP 2012-2022 '!AD76)/'1.DP 2012-2022 '!S76),"NA")</f>
        <v>0.34487804790133142</v>
      </c>
      <c r="J76" s="26">
        <f>IFERROR(IF('1.DP 2012-2022 '!I76&lt;0,"IRPJ NEGATIVO",('1.DP 2012-2022 '!I76+'1.DP 2012-2022 '!AE76)/'1.DP 2012-2022 '!T76),"NA")</f>
        <v>0.3889530090478131</v>
      </c>
      <c r="K76" s="26">
        <f>IFERROR(IF('1.DP 2012-2022 '!J76&lt;0,"IRPJ NEGATIVO",('1.DP 2012-2022 '!J76+'1.DP 2012-2022 '!AF76)/'1.DP 2012-2022 '!U76),"NA")</f>
        <v>0.34802821419947572</v>
      </c>
      <c r="L76" s="26">
        <f>IFERROR(IF('1.DP 2012-2022 '!K76&lt;0,"IRPJ NEGATIVO",('1.DP 2012-2022 '!K76+'1.DP 2012-2022 '!AG76)/'1.DP 2012-2022 '!V76),"NA")</f>
        <v>0.32912556420274175</v>
      </c>
      <c r="M76" s="26">
        <f>IFERROR(IF('1.DP 2012-2022 '!L76&lt;0,"IRPJ NEGATIVO",('1.DP 2012-2022 '!L76+'1.DP 2012-2022 '!AH76)/'1.DP 2012-2022 '!W76),"NA")</f>
        <v>0.34210050043223789</v>
      </c>
      <c r="N76" s="26">
        <f>IFERROR(IF('1.DP 2012-2022 '!M76&lt;0,"IRPJ NEGATIVO",('1.DP 2012-2022 '!M76+'1.DP 2012-2022 '!AI76)/'1.DP 2012-2022 '!X76),"NA")</f>
        <v>0.34281858058776604</v>
      </c>
      <c r="O76" s="26">
        <f>IFERROR(IF('1.DP 2012-2022 '!N76&lt;0,"IRPJ NEGATIVO",('1.DP 2012-2022 '!N76+'1.DP 2012-2022 '!AJ76)/'1.DP 2012-2022 '!Y76),"NA")</f>
        <v>0.42900564476088948</v>
      </c>
      <c r="P76" s="26">
        <f>IFERROR(IF('1.DP 2012-2022 '!O76&lt;0,"IRPJ NEGATIVO",('1.DP 2012-2022 '!O76+'1.DP 2012-2022 '!AK76)/'1.DP 2012-2022 '!Z76),"NA")</f>
        <v>0.34087948893116909</v>
      </c>
      <c r="Q76" s="27">
        <f t="shared" si="1"/>
        <v>11</v>
      </c>
      <c r="R76" s="27">
        <f t="shared" si="2"/>
        <v>764</v>
      </c>
      <c r="S76" s="28">
        <f>IFERROR((SUMIF('1.DP 2012-2022 '!E76:O76,"&gt;=0",'1.DP 2012-2022 '!E76:O76)+SUMIF('1.DP 2012-2022 '!E76:O76,"&gt;=0",'1.DP 2012-2022 '!AA76:AK76))/(SUM('1.DP 2012-2022 '!P76:Z76)),"NA")</f>
        <v>0.32115726322369764</v>
      </c>
      <c r="T76" s="29">
        <f t="shared" si="3"/>
        <v>4.6239920097652801E-3</v>
      </c>
      <c r="U76" s="29">
        <f t="shared" si="4"/>
        <v>1.2483144506928179E-3</v>
      </c>
    </row>
    <row r="77" spans="1:21" ht="14.25" customHeight="1">
      <c r="A77" s="12" t="s">
        <v>211</v>
      </c>
      <c r="B77" s="12" t="s">
        <v>212</v>
      </c>
      <c r="C77" s="12" t="s">
        <v>58</v>
      </c>
      <c r="D77" s="13" t="s">
        <v>196</v>
      </c>
      <c r="E77" s="25">
        <f t="shared" si="0"/>
        <v>5.0657643540050125E-4</v>
      </c>
      <c r="F77" s="26">
        <f>IFERROR(IF('1.DP 2012-2022 '!E77&lt;0,"IRPJ NEGATIVO",('1.DP 2012-2022 '!E77+'1.DP 2012-2022 '!AA77)/'1.DP 2012-2022 '!P77),"NA")</f>
        <v>5.183151410108109E-2</v>
      </c>
      <c r="G77" s="26" t="str">
        <f>IFERROR(IF('1.DP 2012-2022 '!F77&lt;0,"IRPJ NEGATIVO",('1.DP 2012-2022 '!F77+'1.DP 2012-2022 '!AB77)/'1.DP 2012-2022 '!Q77),"NA")</f>
        <v>IRPJ NEGATIVO</v>
      </c>
      <c r="H77" s="26">
        <f>IFERROR(IF('1.DP 2012-2022 '!G77&lt;0,"IRPJ NEGATIVO",('1.DP 2012-2022 '!G77+'1.DP 2012-2022 '!AC77)/'1.DP 2012-2022 '!R77),"NA")</f>
        <v>0.29649044288030357</v>
      </c>
      <c r="I77" s="26">
        <f>IFERROR(IF('1.DP 2012-2022 '!H77&lt;0,"IRPJ NEGATIVO",('1.DP 2012-2022 '!H77+'1.DP 2012-2022 '!AD77)/'1.DP 2012-2022 '!S77),"NA")</f>
        <v>0</v>
      </c>
      <c r="J77" s="26">
        <f>IFERROR(IF('1.DP 2012-2022 '!I77&lt;0,"IRPJ NEGATIVO",('1.DP 2012-2022 '!I77+'1.DP 2012-2022 '!AE77)/'1.DP 2012-2022 '!T77),"NA")</f>
        <v>0</v>
      </c>
      <c r="K77" s="26">
        <f>IFERROR(IF('1.DP 2012-2022 '!J77&lt;0,"IRPJ NEGATIVO",('1.DP 2012-2022 '!J77+'1.DP 2012-2022 '!AF77)/'1.DP 2012-2022 '!U77),"NA")</f>
        <v>0</v>
      </c>
      <c r="L77" s="26">
        <f>IFERROR(IF('1.DP 2012-2022 '!K77&lt;0,"IRPJ NEGATIVO",('1.DP 2012-2022 '!K77+'1.DP 2012-2022 '!AG77)/'1.DP 2012-2022 '!V77),"NA")</f>
        <v>0</v>
      </c>
      <c r="M77" s="26">
        <f>IFERROR(IF('1.DP 2012-2022 '!L77&lt;0,"IRPJ NEGATIVO",('1.DP 2012-2022 '!L77+'1.DP 2012-2022 '!AH77)/'1.DP 2012-2022 '!W77),"NA")</f>
        <v>0</v>
      </c>
      <c r="N77" s="26">
        <f>IFERROR(IF('1.DP 2012-2022 '!M77&lt;0,"IRPJ NEGATIVO",('1.DP 2012-2022 '!M77+'1.DP 2012-2022 '!AI77)/'1.DP 2012-2022 '!X77),"NA")</f>
        <v>0</v>
      </c>
      <c r="O77" s="26">
        <f>IFERROR(IF('1.DP 2012-2022 '!N77&lt;0,"IRPJ NEGATIVO",('1.DP 2012-2022 '!N77+'1.DP 2012-2022 '!AJ77)/'1.DP 2012-2022 '!Y77),"NA")</f>
        <v>0</v>
      </c>
      <c r="P77" s="26">
        <f>IFERROR(IF('1.DP 2012-2022 '!O77&lt;0,"IRPJ NEGATIVO",('1.DP 2012-2022 '!O77+'1.DP 2012-2022 '!AK77)/'1.DP 2012-2022 '!Z77),"NA")</f>
        <v>0</v>
      </c>
      <c r="Q77" s="27">
        <f t="shared" si="1"/>
        <v>10</v>
      </c>
      <c r="R77" s="27">
        <f t="shared" si="2"/>
        <v>764</v>
      </c>
      <c r="S77" s="28">
        <f>IFERROR((SUMIF('1.DP 2012-2022 '!E77:O77,"&gt;=0",'1.DP 2012-2022 '!E77:O77)+SUMIF('1.DP 2012-2022 '!E77:O77,"&gt;=0",'1.DP 2012-2022 '!AA77:AK77))/(SUM('1.DP 2012-2022 '!P77:Z77)),"NA")</f>
        <v>0.18272268739185871</v>
      </c>
      <c r="T77" s="29">
        <f t="shared" si="3"/>
        <v>2.3916582119353235E-3</v>
      </c>
      <c r="U77" s="29">
        <f t="shared" si="4"/>
        <v>6.4566320633165618E-4</v>
      </c>
    </row>
    <row r="78" spans="1:21" ht="14.25" customHeight="1">
      <c r="A78" s="12" t="s">
        <v>213</v>
      </c>
      <c r="B78" s="12" t="s">
        <v>214</v>
      </c>
      <c r="C78" s="12" t="s">
        <v>58</v>
      </c>
      <c r="D78" s="13" t="s">
        <v>196</v>
      </c>
      <c r="E78" s="25">
        <f t="shared" si="0"/>
        <v>1.9924294592969989E-3</v>
      </c>
      <c r="F78" s="26">
        <f>IFERROR(IF('1.DP 2012-2022 '!E78&lt;0,"IRPJ NEGATIVO",('1.DP 2012-2022 '!E78+'1.DP 2012-2022 '!AA78)/'1.DP 2012-2022 '!P78),"NA")</f>
        <v>1.01915611431454</v>
      </c>
      <c r="G78" s="26" t="str">
        <f>IFERROR(IF('1.DP 2012-2022 '!F78&lt;0,"IRPJ NEGATIVO",('1.DP 2012-2022 '!F78+'1.DP 2012-2022 '!AB78)/'1.DP 2012-2022 '!Q78),"NA")</f>
        <v>IRPJ NEGATIVO</v>
      </c>
      <c r="H78" s="26">
        <f>IFERROR(IF('1.DP 2012-2022 '!G78&lt;0,"IRPJ NEGATIVO",('1.DP 2012-2022 '!G78+'1.DP 2012-2022 '!AC78)/'1.DP 2012-2022 '!R78),"NA")</f>
        <v>0.34943462939243697</v>
      </c>
      <c r="I78" s="26">
        <f>IFERROR(IF('1.DP 2012-2022 '!H78&lt;0,"IRPJ NEGATIVO",('1.DP 2012-2022 '!H78+'1.DP 2012-2022 '!AD78)/'1.DP 2012-2022 '!S78),"NA")</f>
        <v>0.31647311652860077</v>
      </c>
      <c r="J78" s="26">
        <f>IFERROR(IF('1.DP 2012-2022 '!I78&lt;0,"IRPJ NEGATIVO",('1.DP 2012-2022 '!I78+'1.DP 2012-2022 '!AE78)/'1.DP 2012-2022 '!T78),"NA")</f>
        <v>0.23016626025472259</v>
      </c>
      <c r="K78" s="26">
        <f>IFERROR(IF('1.DP 2012-2022 '!J78&lt;0,"IRPJ NEGATIVO",('1.DP 2012-2022 '!J78+'1.DP 2012-2022 '!AF78)/'1.DP 2012-2022 '!U78),"NA")</f>
        <v>0.31556302855512902</v>
      </c>
      <c r="L78" s="26">
        <f>IFERROR(IF('1.DP 2012-2022 '!K78&lt;0,"IRPJ NEGATIVO",('1.DP 2012-2022 '!K78+'1.DP 2012-2022 '!AG78)/'1.DP 2012-2022 '!V78),"NA")</f>
        <v>0.3105790721720178</v>
      </c>
      <c r="M78" s="26" t="str">
        <f>IFERROR(IF('1.DP 2012-2022 '!L78&lt;0,"IRPJ NEGATIVO",('1.DP 2012-2022 '!L78+'1.DP 2012-2022 '!AH78)/'1.DP 2012-2022 '!W78),"NA")</f>
        <v>NA</v>
      </c>
      <c r="N78" s="26" t="str">
        <f>IFERROR(IF('1.DP 2012-2022 '!M78&lt;0,"IRPJ NEGATIVO",('1.DP 2012-2022 '!M78+'1.DP 2012-2022 '!AI78)/'1.DP 2012-2022 '!X78),"NA")</f>
        <v>NA</v>
      </c>
      <c r="O78" s="26" t="str">
        <f>IFERROR(IF('1.DP 2012-2022 '!N78&lt;0,"IRPJ NEGATIVO",('1.DP 2012-2022 '!N78+'1.DP 2012-2022 '!AJ78)/'1.DP 2012-2022 '!Y78),"NA")</f>
        <v>NA</v>
      </c>
      <c r="P78" s="26" t="str">
        <f>IFERROR(IF('1.DP 2012-2022 '!O78&lt;0,"IRPJ NEGATIVO",('1.DP 2012-2022 '!O78+'1.DP 2012-2022 '!AK78)/'1.DP 2012-2022 '!Z78),"NA")</f>
        <v>NA</v>
      </c>
      <c r="Q78" s="27">
        <f t="shared" si="1"/>
        <v>5</v>
      </c>
      <c r="R78" s="27">
        <f t="shared" si="2"/>
        <v>764</v>
      </c>
      <c r="S78" s="28">
        <f>IFERROR((SUMIF('1.DP 2012-2022 '!E78:O78,"&gt;=0",'1.DP 2012-2022 '!E78:O78)+SUMIF('1.DP 2012-2022 '!E78:O78,"&gt;=0",'1.DP 2012-2022 '!AA78:AK78))/(SUM('1.DP 2012-2022 '!P78:Z78)),"NA")</f>
        <v>0.27623529554560089</v>
      </c>
      <c r="T78" s="29">
        <f t="shared" si="3"/>
        <v>1.807822614827231E-3</v>
      </c>
      <c r="U78" s="29">
        <f t="shared" si="4"/>
        <v>4.8804822534558463E-4</v>
      </c>
    </row>
    <row r="79" spans="1:21" ht="14.25" customHeight="1">
      <c r="A79" s="12" t="s">
        <v>215</v>
      </c>
      <c r="B79" s="12" t="s">
        <v>216</v>
      </c>
      <c r="C79" s="12" t="s">
        <v>58</v>
      </c>
      <c r="D79" s="13" t="s">
        <v>196</v>
      </c>
      <c r="E79" s="25">
        <f t="shared" si="0"/>
        <v>6.6275051536900174E-4</v>
      </c>
      <c r="F79" s="26">
        <f>IFERROR(IF('1.DP 2012-2022 '!E79&lt;0,"IRPJ NEGATIVO",('1.DP 2012-2022 '!E79+'1.DP 2012-2022 '!AA79)/'1.DP 2012-2022 '!P79),"NA")</f>
        <v>-0.14134245769968848</v>
      </c>
      <c r="G79" s="26">
        <f>IFERROR(IF('1.DP 2012-2022 '!F79&lt;0,"IRPJ NEGATIVO",('1.DP 2012-2022 '!F79+'1.DP 2012-2022 '!AB79)/'1.DP 2012-2022 '!Q79),"NA")</f>
        <v>-9.3174432421475259E-2</v>
      </c>
      <c r="H79" s="26">
        <f>IFERROR(IF('1.DP 2012-2022 '!G79&lt;0,"IRPJ NEGATIVO",('1.DP 2012-2022 '!G79+'1.DP 2012-2022 '!AC79)/'1.DP 2012-2022 '!R79),"NA")</f>
        <v>-1.2412637466428738E-2</v>
      </c>
      <c r="I79" s="26">
        <f>IFERROR(IF('1.DP 2012-2022 '!H79&lt;0,"IRPJ NEGATIVO",('1.DP 2012-2022 '!H79+'1.DP 2012-2022 '!AD79)/'1.DP 2012-2022 '!S79),"NA")</f>
        <v>-2.0800798599704713</v>
      </c>
      <c r="J79" s="26">
        <f>IFERROR(IF('1.DP 2012-2022 '!I79&lt;0,"IRPJ NEGATIVO",('1.DP 2012-2022 '!I79+'1.DP 2012-2022 '!AE79)/'1.DP 2012-2022 '!T79),"NA")</f>
        <v>0.11447100960434779</v>
      </c>
      <c r="K79" s="26">
        <f>IFERROR(IF('1.DP 2012-2022 '!J79&lt;0,"IRPJ NEGATIVO",('1.DP 2012-2022 '!J79+'1.DP 2012-2022 '!AF79)/'1.DP 2012-2022 '!U79),"NA")</f>
        <v>-1.1600320664303201</v>
      </c>
      <c r="L79" s="26">
        <f>IFERROR(IF('1.DP 2012-2022 '!K79&lt;0,"IRPJ NEGATIVO",('1.DP 2012-2022 '!K79+'1.DP 2012-2022 '!AG79)/'1.DP 2012-2022 '!V79),"NA")</f>
        <v>1.9125495194070259E-2</v>
      </c>
      <c r="M79" s="26">
        <f>IFERROR(IF('1.DP 2012-2022 '!L79&lt;0,"IRPJ NEGATIVO",('1.DP 2012-2022 '!L79+'1.DP 2012-2022 '!AH79)/'1.DP 2012-2022 '!W79),"NA")</f>
        <v>3.297106475274561E-2</v>
      </c>
      <c r="N79" s="26">
        <f>IFERROR(IF('1.DP 2012-2022 '!M79&lt;0,"IRPJ NEGATIVO",('1.DP 2012-2022 '!M79+'1.DP 2012-2022 '!AI79)/'1.DP 2012-2022 '!X79),"NA")</f>
        <v>0.23685756239225261</v>
      </c>
      <c r="O79" s="26">
        <f>IFERROR(IF('1.DP 2012-2022 '!N79&lt;0,"IRPJ NEGATIVO",('1.DP 2012-2022 '!N79+'1.DP 2012-2022 '!AJ79)/'1.DP 2012-2022 '!Y79),"NA")</f>
        <v>0.29358563452588049</v>
      </c>
      <c r="P79" s="26">
        <f>IFERROR(IF('1.DP 2012-2022 '!O79&lt;0,"IRPJ NEGATIVO",('1.DP 2012-2022 '!O79+'1.DP 2012-2022 '!AK79)/'1.DP 2012-2022 '!Z79),"NA")</f>
        <v>0.20312575850888023</v>
      </c>
      <c r="Q79" s="27">
        <f t="shared" si="1"/>
        <v>9</v>
      </c>
      <c r="R79" s="27">
        <f t="shared" si="2"/>
        <v>764</v>
      </c>
      <c r="S79" s="28">
        <f>IFERROR((SUMIF('1.DP 2012-2022 '!E79:O79,"&gt;=0",'1.DP 2012-2022 '!E79:O79)+SUMIF('1.DP 2012-2022 '!E79:O79,"&gt;=0",'1.DP 2012-2022 '!AA79:AK79))/(SUM('1.DP 2012-2022 '!P79:Z79)),"NA")</f>
        <v>0.12866037307746969</v>
      </c>
      <c r="T79" s="29">
        <f t="shared" si="3"/>
        <v>1.5156326671429677E-3</v>
      </c>
      <c r="U79" s="29">
        <f t="shared" si="4"/>
        <v>4.0916726420396724E-4</v>
      </c>
    </row>
    <row r="80" spans="1:21" ht="14.25" customHeight="1">
      <c r="A80" s="12" t="s">
        <v>217</v>
      </c>
      <c r="B80" s="12" t="s">
        <v>218</v>
      </c>
      <c r="C80" s="12" t="s">
        <v>58</v>
      </c>
      <c r="D80" s="13" t="s">
        <v>196</v>
      </c>
      <c r="E80" s="25">
        <f t="shared" si="0"/>
        <v>-6.5056692585189362E-5</v>
      </c>
      <c r="F80" s="26" t="str">
        <f>IFERROR(IF('1.DP 2012-2022 '!E80&lt;0,"IRPJ NEGATIVO",('1.DP 2012-2022 '!E80+'1.DP 2012-2022 '!AA80)/'1.DP 2012-2022 '!P80),"NA")</f>
        <v>IRPJ NEGATIVO</v>
      </c>
      <c r="G80" s="26">
        <f>IFERROR(IF('1.DP 2012-2022 '!F80&lt;0,"IRPJ NEGATIVO",('1.DP 2012-2022 '!F80+'1.DP 2012-2022 '!AB80)/'1.DP 2012-2022 '!Q80),"NA")</f>
        <v>8.6758560096229259E-2</v>
      </c>
      <c r="H80" s="26">
        <f>IFERROR(IF('1.DP 2012-2022 '!G80&lt;0,"IRPJ NEGATIVO",('1.DP 2012-2022 '!G80+'1.DP 2012-2022 '!AC80)/'1.DP 2012-2022 '!R80),"NA")</f>
        <v>5.4546340975357994E-2</v>
      </c>
      <c r="I80" s="26">
        <f>IFERROR(IF('1.DP 2012-2022 '!H80&lt;0,"IRPJ NEGATIVO",('1.DP 2012-2022 '!H80+'1.DP 2012-2022 '!AD80)/'1.DP 2012-2022 '!S80),"NA")</f>
        <v>-0.31994820064498208</v>
      </c>
      <c r="J80" s="26">
        <f>IFERROR(IF('1.DP 2012-2022 '!I80&lt;0,"IRPJ NEGATIVO",('1.DP 2012-2022 '!I80+'1.DP 2012-2022 '!AE80)/'1.DP 2012-2022 '!T80),"NA")</f>
        <v>-9.7630182633767597E-3</v>
      </c>
      <c r="K80" s="26">
        <f>IFERROR(IF('1.DP 2012-2022 '!J80&lt;0,"IRPJ NEGATIVO",('1.DP 2012-2022 '!J80+'1.DP 2012-2022 '!AF80)/'1.DP 2012-2022 '!U80),"NA")</f>
        <v>1.9930802690175917E-2</v>
      </c>
      <c r="L80" s="26">
        <f>IFERROR(IF('1.DP 2012-2022 '!K80&lt;0,"IRPJ NEGATIVO",('1.DP 2012-2022 '!K80+'1.DP 2012-2022 '!AG80)/'1.DP 2012-2022 '!V80),"NA")</f>
        <v>3.0277894068955178E-2</v>
      </c>
      <c r="M80" s="26">
        <f>IFERROR(IF('1.DP 2012-2022 '!L80&lt;0,"IRPJ NEGATIVO",('1.DP 2012-2022 '!L80+'1.DP 2012-2022 '!AH80)/'1.DP 2012-2022 '!W80),"NA")</f>
        <v>4.6656756304761848E-2</v>
      </c>
      <c r="N80" s="26">
        <f>IFERROR(IF('1.DP 2012-2022 '!M80&lt;0,"IRPJ NEGATIVO",('1.DP 2012-2022 '!M80+'1.DP 2012-2022 '!AI80)/'1.DP 2012-2022 '!X80),"NA")</f>
        <v>1.5003332217126495E-2</v>
      </c>
      <c r="O80" s="26">
        <f>IFERROR(IF('1.DP 2012-2022 '!N80&lt;0,"IRPJ NEGATIVO",('1.DP 2012-2022 '!N80+'1.DP 2012-2022 '!AJ80)/'1.DP 2012-2022 '!Y80),"NA")</f>
        <v>3.1804550734175957E-2</v>
      </c>
      <c r="P80" s="26">
        <f>IFERROR(IF('1.DP 2012-2022 '!O80&lt;0,"IRPJ NEGATIVO",('1.DP 2012-2022 '!O80+'1.DP 2012-2022 '!AK80)/'1.DP 2012-2022 '!Z80),"NA")</f>
        <v>3.1526068813930989E-2</v>
      </c>
      <c r="Q80" s="27">
        <f t="shared" si="1"/>
        <v>10</v>
      </c>
      <c r="R80" s="27">
        <f t="shared" si="2"/>
        <v>764</v>
      </c>
      <c r="S80" s="28">
        <f>IFERROR((SUMIF('1.DP 2012-2022 '!E80:O80,"&gt;=0",'1.DP 2012-2022 '!E80:O80)+SUMIF('1.DP 2012-2022 '!E80:O80,"&gt;=0",'1.DP 2012-2022 '!AA80:AK80))/(SUM('1.DP 2012-2022 '!P80:Z80)),"NA")</f>
        <v>-1.3161571928133647E-2</v>
      </c>
      <c r="T80" s="29">
        <f t="shared" si="3"/>
        <v>-1.7227188387609486E-4</v>
      </c>
      <c r="U80" s="29">
        <f t="shared" si="4"/>
        <v>-4.6507321300825606E-5</v>
      </c>
    </row>
    <row r="81" spans="1:21" ht="14.25" customHeight="1">
      <c r="A81" s="12" t="s">
        <v>219</v>
      </c>
      <c r="B81" s="12" t="s">
        <v>220</v>
      </c>
      <c r="C81" s="12" t="s">
        <v>58</v>
      </c>
      <c r="D81" s="13" t="s">
        <v>196</v>
      </c>
      <c r="E81" s="25">
        <f t="shared" si="0"/>
        <v>1.7342704748355797E-3</v>
      </c>
      <c r="F81" s="26">
        <f>IFERROR(IF('1.DP 2012-2022 '!E81&lt;0,"IRPJ NEGATIVO",('1.DP 2012-2022 '!E81+'1.DP 2012-2022 '!AA81)/'1.DP 2012-2022 '!P81),"NA")</f>
        <v>0.18376865688136801</v>
      </c>
      <c r="G81" s="26">
        <f>IFERROR(IF('1.DP 2012-2022 '!F81&lt;0,"IRPJ NEGATIVO",('1.DP 2012-2022 '!F81+'1.DP 2012-2022 '!AB81)/'1.DP 2012-2022 '!Q81),"NA")</f>
        <v>0.13456189126898646</v>
      </c>
      <c r="H81" s="26">
        <f>IFERROR(IF('1.DP 2012-2022 '!G81&lt;0,"IRPJ NEGATIVO",('1.DP 2012-2022 '!G81+'1.DP 2012-2022 '!AC81)/'1.DP 2012-2022 '!R81),"NA")</f>
        <v>0.25811378567268423</v>
      </c>
      <c r="I81" s="26">
        <f>IFERROR(IF('1.DP 2012-2022 '!H81&lt;0,"IRPJ NEGATIVO",('1.DP 2012-2022 '!H81+'1.DP 2012-2022 '!AD81)/'1.DP 2012-2022 '!S81),"NA")</f>
        <v>7.292172243950184E-4</v>
      </c>
      <c r="J81" s="26">
        <f>IFERROR(IF('1.DP 2012-2022 '!I81&lt;0,"IRPJ NEGATIVO",('1.DP 2012-2022 '!I81+'1.DP 2012-2022 '!AE81)/'1.DP 2012-2022 '!T81),"NA")</f>
        <v>6.359300607611292E-3</v>
      </c>
      <c r="K81" s="26">
        <f>IFERROR(IF('1.DP 2012-2022 '!J81&lt;0,"IRPJ NEGATIVO",('1.DP 2012-2022 '!J81+'1.DP 2012-2022 '!AF81)/'1.DP 2012-2022 '!U81),"NA")</f>
        <v>2.166985353176358E-2</v>
      </c>
      <c r="L81" s="26">
        <f>IFERROR(IF('1.DP 2012-2022 '!K81&lt;0,"IRPJ NEGATIVO",('1.DP 2012-2022 '!K81+'1.DP 2012-2022 '!AG81)/'1.DP 2012-2022 '!V81),"NA")</f>
        <v>0.68088012149743782</v>
      </c>
      <c r="M81" s="26">
        <f>IFERROR(IF('1.DP 2012-2022 '!L81&lt;0,"IRPJ NEGATIVO",('1.DP 2012-2022 '!L81+'1.DP 2012-2022 '!AH81)/'1.DP 2012-2022 '!W81),"NA")</f>
        <v>0.14796425051908299</v>
      </c>
      <c r="N81" s="26">
        <f>IFERROR(IF('1.DP 2012-2022 '!M81&lt;0,"IRPJ NEGATIVO",('1.DP 2012-2022 '!M81+'1.DP 2012-2022 '!AI81)/'1.DP 2012-2022 '!X81),"NA")</f>
        <v>0.14495130678918255</v>
      </c>
      <c r="O81" s="26">
        <f>IFERROR(IF('1.DP 2012-2022 '!N81&lt;0,"IRPJ NEGATIVO",('1.DP 2012-2022 '!N81+'1.DP 2012-2022 '!AJ81)/'1.DP 2012-2022 '!Y81),"NA")</f>
        <v>-0.37446870874307281</v>
      </c>
      <c r="P81" s="26">
        <f>IFERROR(IF('1.DP 2012-2022 '!O81&lt;0,"IRPJ NEGATIVO",('1.DP 2012-2022 '!O81+'1.DP 2012-2022 '!AK81)/'1.DP 2012-2022 '!Z81),"NA")</f>
        <v>0.22002058658473347</v>
      </c>
      <c r="Q81" s="27">
        <f t="shared" si="1"/>
        <v>11</v>
      </c>
      <c r="R81" s="27">
        <f t="shared" si="2"/>
        <v>764</v>
      </c>
      <c r="S81" s="28">
        <f>IFERROR((SUMIF('1.DP 2012-2022 '!E81:O81,"&gt;=0",'1.DP 2012-2022 '!E81:O81)+SUMIF('1.DP 2012-2022 '!E81:O81,"&gt;=0",'1.DP 2012-2022 '!AA81:AK81))/(SUM('1.DP 2012-2022 '!P81:Z81)),"NA")</f>
        <v>0.16595495184224657</v>
      </c>
      <c r="T81" s="29">
        <f t="shared" si="3"/>
        <v>2.3894037568909848E-3</v>
      </c>
      <c r="U81" s="29">
        <f t="shared" si="4"/>
        <v>6.4505458313240721E-4</v>
      </c>
    </row>
    <row r="82" spans="1:21" ht="14.25" customHeight="1">
      <c r="A82" s="12" t="s">
        <v>221</v>
      </c>
      <c r="B82" s="12" t="s">
        <v>222</v>
      </c>
      <c r="C82" s="12" t="s">
        <v>58</v>
      </c>
      <c r="D82" s="13" t="s">
        <v>196</v>
      </c>
      <c r="E82" s="25">
        <f t="shared" si="0"/>
        <v>-5.0942253741983134E-4</v>
      </c>
      <c r="F82" s="26" t="str">
        <f>IFERROR(IF('1.DP 2012-2022 '!E82&lt;0,"IRPJ NEGATIVO",('1.DP 2012-2022 '!E82+'1.DP 2012-2022 '!AA82)/'1.DP 2012-2022 '!P82),"NA")</f>
        <v>NA</v>
      </c>
      <c r="G82" s="26">
        <f>IFERROR(IF('1.DP 2012-2022 '!F82&lt;0,"IRPJ NEGATIVO",('1.DP 2012-2022 '!F82+'1.DP 2012-2022 '!AB82)/'1.DP 2012-2022 '!Q82),"NA")</f>
        <v>6.1534479978757474E-2</v>
      </c>
      <c r="H82" s="26">
        <f>IFERROR(IF('1.DP 2012-2022 '!G82&lt;0,"IRPJ NEGATIVO",('1.DP 2012-2022 '!G82+'1.DP 2012-2022 '!AC82)/'1.DP 2012-2022 '!R82),"NA")</f>
        <v>-0.37362360379979392</v>
      </c>
      <c r="I82" s="26" t="str">
        <f>IFERROR(IF('1.DP 2012-2022 '!H82&lt;0,"IRPJ NEGATIVO",('1.DP 2012-2022 '!H82+'1.DP 2012-2022 '!AD82)/'1.DP 2012-2022 '!S82),"NA")</f>
        <v>IRPJ NEGATIVO</v>
      </c>
      <c r="J82" s="26">
        <f>IFERROR(IF('1.DP 2012-2022 '!I82&lt;0,"IRPJ NEGATIVO",('1.DP 2012-2022 '!I82+'1.DP 2012-2022 '!AE82)/'1.DP 2012-2022 '!T82),"NA")</f>
        <v>0.23190132666233956</v>
      </c>
      <c r="K82" s="26">
        <f>IFERROR(IF('1.DP 2012-2022 '!J82&lt;0,"IRPJ NEGATIVO",('1.DP 2012-2022 '!J82+'1.DP 2012-2022 '!AF82)/'1.DP 2012-2022 '!U82),"NA")</f>
        <v>-0.20051118878346932</v>
      </c>
      <c r="L82" s="26" t="str">
        <f>IFERROR(IF('1.DP 2012-2022 '!K82&lt;0,"IRPJ NEGATIVO",('1.DP 2012-2022 '!K82+'1.DP 2012-2022 '!AG82)/'1.DP 2012-2022 '!V82),"NA")</f>
        <v>IRPJ NEGATIVO</v>
      </c>
      <c r="M82" s="26">
        <f>IFERROR(IF('1.DP 2012-2022 '!L82&lt;0,"IRPJ NEGATIVO",('1.DP 2012-2022 '!L82+'1.DP 2012-2022 '!AH82)/'1.DP 2012-2022 '!W82),"NA")</f>
        <v>-0.108499832646585</v>
      </c>
      <c r="N82" s="26" t="str">
        <f>IFERROR(IF('1.DP 2012-2022 '!M82&lt;0,"IRPJ NEGATIVO",('1.DP 2012-2022 '!M82+'1.DP 2012-2022 '!AI82)/'1.DP 2012-2022 '!X82),"NA")</f>
        <v>IRPJ NEGATIVO</v>
      </c>
      <c r="O82" s="26">
        <f>IFERROR(IF('1.DP 2012-2022 '!N82&lt;0,"IRPJ NEGATIVO",('1.DP 2012-2022 '!N82+'1.DP 2012-2022 '!AJ82)/'1.DP 2012-2022 '!Y82),"NA")</f>
        <v>-1.3640477564799043</v>
      </c>
      <c r="P82" s="26">
        <f>IFERROR(IF('1.DP 2012-2022 '!O82&lt;0,"IRPJ NEGATIVO",('1.DP 2012-2022 '!O82+'1.DP 2012-2022 '!AK82)/'1.DP 2012-2022 '!Z82),"NA")</f>
        <v>1.0605126226978738</v>
      </c>
      <c r="Q82" s="27">
        <f t="shared" si="1"/>
        <v>5</v>
      </c>
      <c r="R82" s="27">
        <f t="shared" si="2"/>
        <v>764</v>
      </c>
      <c r="S82" s="28">
        <f>IFERROR((SUMIF('1.DP 2012-2022 '!E82:O82,"&gt;=0",'1.DP 2012-2022 '!E82:O82)+SUMIF('1.DP 2012-2022 '!E82:O82,"&gt;=0",'1.DP 2012-2022 '!AA82:AK82))/(SUM('1.DP 2012-2022 '!P82:Z82)),"NA")</f>
        <v>-0.23587597082557621</v>
      </c>
      <c r="T82" s="29">
        <f t="shared" si="3"/>
        <v>-1.5436909085443469E-3</v>
      </c>
      <c r="U82" s="29">
        <f t="shared" si="4"/>
        <v>-4.167419979250463E-4</v>
      </c>
    </row>
    <row r="83" spans="1:21" ht="14.25" customHeight="1">
      <c r="A83" s="12" t="s">
        <v>223</v>
      </c>
      <c r="B83" s="12" t="s">
        <v>224</v>
      </c>
      <c r="C83" s="12" t="s">
        <v>58</v>
      </c>
      <c r="D83" s="13" t="s">
        <v>196</v>
      </c>
      <c r="E83" s="25">
        <f t="shared" si="0"/>
        <v>2.1207063710800708E-4</v>
      </c>
      <c r="F83" s="26">
        <f>IFERROR(IF('1.DP 2012-2022 '!E83&lt;0,"IRPJ NEGATIVO",('1.DP 2012-2022 '!E83+'1.DP 2012-2022 '!AA83)/'1.DP 2012-2022 '!P83),"NA")</f>
        <v>0.17835820881897788</v>
      </c>
      <c r="G83" s="26">
        <f>IFERROR(IF('1.DP 2012-2022 '!F83&lt;0,"IRPJ NEGATIVO",('1.DP 2012-2022 '!F83+'1.DP 2012-2022 '!AB83)/'1.DP 2012-2022 '!Q83),"NA")</f>
        <v>-4.2973710320344687E-2</v>
      </c>
      <c r="H83" s="26">
        <f>IFERROR(IF('1.DP 2012-2022 '!G83&lt;0,"IRPJ NEGATIVO",('1.DP 2012-2022 '!G83+'1.DP 2012-2022 '!AC83)/'1.DP 2012-2022 '!R83),"NA")</f>
        <v>0.19359847961587401</v>
      </c>
      <c r="I83" s="26">
        <f>IFERROR(IF('1.DP 2012-2022 '!H83&lt;0,"IRPJ NEGATIVO",('1.DP 2012-2022 '!H83+'1.DP 2012-2022 '!AD83)/'1.DP 2012-2022 '!S83),"NA")</f>
        <v>-0.25051470665033498</v>
      </c>
      <c r="J83" s="26">
        <f>IFERROR(IF('1.DP 2012-2022 '!I83&lt;0,"IRPJ NEGATIVO",('1.DP 2012-2022 '!I83+'1.DP 2012-2022 '!AE83)/'1.DP 2012-2022 '!T83),"NA")</f>
        <v>1.4851650684245814E-2</v>
      </c>
      <c r="K83" s="26">
        <f>IFERROR(IF('1.DP 2012-2022 '!J83&lt;0,"IRPJ NEGATIVO",('1.DP 2012-2022 '!J83+'1.DP 2012-2022 '!AF83)/'1.DP 2012-2022 '!U83),"NA")</f>
        <v>6.8702044602099416E-2</v>
      </c>
      <c r="L83" s="26" t="str">
        <f>IFERROR(IF('1.DP 2012-2022 '!K83&lt;0,"IRPJ NEGATIVO",('1.DP 2012-2022 '!K83+'1.DP 2012-2022 '!AG83)/'1.DP 2012-2022 '!V83),"NA")</f>
        <v>NA</v>
      </c>
      <c r="M83" s="26" t="str">
        <f>IFERROR(IF('1.DP 2012-2022 '!L83&lt;0,"IRPJ NEGATIVO",('1.DP 2012-2022 '!L83+'1.DP 2012-2022 '!AH83)/'1.DP 2012-2022 '!W83),"NA")</f>
        <v>NA</v>
      </c>
      <c r="N83" s="26" t="str">
        <f>IFERROR(IF('1.DP 2012-2022 '!M83&lt;0,"IRPJ NEGATIVO",('1.DP 2012-2022 '!M83+'1.DP 2012-2022 '!AI83)/'1.DP 2012-2022 '!X83),"NA")</f>
        <v>NA</v>
      </c>
      <c r="O83" s="26" t="str">
        <f>IFERROR(IF('1.DP 2012-2022 '!N83&lt;0,"IRPJ NEGATIVO",('1.DP 2012-2022 '!N83+'1.DP 2012-2022 '!AJ83)/'1.DP 2012-2022 '!Y83),"NA")</f>
        <v>NA</v>
      </c>
      <c r="P83" s="26" t="str">
        <f>IFERROR(IF('1.DP 2012-2022 '!O83&lt;0,"IRPJ NEGATIVO",('1.DP 2012-2022 '!O83+'1.DP 2012-2022 '!AK83)/'1.DP 2012-2022 '!Z83),"NA")</f>
        <v>NA</v>
      </c>
      <c r="Q83" s="27">
        <f t="shared" si="1"/>
        <v>6</v>
      </c>
      <c r="R83" s="27">
        <f t="shared" si="2"/>
        <v>764</v>
      </c>
      <c r="S83" s="28">
        <f>IFERROR((SUMIF('1.DP 2012-2022 '!E83:O83,"&gt;=0",'1.DP 2012-2022 '!E83:O83)+SUMIF('1.DP 2012-2022 '!E83:O83,"&gt;=0",'1.DP 2012-2022 '!AA83:AK83))/(SUM('1.DP 2012-2022 '!P83:Z83)),"NA")</f>
        <v>-7.0628408467257403E-2</v>
      </c>
      <c r="T83" s="29">
        <f t="shared" si="3"/>
        <v>-5.5467336492610528E-4</v>
      </c>
      <c r="U83" s="29">
        <f t="shared" si="4"/>
        <v>-1.4974220876450331E-4</v>
      </c>
    </row>
    <row r="84" spans="1:21" ht="14.25" customHeight="1">
      <c r="A84" s="12" t="s">
        <v>225</v>
      </c>
      <c r="B84" s="12" t="s">
        <v>226</v>
      </c>
      <c r="C84" s="12" t="s">
        <v>58</v>
      </c>
      <c r="D84" s="13" t="s">
        <v>196</v>
      </c>
      <c r="E84" s="25">
        <f t="shared" si="0"/>
        <v>8.5535435830467479E-4</v>
      </c>
      <c r="F84" s="26">
        <f>IFERROR(IF('1.DP 2012-2022 '!E84&lt;0,"IRPJ NEGATIVO",('1.DP 2012-2022 '!E84+'1.DP 2012-2022 '!AA84)/'1.DP 2012-2022 '!P84),"NA")</f>
        <v>0.13966281813703216</v>
      </c>
      <c r="G84" s="26">
        <f>IFERROR(IF('1.DP 2012-2022 '!F84&lt;0,"IRPJ NEGATIVO",('1.DP 2012-2022 '!F84+'1.DP 2012-2022 '!AB84)/'1.DP 2012-2022 '!Q84),"NA")</f>
        <v>0.10332128507585774</v>
      </c>
      <c r="H84" s="26">
        <f>IFERROR(IF('1.DP 2012-2022 '!G84&lt;0,"IRPJ NEGATIVO",('1.DP 2012-2022 '!G84+'1.DP 2012-2022 '!AC84)/'1.DP 2012-2022 '!R84),"NA")</f>
        <v>0.12124211422527947</v>
      </c>
      <c r="I84" s="26">
        <f>IFERROR(IF('1.DP 2012-2022 '!H84&lt;0,"IRPJ NEGATIVO",('1.DP 2012-2022 '!H84+'1.DP 2012-2022 '!AD84)/'1.DP 2012-2022 '!S84),"NA")</f>
        <v>9.7476724396009407E-2</v>
      </c>
      <c r="J84" s="26">
        <f>IFERROR(IF('1.DP 2012-2022 '!I84&lt;0,"IRPJ NEGATIVO",('1.DP 2012-2022 '!I84+'1.DP 2012-2022 '!AE84)/'1.DP 2012-2022 '!T84),"NA")</f>
        <v>9.4877636132808404E-2</v>
      </c>
      <c r="K84" s="26">
        <f>IFERROR(IF('1.DP 2012-2022 '!J84&lt;0,"IRPJ NEGATIVO",('1.DP 2012-2022 '!J84+'1.DP 2012-2022 '!AF84)/'1.DP 2012-2022 '!U84),"NA")</f>
        <v>9.6910151777784476E-2</v>
      </c>
      <c r="L84" s="26" t="str">
        <f>IFERROR(IF('1.DP 2012-2022 '!K84&lt;0,"IRPJ NEGATIVO",('1.DP 2012-2022 '!K84+'1.DP 2012-2022 '!AG84)/'1.DP 2012-2022 '!V84),"NA")</f>
        <v>NA</v>
      </c>
      <c r="M84" s="26" t="str">
        <f>IFERROR(IF('1.DP 2012-2022 '!L84&lt;0,"IRPJ NEGATIVO",('1.DP 2012-2022 '!L84+'1.DP 2012-2022 '!AH84)/'1.DP 2012-2022 '!W84),"NA")</f>
        <v>NA</v>
      </c>
      <c r="N84" s="26" t="str">
        <f>IFERROR(IF('1.DP 2012-2022 '!M84&lt;0,"IRPJ NEGATIVO",('1.DP 2012-2022 '!M84+'1.DP 2012-2022 '!AI84)/'1.DP 2012-2022 '!X84),"NA")</f>
        <v>NA</v>
      </c>
      <c r="O84" s="26" t="str">
        <f>IFERROR(IF('1.DP 2012-2022 '!N84&lt;0,"IRPJ NEGATIVO",('1.DP 2012-2022 '!N84+'1.DP 2012-2022 '!AJ84)/'1.DP 2012-2022 '!Y84),"NA")</f>
        <v>NA</v>
      </c>
      <c r="P84" s="26" t="str">
        <f>IFERROR(IF('1.DP 2012-2022 '!O84&lt;0,"IRPJ NEGATIVO",('1.DP 2012-2022 '!O84+'1.DP 2012-2022 '!AK84)/'1.DP 2012-2022 '!Z84),"NA")</f>
        <v>NA</v>
      </c>
      <c r="Q84" s="27">
        <f t="shared" si="1"/>
        <v>6</v>
      </c>
      <c r="R84" s="27">
        <f t="shared" si="2"/>
        <v>764</v>
      </c>
      <c r="S84" s="28">
        <f>IFERROR((SUMIF('1.DP 2012-2022 '!E84:O84,"&gt;=0",'1.DP 2012-2022 '!E84:O84)+SUMIF('1.DP 2012-2022 '!E84:O84,"&gt;=0",'1.DP 2012-2022 '!AA84:AK84))/(SUM('1.DP 2012-2022 '!P84:Z84)),"NA")</f>
        <v>0.11156645447140591</v>
      </c>
      <c r="T84" s="29">
        <f t="shared" si="3"/>
        <v>8.7617634401627683E-4</v>
      </c>
      <c r="U84" s="29">
        <f t="shared" si="4"/>
        <v>2.3653665258955317E-4</v>
      </c>
    </row>
    <row r="85" spans="1:21" ht="14.25" customHeight="1">
      <c r="A85" s="12" t="s">
        <v>227</v>
      </c>
      <c r="B85" s="12" t="s">
        <v>228</v>
      </c>
      <c r="C85" s="12" t="s">
        <v>58</v>
      </c>
      <c r="D85" s="13" t="s">
        <v>196</v>
      </c>
      <c r="E85" s="25">
        <f t="shared" si="0"/>
        <v>2.5986930466543722E-3</v>
      </c>
      <c r="F85" s="26">
        <f>IFERROR(IF('1.DP 2012-2022 '!E85&lt;0,"IRPJ NEGATIVO",('1.DP 2012-2022 '!E85+'1.DP 2012-2022 '!AA85)/'1.DP 2012-2022 '!P85),"NA")</f>
        <v>-0.24884318619367132</v>
      </c>
      <c r="G85" s="26" t="str">
        <f>IFERROR(IF('1.DP 2012-2022 '!F85&lt;0,"IRPJ NEGATIVO",('1.DP 2012-2022 '!F85+'1.DP 2012-2022 '!AB85)/'1.DP 2012-2022 '!Q85),"NA")</f>
        <v>IRPJ NEGATIVO</v>
      </c>
      <c r="H85" s="26" t="str">
        <f>IFERROR(IF('1.DP 2012-2022 '!G85&lt;0,"IRPJ NEGATIVO",('1.DP 2012-2022 '!G85+'1.DP 2012-2022 '!AC85)/'1.DP 2012-2022 '!R85),"NA")</f>
        <v>IRPJ NEGATIVO</v>
      </c>
      <c r="I85" s="26">
        <f>IFERROR(IF('1.DP 2012-2022 '!H85&lt;0,"IRPJ NEGATIVO",('1.DP 2012-2022 '!H85+'1.DP 2012-2022 '!AD85)/'1.DP 2012-2022 '!S85),"NA")</f>
        <v>1.0302838398878793</v>
      </c>
      <c r="J85" s="26">
        <f>IFERROR(IF('1.DP 2012-2022 '!I85&lt;0,"IRPJ NEGATIVO",('1.DP 2012-2022 '!I85+'1.DP 2012-2022 '!AE85)/'1.DP 2012-2022 '!T85),"NA")</f>
        <v>0.29230970547343915</v>
      </c>
      <c r="K85" s="26">
        <f>IFERROR(IF('1.DP 2012-2022 '!J85&lt;0,"IRPJ NEGATIVO",('1.DP 2012-2022 '!J85+'1.DP 2012-2022 '!AF85)/'1.DP 2012-2022 '!U85),"NA")</f>
        <v>0.30077796251216143</v>
      </c>
      <c r="L85" s="26">
        <f>IFERROR(IF('1.DP 2012-2022 '!K85&lt;0,"IRPJ NEGATIVO",('1.DP 2012-2022 '!K85+'1.DP 2012-2022 '!AG85)/'1.DP 2012-2022 '!V85),"NA")</f>
        <v>0.33445483611909416</v>
      </c>
      <c r="M85" s="26">
        <f>IFERROR(IF('1.DP 2012-2022 '!L85&lt;0,"IRPJ NEGATIVO",('1.DP 2012-2022 '!L85+'1.DP 2012-2022 '!AH85)/'1.DP 2012-2022 '!W85),"NA")</f>
        <v>0.34504939207855612</v>
      </c>
      <c r="N85" s="26">
        <f>IFERROR(IF('1.DP 2012-2022 '!M85&lt;0,"IRPJ NEGATIVO",('1.DP 2012-2022 '!M85+'1.DP 2012-2022 '!AI85)/'1.DP 2012-2022 '!X85),"NA")</f>
        <v>0.3529210659709161</v>
      </c>
      <c r="O85" s="26">
        <f>IFERROR(IF('1.DP 2012-2022 '!N85&lt;0,"IRPJ NEGATIVO",('1.DP 2012-2022 '!N85+'1.DP 2012-2022 '!AJ85)/'1.DP 2012-2022 '!Y85),"NA")</f>
        <v>0.36055652572795216</v>
      </c>
      <c r="P85" s="26">
        <f>IFERROR(IF('1.DP 2012-2022 '!O85&lt;0,"IRPJ NEGATIVO",('1.DP 2012-2022 '!O85+'1.DP 2012-2022 '!AK85)/'1.DP 2012-2022 '!Z85),"NA")</f>
        <v>0.52597341371705186</v>
      </c>
      <c r="Q85" s="27">
        <f t="shared" si="1"/>
        <v>8</v>
      </c>
      <c r="R85" s="27">
        <f t="shared" si="2"/>
        <v>764</v>
      </c>
      <c r="S85" s="28">
        <f>IFERROR((SUMIF('1.DP 2012-2022 '!E85:O85,"&gt;=0",'1.DP 2012-2022 '!E85:O85)+SUMIF('1.DP 2012-2022 '!E85:O85,"&gt;=0",'1.DP 2012-2022 '!AA85:AK85))/(SUM('1.DP 2012-2022 '!P85:Z85)),"NA")</f>
        <v>-5.0950890739715797</v>
      </c>
      <c r="T85" s="29" t="str">
        <f t="shared" si="3"/>
        <v>na</v>
      </c>
      <c r="U85" s="29" t="str">
        <f t="shared" si="4"/>
        <v>na</v>
      </c>
    </row>
    <row r="86" spans="1:21" ht="14.25" customHeight="1">
      <c r="A86" s="12" t="s">
        <v>229</v>
      </c>
      <c r="B86" s="12" t="s">
        <v>230</v>
      </c>
      <c r="C86" s="12" t="s">
        <v>58</v>
      </c>
      <c r="D86" s="13" t="s">
        <v>196</v>
      </c>
      <c r="E86" s="25">
        <f t="shared" si="0"/>
        <v>1.7642662077536765E-3</v>
      </c>
      <c r="F86" s="26">
        <f>IFERROR(IF('1.DP 2012-2022 '!E86&lt;0,"IRPJ NEGATIVO",('1.DP 2012-2022 '!E86+'1.DP 2012-2022 '!AA86)/'1.DP 2012-2022 '!P86),"NA")</f>
        <v>0.12532904924296134</v>
      </c>
      <c r="G86" s="26">
        <f>IFERROR(IF('1.DP 2012-2022 '!F86&lt;0,"IRPJ NEGATIVO",('1.DP 2012-2022 '!F86+'1.DP 2012-2022 '!AB86)/'1.DP 2012-2022 '!Q86),"NA")</f>
        <v>8.0131364078419406E-2</v>
      </c>
      <c r="H86" s="26">
        <f>IFERROR(IF('1.DP 2012-2022 '!G86&lt;0,"IRPJ NEGATIVO",('1.DP 2012-2022 '!G86+'1.DP 2012-2022 '!AC86)/'1.DP 2012-2022 '!R86),"NA")</f>
        <v>0.20087639524899589</v>
      </c>
      <c r="I86" s="26">
        <f>IFERROR(IF('1.DP 2012-2022 '!H86&lt;0,"IRPJ NEGATIVO",('1.DP 2012-2022 '!H86+'1.DP 2012-2022 '!AD86)/'1.DP 2012-2022 '!S86),"NA")</f>
        <v>0.13887917432645422</v>
      </c>
      <c r="J86" s="26">
        <f>IFERROR(IF('1.DP 2012-2022 '!I86&lt;0,"IRPJ NEGATIVO",('1.DP 2012-2022 '!I86+'1.DP 2012-2022 '!AE86)/'1.DP 2012-2022 '!T86),"NA")</f>
        <v>0.91915236042887383</v>
      </c>
      <c r="K86" s="26">
        <f>IFERROR(IF('1.DP 2012-2022 '!J86&lt;0,"IRPJ NEGATIVO",('1.DP 2012-2022 '!J86+'1.DP 2012-2022 '!AF86)/'1.DP 2012-2022 '!U86),"NA")</f>
        <v>1.19291598027087</v>
      </c>
      <c r="L86" s="26">
        <f>IFERROR(IF('1.DP 2012-2022 '!K86&lt;0,"IRPJ NEGATIVO",('1.DP 2012-2022 '!K86+'1.DP 2012-2022 '!AG86)/'1.DP 2012-2022 '!V86),"NA")</f>
        <v>0.23158354351722729</v>
      </c>
      <c r="M86" s="26">
        <f>IFERROR(IF('1.DP 2012-2022 '!L86&lt;0,"IRPJ NEGATIVO",('1.DP 2012-2022 '!L86+'1.DP 2012-2022 '!AH86)/'1.DP 2012-2022 '!W86),"NA")</f>
        <v>0.14086100312389629</v>
      </c>
      <c r="N86" s="26">
        <f>IFERROR(IF('1.DP 2012-2022 '!M86&lt;0,"IRPJ NEGATIVO",('1.DP 2012-2022 '!M86+'1.DP 2012-2022 '!AI86)/'1.DP 2012-2022 '!X86),"NA")</f>
        <v>0.14852515396187776</v>
      </c>
      <c r="O86" s="26">
        <f>IFERROR(IF('1.DP 2012-2022 '!N86&lt;0,"IRPJ NEGATIVO",('1.DP 2012-2022 '!N86+'1.DP 2012-2022 '!AJ86)/'1.DP 2012-2022 '!Y86),"NA")</f>
        <v>0.13194710114355346</v>
      </c>
      <c r="P86" s="26">
        <f>IFERROR(IF('1.DP 2012-2022 '!O86&lt;0,"IRPJ NEGATIVO",('1.DP 2012-2022 '!O86+'1.DP 2012-2022 '!AK86)/'1.DP 2012-2022 '!Z86),"NA")</f>
        <v>0.1712563774523192</v>
      </c>
      <c r="Q86" s="27">
        <f t="shared" si="1"/>
        <v>9</v>
      </c>
      <c r="R86" s="27">
        <f t="shared" si="2"/>
        <v>764</v>
      </c>
      <c r="S86" s="28">
        <f>IFERROR((SUMIF('1.DP 2012-2022 '!E86:O86,"&gt;=0",'1.DP 2012-2022 '!E86:O86)+SUMIF('1.DP 2012-2022 '!E86:O86,"&gt;=0",'1.DP 2012-2022 '!AA86:AK86))/(SUM('1.DP 2012-2022 '!P86:Z86)),"NA")</f>
        <v>0.16622250969673885</v>
      </c>
      <c r="T86" s="29">
        <f t="shared" si="3"/>
        <v>1.9581185697259812E-3</v>
      </c>
      <c r="U86" s="29">
        <f t="shared" si="4"/>
        <v>5.2862282235712009E-4</v>
      </c>
    </row>
    <row r="87" spans="1:21" ht="14.25" customHeight="1">
      <c r="A87" s="12" t="s">
        <v>231</v>
      </c>
      <c r="B87" s="12" t="s">
        <v>232</v>
      </c>
      <c r="C87" s="12" t="s">
        <v>58</v>
      </c>
      <c r="D87" s="13" t="s">
        <v>196</v>
      </c>
      <c r="E87" s="25">
        <f t="shared" si="0"/>
        <v>6.0633322142622005E-4</v>
      </c>
      <c r="F87" s="26">
        <f>IFERROR(IF('1.DP 2012-2022 '!E87&lt;0,"IRPJ NEGATIVO",('1.DP 2012-2022 '!E87+'1.DP 2012-2022 '!AA87)/'1.DP 2012-2022 '!P87),"NA")</f>
        <v>0.15204205148102978</v>
      </c>
      <c r="G87" s="26">
        <f>IFERROR(IF('1.DP 2012-2022 '!F87&lt;0,"IRPJ NEGATIVO",('1.DP 2012-2022 '!F87+'1.DP 2012-2022 '!AB87)/'1.DP 2012-2022 '!Q87),"NA")</f>
        <v>0.14555731553604281</v>
      </c>
      <c r="H87" s="26">
        <f>IFERROR(IF('1.DP 2012-2022 '!G87&lt;0,"IRPJ NEGATIVO",('1.DP 2012-2022 '!G87+'1.DP 2012-2022 '!AC87)/'1.DP 2012-2022 '!R87),"NA")</f>
        <v>0.17164800849139175</v>
      </c>
      <c r="I87" s="26">
        <f>IFERROR(IF('1.DP 2012-2022 '!H87&lt;0,"IRPJ NEGATIVO",('1.DP 2012-2022 '!H87+'1.DP 2012-2022 '!AD87)/'1.DP 2012-2022 '!S87),"NA")</f>
        <v>0.21447055304019455</v>
      </c>
      <c r="J87" s="26">
        <f>IFERROR(IF('1.DP 2012-2022 '!I87&lt;0,"IRPJ NEGATIVO",('1.DP 2012-2022 '!I87+'1.DP 2012-2022 '!AE87)/'1.DP 2012-2022 '!T87),"NA")</f>
        <v>-0.44046134653541597</v>
      </c>
      <c r="K87" s="26">
        <f>IFERROR(IF('1.DP 2012-2022 '!J87&lt;0,"IRPJ NEGATIVO",('1.DP 2012-2022 '!J87+'1.DP 2012-2022 '!AF87)/'1.DP 2012-2022 '!U87),"NA")</f>
        <v>-0.13855521498906082</v>
      </c>
      <c r="L87" s="26">
        <f>IFERROR(IF('1.DP 2012-2022 '!K87&lt;0,"IRPJ NEGATIVO",('1.DP 2012-2022 '!K87+'1.DP 2012-2022 '!AG87)/'1.DP 2012-2022 '!V87),"NA")</f>
        <v>1.0691515694492102</v>
      </c>
      <c r="M87" s="26">
        <f>IFERROR(IF('1.DP 2012-2022 '!L87&lt;0,"IRPJ NEGATIVO",('1.DP 2012-2022 '!L87+'1.DP 2012-2022 '!AH87)/'1.DP 2012-2022 '!W87),"NA")</f>
        <v>0.12973960713794291</v>
      </c>
      <c r="N87" s="26">
        <f>IFERROR(IF('1.DP 2012-2022 '!M87&lt;0,"IRPJ NEGATIVO",('1.DP 2012-2022 '!M87+'1.DP 2012-2022 '!AI87)/'1.DP 2012-2022 '!X87),"NA")</f>
        <v>9.1227150163603818E-2</v>
      </c>
      <c r="O87" s="26">
        <f>IFERROR(IF('1.DP 2012-2022 '!N87&lt;0,"IRPJ NEGATIVO",('1.DP 2012-2022 '!N87+'1.DP 2012-2022 '!AJ87)/'1.DP 2012-2022 '!Y87),"NA")</f>
        <v>9.1246598726940062E-2</v>
      </c>
      <c r="P87" s="26">
        <f>IFERROR(IF('1.DP 2012-2022 '!O87&lt;0,"IRPJ NEGATIVO",('1.DP 2012-2022 '!O87+'1.DP 2012-2022 '!AK87)/'1.DP 2012-2022 '!Z87),"NA")</f>
        <v>7.5872065007649356E-2</v>
      </c>
      <c r="Q87" s="27">
        <f t="shared" si="1"/>
        <v>10</v>
      </c>
      <c r="R87" s="27">
        <f t="shared" si="2"/>
        <v>764</v>
      </c>
      <c r="S87" s="28">
        <f>IFERROR((SUMIF('1.DP 2012-2022 '!E87:O87,"&gt;=0",'1.DP 2012-2022 '!E87:O87)+SUMIF('1.DP 2012-2022 '!E87:O87,"&gt;=0",'1.DP 2012-2022 '!AA87:AK87))/(SUM('1.DP 2012-2022 '!P87:Z87)),"NA")</f>
        <v>0.16610066690548161</v>
      </c>
      <c r="T87" s="29">
        <f t="shared" si="3"/>
        <v>2.1740924987628486E-3</v>
      </c>
      <c r="U87" s="29">
        <f t="shared" si="4"/>
        <v>5.8692815160947564E-4</v>
      </c>
    </row>
    <row r="88" spans="1:21" ht="14.25" customHeight="1">
      <c r="A88" s="12" t="s">
        <v>233</v>
      </c>
      <c r="B88" s="12" t="s">
        <v>234</v>
      </c>
      <c r="C88" s="12" t="s">
        <v>58</v>
      </c>
      <c r="D88" s="13" t="s">
        <v>196</v>
      </c>
      <c r="E88" s="25">
        <f t="shared" si="0"/>
        <v>2.6451014446383578E-3</v>
      </c>
      <c r="F88" s="26">
        <f>IFERROR(IF('1.DP 2012-2022 '!E88&lt;0,"IRPJ NEGATIVO",('1.DP 2012-2022 '!E88+'1.DP 2012-2022 '!AA88)/'1.DP 2012-2022 '!P88),"NA")</f>
        <v>0.55637660882109186</v>
      </c>
      <c r="G88" s="26">
        <f>IFERROR(IF('1.DP 2012-2022 '!F88&lt;0,"IRPJ NEGATIVO",('1.DP 2012-2022 '!F88+'1.DP 2012-2022 '!AB88)/'1.DP 2012-2022 '!Q88),"NA")</f>
        <v>0.12392116889240015</v>
      </c>
      <c r="H88" s="26">
        <f>IFERROR(IF('1.DP 2012-2022 '!G88&lt;0,"IRPJ NEGATIVO",('1.DP 2012-2022 '!G88+'1.DP 2012-2022 '!AC88)/'1.DP 2012-2022 '!R88),"NA")</f>
        <v>0.20723168963583843</v>
      </c>
      <c r="I88" s="26">
        <f>IFERROR(IF('1.DP 2012-2022 '!H88&lt;0,"IRPJ NEGATIVO",('1.DP 2012-2022 '!H88+'1.DP 2012-2022 '!AD88)/'1.DP 2012-2022 '!S88),"NA")</f>
        <v>-2.846348823931228</v>
      </c>
      <c r="J88" s="26">
        <f>IFERROR(IF('1.DP 2012-2022 '!I88&lt;0,"IRPJ NEGATIVO",('1.DP 2012-2022 '!I88+'1.DP 2012-2022 '!AE88)/'1.DP 2012-2022 '!T88),"NA")</f>
        <v>0.17403898977166862</v>
      </c>
      <c r="K88" s="26">
        <f>IFERROR(IF('1.DP 2012-2022 '!J88&lt;0,"IRPJ NEGATIVO",('1.DP 2012-2022 '!J88+'1.DP 2012-2022 '!AF88)/'1.DP 2012-2022 '!U88),"NA")</f>
        <v>0.10108398227039295</v>
      </c>
      <c r="L88" s="26">
        <f>IFERROR(IF('1.DP 2012-2022 '!K88&lt;0,"IRPJ NEGATIVO",('1.DP 2012-2022 '!K88+'1.DP 2012-2022 '!AG88)/'1.DP 2012-2022 '!V88),"NA")</f>
        <v>0.18332981442225174</v>
      </c>
      <c r="M88" s="26">
        <f>IFERROR(IF('1.DP 2012-2022 '!L88&lt;0,"IRPJ NEGATIVO",('1.DP 2012-2022 '!L88+'1.DP 2012-2022 '!AH88)/'1.DP 2012-2022 '!W88),"NA")</f>
        <v>0.21455405599743838</v>
      </c>
      <c r="N88" s="26">
        <f>IFERROR(IF('1.DP 2012-2022 '!M88&lt;0,"IRPJ NEGATIVO",('1.DP 2012-2022 '!M88+'1.DP 2012-2022 '!AI88)/'1.DP 2012-2022 '!X88),"NA")</f>
        <v>0.11923565817436958</v>
      </c>
      <c r="O88" s="26">
        <f>IFERROR(IF('1.DP 2012-2022 '!N88&lt;0,"IRPJ NEGATIVO",('1.DP 2012-2022 '!N88+'1.DP 2012-2022 '!AJ88)/'1.DP 2012-2022 '!Y88),"NA")</f>
        <v>0.13899978534788338</v>
      </c>
      <c r="P88" s="26">
        <f>IFERROR(IF('1.DP 2012-2022 '!O88&lt;0,"IRPJ NEGATIVO",('1.DP 2012-2022 '!O88+'1.DP 2012-2022 '!AK88)/'1.DP 2012-2022 '!Z88),"NA")</f>
        <v>0.15034187001018284</v>
      </c>
      <c r="Q88" s="27">
        <f t="shared" si="1"/>
        <v>10</v>
      </c>
      <c r="R88" s="27">
        <f t="shared" si="2"/>
        <v>764</v>
      </c>
      <c r="S88" s="28">
        <f>IFERROR((SUMIF('1.DP 2012-2022 '!E88:O88,"&gt;=0",'1.DP 2012-2022 '!E88:O88)+SUMIF('1.DP 2012-2022 '!E88:O88,"&gt;=0",'1.DP 2012-2022 '!AA88:AK88))/(SUM('1.DP 2012-2022 '!P88:Z88)),"NA")</f>
        <v>0.11551316497251662</v>
      </c>
      <c r="T88" s="29">
        <f t="shared" si="3"/>
        <v>1.5119524211062386E-3</v>
      </c>
      <c r="U88" s="29">
        <f t="shared" si="4"/>
        <v>4.0817372781807996E-4</v>
      </c>
    </row>
    <row r="89" spans="1:21" ht="14.25" customHeight="1">
      <c r="A89" s="12" t="s">
        <v>235</v>
      </c>
      <c r="B89" s="12" t="s">
        <v>236</v>
      </c>
      <c r="C89" s="12" t="s">
        <v>58</v>
      </c>
      <c r="D89" s="13" t="s">
        <v>196</v>
      </c>
      <c r="E89" s="25">
        <f t="shared" si="0"/>
        <v>-8.0546157500193739E-5</v>
      </c>
      <c r="F89" s="26">
        <f>IFERROR(IF('1.DP 2012-2022 '!E89&lt;0,"IRPJ NEGATIVO",('1.DP 2012-2022 '!E89+'1.DP 2012-2022 '!AA89)/'1.DP 2012-2022 '!P89),"NA")</f>
        <v>-8.3041170574234564E-3</v>
      </c>
      <c r="G89" s="26">
        <f>IFERROR(IF('1.DP 2012-2022 '!F89&lt;0,"IRPJ NEGATIVO",('1.DP 2012-2022 '!F89+'1.DP 2012-2022 '!AB89)/'1.DP 2012-2022 '!Q89),"NA")</f>
        <v>-1.6975976404723408E-2</v>
      </c>
      <c r="H89" s="26">
        <f>IFERROR(IF('1.DP 2012-2022 '!G89&lt;0,"IRPJ NEGATIVO",('1.DP 2012-2022 '!G89+'1.DP 2012-2022 '!AC89)/'1.DP 2012-2022 '!R89),"NA")</f>
        <v>-2.6855507749468138E-2</v>
      </c>
      <c r="I89" s="26">
        <f>IFERROR(IF('1.DP 2012-2022 '!H89&lt;0,"IRPJ NEGATIVO",('1.DP 2012-2022 '!H89+'1.DP 2012-2022 '!AD89)/'1.DP 2012-2022 '!S89),"NA")</f>
        <v>-9.4016631185330022E-3</v>
      </c>
      <c r="J89" s="26" t="str">
        <f>IFERROR(IF('1.DP 2012-2022 '!I89&lt;0,"IRPJ NEGATIVO",('1.DP 2012-2022 '!I89+'1.DP 2012-2022 '!AE89)/'1.DP 2012-2022 '!T89),"NA")</f>
        <v>NA</v>
      </c>
      <c r="K89" s="26" t="str">
        <f>IFERROR(IF('1.DP 2012-2022 '!J89&lt;0,"IRPJ NEGATIVO",('1.DP 2012-2022 '!J89+'1.DP 2012-2022 '!AF89)/'1.DP 2012-2022 '!U89),"NA")</f>
        <v>NA</v>
      </c>
      <c r="L89" s="26" t="str">
        <f>IFERROR(IF('1.DP 2012-2022 '!K89&lt;0,"IRPJ NEGATIVO",('1.DP 2012-2022 '!K89+'1.DP 2012-2022 '!AG89)/'1.DP 2012-2022 '!V89),"NA")</f>
        <v>NA</v>
      </c>
      <c r="M89" s="26" t="str">
        <f>IFERROR(IF('1.DP 2012-2022 '!L89&lt;0,"IRPJ NEGATIVO",('1.DP 2012-2022 '!L89+'1.DP 2012-2022 '!AH89)/'1.DP 2012-2022 '!W89),"NA")</f>
        <v>NA</v>
      </c>
      <c r="N89" s="26" t="str">
        <f>IFERROR(IF('1.DP 2012-2022 '!M89&lt;0,"IRPJ NEGATIVO",('1.DP 2012-2022 '!M89+'1.DP 2012-2022 '!AI89)/'1.DP 2012-2022 '!X89),"NA")</f>
        <v>NA</v>
      </c>
      <c r="O89" s="26" t="str">
        <f>IFERROR(IF('1.DP 2012-2022 '!N89&lt;0,"IRPJ NEGATIVO",('1.DP 2012-2022 '!N89+'1.DP 2012-2022 '!AJ89)/'1.DP 2012-2022 '!Y89),"NA")</f>
        <v>NA</v>
      </c>
      <c r="P89" s="26" t="str">
        <f>IFERROR(IF('1.DP 2012-2022 '!O89&lt;0,"IRPJ NEGATIVO",('1.DP 2012-2022 '!O89+'1.DP 2012-2022 '!AK89)/'1.DP 2012-2022 '!Z89),"NA")</f>
        <v>NA</v>
      </c>
      <c r="Q89" s="27">
        <f t="shared" si="1"/>
        <v>4</v>
      </c>
      <c r="R89" s="27">
        <f t="shared" si="2"/>
        <v>764</v>
      </c>
      <c r="S89" s="28">
        <f>IFERROR((SUMIF('1.DP 2012-2022 '!E89:O89,"&gt;=0",'1.DP 2012-2022 '!E89:O89)+SUMIF('1.DP 2012-2022 '!E89:O89,"&gt;=0",'1.DP 2012-2022 '!AA89:AK89))/(SUM('1.DP 2012-2022 '!P89:Z89)),"NA")</f>
        <v>-1.5999369088285812E-2</v>
      </c>
      <c r="T89" s="29">
        <f t="shared" si="3"/>
        <v>-8.3766330305161326E-5</v>
      </c>
      <c r="U89" s="29">
        <f t="shared" si="4"/>
        <v>-2.2613949241393373E-5</v>
      </c>
    </row>
    <row r="90" spans="1:21" ht="14.25" customHeight="1">
      <c r="A90" s="12" t="s">
        <v>237</v>
      </c>
      <c r="B90" s="12" t="s">
        <v>238</v>
      </c>
      <c r="C90" s="12" t="s">
        <v>58</v>
      </c>
      <c r="D90" s="13" t="s">
        <v>196</v>
      </c>
      <c r="E90" s="25">
        <f t="shared" si="0"/>
        <v>1.8053090294879528E-3</v>
      </c>
      <c r="F90" s="26">
        <f>IFERROR(IF('1.DP 2012-2022 '!E90&lt;0,"IRPJ NEGATIVO",('1.DP 2012-2022 '!E90+'1.DP 2012-2022 '!AA90)/'1.DP 2012-2022 '!P90),"NA")</f>
        <v>-0.16368002550374594</v>
      </c>
      <c r="G90" s="26">
        <f>IFERROR(IF('1.DP 2012-2022 '!F90&lt;0,"IRPJ NEGATIVO",('1.DP 2012-2022 '!F90+'1.DP 2012-2022 '!AB90)/'1.DP 2012-2022 '!Q90),"NA")</f>
        <v>2.2987941549205439E-2</v>
      </c>
      <c r="H90" s="26">
        <f>IFERROR(IF('1.DP 2012-2022 '!G90&lt;0,"IRPJ NEGATIVO",('1.DP 2012-2022 '!G90+'1.DP 2012-2022 '!AC90)/'1.DP 2012-2022 '!R90),"NA")</f>
        <v>0.49337651372369207</v>
      </c>
      <c r="I90" s="26">
        <f>IFERROR(IF('1.DP 2012-2022 '!H90&lt;0,"IRPJ NEGATIVO",('1.DP 2012-2022 '!H90+'1.DP 2012-2022 '!AD90)/'1.DP 2012-2022 '!S90),"NA")</f>
        <v>0.41738921220937453</v>
      </c>
      <c r="J90" s="26">
        <f>IFERROR(IF('1.DP 2012-2022 '!I90&lt;0,"IRPJ NEGATIVO",('1.DP 2012-2022 '!I90+'1.DP 2012-2022 '!AE90)/'1.DP 2012-2022 '!T90),"NA")</f>
        <v>0.33665187940643254</v>
      </c>
      <c r="K90" s="26">
        <f>IFERROR(IF('1.DP 2012-2022 '!J90&lt;0,"IRPJ NEGATIVO",('1.DP 2012-2022 '!J90+'1.DP 2012-2022 '!AF90)/'1.DP 2012-2022 '!U90),"NA")</f>
        <v>0.27253057714383744</v>
      </c>
      <c r="L90" s="26" t="str">
        <f>IFERROR(IF('1.DP 2012-2022 '!K90&lt;0,"IRPJ NEGATIVO",('1.DP 2012-2022 '!K90+'1.DP 2012-2022 '!AG90)/'1.DP 2012-2022 '!V90),"NA")</f>
        <v>NA</v>
      </c>
      <c r="M90" s="26" t="str">
        <f>IFERROR(IF('1.DP 2012-2022 '!L90&lt;0,"IRPJ NEGATIVO",('1.DP 2012-2022 '!L90+'1.DP 2012-2022 '!AH90)/'1.DP 2012-2022 '!W90),"NA")</f>
        <v>NA</v>
      </c>
      <c r="N90" s="26" t="str">
        <f>IFERROR(IF('1.DP 2012-2022 '!M90&lt;0,"IRPJ NEGATIVO",('1.DP 2012-2022 '!M90+'1.DP 2012-2022 '!AI90)/'1.DP 2012-2022 '!X90),"NA")</f>
        <v>NA</v>
      </c>
      <c r="O90" s="26" t="str">
        <f>IFERROR(IF('1.DP 2012-2022 '!N90&lt;0,"IRPJ NEGATIVO",('1.DP 2012-2022 '!N90+'1.DP 2012-2022 '!AJ90)/'1.DP 2012-2022 '!Y90),"NA")</f>
        <v>NA</v>
      </c>
      <c r="P90" s="26" t="str">
        <f>IFERROR(IF('1.DP 2012-2022 '!O90&lt;0,"IRPJ NEGATIVO",('1.DP 2012-2022 '!O90+'1.DP 2012-2022 '!AK90)/'1.DP 2012-2022 '!Z90),"NA")</f>
        <v>NA</v>
      </c>
      <c r="Q90" s="27">
        <f t="shared" si="1"/>
        <v>6</v>
      </c>
      <c r="R90" s="27">
        <f t="shared" si="2"/>
        <v>764</v>
      </c>
      <c r="S90" s="28">
        <f>IFERROR((SUMIF('1.DP 2012-2022 '!E90:O90,"&gt;=0",'1.DP 2012-2022 '!E90:O90)+SUMIF('1.DP 2012-2022 '!E90:O90,"&gt;=0",'1.DP 2012-2022 '!AA90:AK90))/(SUM('1.DP 2012-2022 '!P90:Z90)),"NA")</f>
        <v>0.3168529855844755</v>
      </c>
      <c r="T90" s="29">
        <f t="shared" si="3"/>
        <v>2.4883742323388129E-3</v>
      </c>
      <c r="U90" s="29">
        <f t="shared" si="4"/>
        <v>6.7177311431337557E-4</v>
      </c>
    </row>
    <row r="91" spans="1:21" ht="14.25" customHeight="1">
      <c r="A91" s="12" t="s">
        <v>239</v>
      </c>
      <c r="B91" s="12" t="s">
        <v>240</v>
      </c>
      <c r="C91" s="12" t="s">
        <v>58</v>
      </c>
      <c r="D91" s="13" t="s">
        <v>196</v>
      </c>
      <c r="E91" s="25">
        <f t="shared" si="0"/>
        <v>-6.7336660585613209E-4</v>
      </c>
      <c r="F91" s="26">
        <f>IFERROR(IF('1.DP 2012-2022 '!E91&lt;0,"IRPJ NEGATIVO",('1.DP 2012-2022 '!E91+'1.DP 2012-2022 '!AA91)/'1.DP 2012-2022 '!P91),"NA")</f>
        <v>0</v>
      </c>
      <c r="G91" s="26">
        <f>IFERROR(IF('1.DP 2012-2022 '!F91&lt;0,"IRPJ NEGATIVO",('1.DP 2012-2022 '!F91+'1.DP 2012-2022 '!AB91)/'1.DP 2012-2022 '!Q91),"NA")</f>
        <v>0</v>
      </c>
      <c r="H91" s="26">
        <f>IFERROR(IF('1.DP 2012-2022 '!G91&lt;0,"IRPJ NEGATIVO",('1.DP 2012-2022 '!G91+'1.DP 2012-2022 '!AC91)/'1.DP 2012-2022 '!R91),"NA")</f>
        <v>0</v>
      </c>
      <c r="I91" s="26">
        <f>IFERROR(IF('1.DP 2012-2022 '!H91&lt;0,"IRPJ NEGATIVO",('1.DP 2012-2022 '!H91+'1.DP 2012-2022 '!AD91)/'1.DP 2012-2022 '!S91),"NA")</f>
        <v>0</v>
      </c>
      <c r="J91" s="26">
        <f>IFERROR(IF('1.DP 2012-2022 '!I91&lt;0,"IRPJ NEGATIVO",('1.DP 2012-2022 '!I91+'1.DP 2012-2022 '!AE91)/'1.DP 2012-2022 '!T91),"NA")</f>
        <v>0</v>
      </c>
      <c r="K91" s="26">
        <f>IFERROR(IF('1.DP 2012-2022 '!J91&lt;0,"IRPJ NEGATIVO",('1.DP 2012-2022 '!J91+'1.DP 2012-2022 '!AF91)/'1.DP 2012-2022 '!U91),"NA")</f>
        <v>0</v>
      </c>
      <c r="L91" s="26">
        <f>IFERROR(IF('1.DP 2012-2022 '!K91&lt;0,"IRPJ NEGATIVO",('1.DP 2012-2022 '!K91+'1.DP 2012-2022 '!AG91)/'1.DP 2012-2022 '!V91),"NA")</f>
        <v>0</v>
      </c>
      <c r="M91" s="26">
        <f>IFERROR(IF('1.DP 2012-2022 '!L91&lt;0,"IRPJ NEGATIVO",('1.DP 2012-2022 '!L91+'1.DP 2012-2022 '!AH91)/'1.DP 2012-2022 '!W91),"NA")</f>
        <v>-7.9334551449582444E-2</v>
      </c>
      <c r="N91" s="26">
        <f>IFERROR(IF('1.DP 2012-2022 '!M91&lt;0,"IRPJ NEGATIVO",('1.DP 2012-2022 '!M91+'1.DP 2012-2022 '!AI91)/'1.DP 2012-2022 '!X91),"NA")</f>
        <v>-0.3239311782906234</v>
      </c>
      <c r="O91" s="26">
        <f>IFERROR(IF('1.DP 2012-2022 '!N91&lt;0,"IRPJ NEGATIVO",('1.DP 2012-2022 '!N91+'1.DP 2012-2022 '!AJ91)/'1.DP 2012-2022 '!Y91),"NA")</f>
        <v>-6.4417985599871358E-2</v>
      </c>
      <c r="P91" s="26">
        <f>IFERROR(IF('1.DP 2012-2022 '!O91&lt;0,"IRPJ NEGATIVO",('1.DP 2012-2022 '!O91+'1.DP 2012-2022 '!AK91)/'1.DP 2012-2022 '!Z91),"NA")</f>
        <v>0</v>
      </c>
      <c r="Q91" s="27">
        <f t="shared" si="1"/>
        <v>11</v>
      </c>
      <c r="R91" s="27">
        <f t="shared" si="2"/>
        <v>764</v>
      </c>
      <c r="S91" s="28">
        <f>IFERROR((SUMIF('1.DP 2012-2022 '!E91:O91,"&gt;=0",'1.DP 2012-2022 '!E91:O91)+SUMIF('1.DP 2012-2022 '!E91:O91,"&gt;=0",'1.DP 2012-2022 '!AA91:AK91))/(SUM('1.DP 2012-2022 '!P91:Z91)),"NA")</f>
        <v>-3.7944928669661072E-2</v>
      </c>
      <c r="T91" s="29">
        <f t="shared" si="3"/>
        <v>-5.4632750702391601E-4</v>
      </c>
      <c r="U91" s="29">
        <f t="shared" si="4"/>
        <v>-1.4748912203755188E-4</v>
      </c>
    </row>
    <row r="92" spans="1:21" ht="14.25" customHeight="1">
      <c r="A92" s="12" t="s">
        <v>241</v>
      </c>
      <c r="B92" s="12" t="s">
        <v>242</v>
      </c>
      <c r="C92" s="12" t="s">
        <v>58</v>
      </c>
      <c r="D92" s="13" t="s">
        <v>196</v>
      </c>
      <c r="E92" s="25">
        <f t="shared" si="0"/>
        <v>1.9725264649677974E-3</v>
      </c>
      <c r="F92" s="26">
        <f>IFERROR(IF('1.DP 2012-2022 '!E92&lt;0,"IRPJ NEGATIVO",('1.DP 2012-2022 '!E92+'1.DP 2012-2022 '!AA92)/'1.DP 2012-2022 '!P92),"NA")</f>
        <v>0.22207336975015687</v>
      </c>
      <c r="G92" s="26">
        <f>IFERROR(IF('1.DP 2012-2022 '!F92&lt;0,"IRPJ NEGATIVO",('1.DP 2012-2022 '!F92+'1.DP 2012-2022 '!AB92)/'1.DP 2012-2022 '!Q92),"NA")</f>
        <v>0.12712257501943242</v>
      </c>
      <c r="H92" s="26">
        <f>IFERROR(IF('1.DP 2012-2022 '!G92&lt;0,"IRPJ NEGATIVO",('1.DP 2012-2022 '!G92+'1.DP 2012-2022 '!AC92)/'1.DP 2012-2022 '!R92),"NA")</f>
        <v>0.11483372382332431</v>
      </c>
      <c r="I92" s="26">
        <f>IFERROR(IF('1.DP 2012-2022 '!H92&lt;0,"IRPJ NEGATIVO",('1.DP 2012-2022 '!H92+'1.DP 2012-2022 '!AD92)/'1.DP 2012-2022 '!S92),"NA")</f>
        <v>0.21893724245289259</v>
      </c>
      <c r="J92" s="26">
        <f>IFERROR(IF('1.DP 2012-2022 '!I92&lt;0,"IRPJ NEGATIVO",('1.DP 2012-2022 '!I92+'1.DP 2012-2022 '!AE92)/'1.DP 2012-2022 '!T92),"NA")</f>
        <v>-0.22437270367241316</v>
      </c>
      <c r="K92" s="26">
        <f>IFERROR(IF('1.DP 2012-2022 '!J92&lt;0,"IRPJ NEGATIVO",('1.DP 2012-2022 '!J92+'1.DP 2012-2022 '!AF92)/'1.DP 2012-2022 '!U92),"NA")</f>
        <v>-0.12293029034772709</v>
      </c>
      <c r="L92" s="26">
        <f>IFERROR(IF('1.DP 2012-2022 '!K92&lt;0,"IRPJ NEGATIVO",('1.DP 2012-2022 '!K92+'1.DP 2012-2022 '!AG92)/'1.DP 2012-2022 '!V92),"NA")</f>
        <v>0.50976970532762012</v>
      </c>
      <c r="M92" s="26">
        <f>IFERROR(IF('1.DP 2012-2022 '!L92&lt;0,"IRPJ NEGATIVO",('1.DP 2012-2022 '!L92+'1.DP 2012-2022 '!AH92)/'1.DP 2012-2022 '!W92),"NA")</f>
        <v>0.24070615416491487</v>
      </c>
      <c r="N92" s="26">
        <f>IFERROR(IF('1.DP 2012-2022 '!M92&lt;0,"IRPJ NEGATIVO",('1.DP 2012-2022 '!M92+'1.DP 2012-2022 '!AI92)/'1.DP 2012-2022 '!X92),"NA")</f>
        <v>0.15266176634528339</v>
      </c>
      <c r="O92" s="26">
        <f>IFERROR(IF('1.DP 2012-2022 '!N92&lt;0,"IRPJ NEGATIVO",('1.DP 2012-2022 '!N92+'1.DP 2012-2022 '!AJ92)/'1.DP 2012-2022 '!Y92),"NA")</f>
        <v>0.13120774735051349</v>
      </c>
      <c r="P92" s="26">
        <f>IFERROR(IF('1.DP 2012-2022 '!O92&lt;0,"IRPJ NEGATIVO",('1.DP 2012-2022 '!O92+'1.DP 2012-2022 '!AK92)/'1.DP 2012-2022 '!Z92),"NA")</f>
        <v>0.14853522907511474</v>
      </c>
      <c r="Q92" s="27">
        <f t="shared" si="1"/>
        <v>11</v>
      </c>
      <c r="R92" s="27">
        <f t="shared" si="2"/>
        <v>764</v>
      </c>
      <c r="S92" s="28">
        <f>IFERROR((SUMIF('1.DP 2012-2022 '!E92:O92,"&gt;=0",'1.DP 2012-2022 '!E92:O92)+SUMIF('1.DP 2012-2022 '!E92:O92,"&gt;=0",'1.DP 2012-2022 '!AA92:AK92))/(SUM('1.DP 2012-2022 '!P92:Z92)),"NA")</f>
        <v>0.23506325068379308</v>
      </c>
      <c r="T92" s="29">
        <f t="shared" si="3"/>
        <v>3.3844185307875967E-3</v>
      </c>
      <c r="U92" s="29">
        <f t="shared" si="4"/>
        <v>9.1367341255184592E-4</v>
      </c>
    </row>
    <row r="93" spans="1:21" ht="14.25" customHeight="1">
      <c r="A93" s="12" t="s">
        <v>243</v>
      </c>
      <c r="B93" s="12" t="s">
        <v>244</v>
      </c>
      <c r="C93" s="12" t="s">
        <v>58</v>
      </c>
      <c r="D93" s="13" t="s">
        <v>196</v>
      </c>
      <c r="E93" s="25">
        <f t="shared" si="0"/>
        <v>9.0601249953239774E-4</v>
      </c>
      <c r="F93" s="26">
        <f>IFERROR(IF('1.DP 2012-2022 '!E93&lt;0,"IRPJ NEGATIVO",('1.DP 2012-2022 '!E93+'1.DP 2012-2022 '!AA93)/'1.DP 2012-2022 '!P93),"NA")</f>
        <v>9.4708346445476765E-2</v>
      </c>
      <c r="G93" s="26">
        <f>IFERROR(IF('1.DP 2012-2022 '!F93&lt;0,"IRPJ NEGATIVO",('1.DP 2012-2022 '!F93+'1.DP 2012-2022 '!AB93)/'1.DP 2012-2022 '!Q93),"NA")</f>
        <v>5.4549750746806895E-2</v>
      </c>
      <c r="H93" s="26">
        <f>IFERROR(IF('1.DP 2012-2022 '!G93&lt;0,"IRPJ NEGATIVO",('1.DP 2012-2022 '!G93+'1.DP 2012-2022 '!AC93)/'1.DP 2012-2022 '!R93),"NA")</f>
        <v>4.4113040663524124E-2</v>
      </c>
      <c r="I93" s="26">
        <f>IFERROR(IF('1.DP 2012-2022 '!H93&lt;0,"IRPJ NEGATIVO",('1.DP 2012-2022 '!H93+'1.DP 2012-2022 '!AD93)/'1.DP 2012-2022 '!S93),"NA")</f>
        <v>7.2551830731808764E-2</v>
      </c>
      <c r="J93" s="26">
        <f>IFERROR(IF('1.DP 2012-2022 '!I93&lt;0,"IRPJ NEGATIVO",('1.DP 2012-2022 '!I93+'1.DP 2012-2022 '!AE93)/'1.DP 2012-2022 '!T93),"NA")</f>
        <v>8.8979650129184157E-2</v>
      </c>
      <c r="K93" s="26">
        <f>IFERROR(IF('1.DP 2012-2022 '!J93&lt;0,"IRPJ NEGATIVO",('1.DP 2012-2022 '!J93+'1.DP 2012-2022 '!AF93)/'1.DP 2012-2022 '!U93),"NA")</f>
        <v>5.9172460101843551E-2</v>
      </c>
      <c r="L93" s="26">
        <f>IFERROR(IF('1.DP 2012-2022 '!K93&lt;0,"IRPJ NEGATIVO",('1.DP 2012-2022 '!K93+'1.DP 2012-2022 '!AG93)/'1.DP 2012-2022 '!V93),"NA")</f>
        <v>6.5064178682074175E-2</v>
      </c>
      <c r="M93" s="26">
        <f>IFERROR(IF('1.DP 2012-2022 '!L93&lt;0,"IRPJ NEGATIVO",('1.DP 2012-2022 '!L93+'1.DP 2012-2022 '!AH93)/'1.DP 2012-2022 '!W93),"NA")</f>
        <v>6.0871071821459205E-2</v>
      </c>
      <c r="N93" s="26">
        <f>IFERROR(IF('1.DP 2012-2022 '!M93&lt;0,"IRPJ NEGATIVO",('1.DP 2012-2022 '!M93+'1.DP 2012-2022 '!AI93)/'1.DP 2012-2022 '!X93),"NA")</f>
        <v>4.6517850321627502E-2</v>
      </c>
      <c r="O93" s="26">
        <f>IFERROR(IF('1.DP 2012-2022 '!N93&lt;0,"IRPJ NEGATIVO",('1.DP 2012-2022 '!N93+'1.DP 2012-2022 '!AJ93)/'1.DP 2012-2022 '!Y93),"NA")</f>
        <v>4.2738683667787457E-2</v>
      </c>
      <c r="P93" s="26">
        <f>IFERROR(IF('1.DP 2012-2022 '!O93&lt;0,"IRPJ NEGATIVO",('1.DP 2012-2022 '!O93+'1.DP 2012-2022 '!AK93)/'1.DP 2012-2022 '!Z93),"NA")</f>
        <v>4.4173960237575458E-2</v>
      </c>
      <c r="Q93" s="27">
        <f t="shared" si="1"/>
        <v>11</v>
      </c>
      <c r="R93" s="27">
        <f t="shared" si="2"/>
        <v>764</v>
      </c>
      <c r="S93" s="28">
        <f>IFERROR((SUMIF('1.DP 2012-2022 '!E93:O93,"&gt;=0",'1.DP 2012-2022 '!E93:O93)+SUMIF('1.DP 2012-2022 '!E93:O93,"&gt;=0",'1.DP 2012-2022 '!AA93:AK93))/(SUM('1.DP 2012-2022 '!P93:Z93)),"NA")</f>
        <v>5.5659945268023613E-2</v>
      </c>
      <c r="T93" s="29">
        <f t="shared" si="3"/>
        <v>8.0138664652913585E-4</v>
      </c>
      <c r="U93" s="29">
        <f t="shared" si="4"/>
        <v>2.1634607701351936E-4</v>
      </c>
    </row>
    <row r="94" spans="1:21" ht="14.25" customHeight="1">
      <c r="A94" s="12" t="s">
        <v>245</v>
      </c>
      <c r="B94" s="12" t="s">
        <v>246</v>
      </c>
      <c r="C94" s="12" t="s">
        <v>58</v>
      </c>
      <c r="D94" s="13" t="s">
        <v>196</v>
      </c>
      <c r="E94" s="25">
        <f t="shared" si="0"/>
        <v>-1.2483831371541683E-3</v>
      </c>
      <c r="F94" s="26">
        <f>IFERROR(IF('1.DP 2012-2022 '!E94&lt;0,"IRPJ NEGATIVO",('1.DP 2012-2022 '!E94+'1.DP 2012-2022 '!AA94)/'1.DP 2012-2022 '!P94),"NA")</f>
        <v>-3.3675565418950337E-2</v>
      </c>
      <c r="G94" s="26">
        <f>IFERROR(IF('1.DP 2012-2022 '!F94&lt;0,"IRPJ NEGATIVO",('1.DP 2012-2022 '!F94+'1.DP 2012-2022 '!AB94)/'1.DP 2012-2022 '!Q94),"NA")</f>
        <v>-1.2027243093948569E-2</v>
      </c>
      <c r="H94" s="26">
        <f>IFERROR(IF('1.DP 2012-2022 '!G94&lt;0,"IRPJ NEGATIVO",('1.DP 2012-2022 '!G94+'1.DP 2012-2022 '!AC94)/'1.DP 2012-2022 '!R94),"NA")</f>
        <v>-0.14805175463914511</v>
      </c>
      <c r="I94" s="26">
        <f>IFERROR(IF('1.DP 2012-2022 '!H94&lt;0,"IRPJ NEGATIVO",('1.DP 2012-2022 '!H94+'1.DP 2012-2022 '!AD94)/'1.DP 2012-2022 '!S94),"NA")</f>
        <v>-0.15684443925376435</v>
      </c>
      <c r="J94" s="26">
        <f>IFERROR(IF('1.DP 2012-2022 '!I94&lt;0,"IRPJ NEGATIVO",('1.DP 2012-2022 '!I94+'1.DP 2012-2022 '!AE94)/'1.DP 2012-2022 '!T94),"NA")</f>
        <v>-1.8196129044657634E-2</v>
      </c>
      <c r="K94" s="26">
        <f>IFERROR(IF('1.DP 2012-2022 '!J94&lt;0,"IRPJ NEGATIVO",('1.DP 2012-2022 '!J94+'1.DP 2012-2022 '!AF94)/'1.DP 2012-2022 '!U94),"NA")</f>
        <v>-0.27077171236113945</v>
      </c>
      <c r="L94" s="26">
        <f>IFERROR(IF('1.DP 2012-2022 '!K94&lt;0,"IRPJ NEGATIVO",('1.DP 2012-2022 '!K94+'1.DP 2012-2022 '!AG94)/'1.DP 2012-2022 '!V94),"NA")</f>
        <v>-0.75255966843805189</v>
      </c>
      <c r="M94" s="26">
        <f>IFERROR(IF('1.DP 2012-2022 '!L94&lt;0,"IRPJ NEGATIVO",('1.DP 2012-2022 '!L94+'1.DP 2012-2022 '!AH94)/'1.DP 2012-2022 '!W94),"NA")</f>
        <v>-0.24751553944695448</v>
      </c>
      <c r="N94" s="26">
        <f>IFERROR(IF('1.DP 2012-2022 '!M94&lt;0,"IRPJ NEGATIVO",('1.DP 2012-2022 '!M94+'1.DP 2012-2022 '!AI94)/'1.DP 2012-2022 '!X94),"NA")</f>
        <v>-0.28792321101861335</v>
      </c>
      <c r="O94" s="26">
        <f>IFERROR(IF('1.DP 2012-2022 '!N94&lt;0,"IRPJ NEGATIVO",('1.DP 2012-2022 '!N94+'1.DP 2012-2022 '!AJ94)/'1.DP 2012-2022 '!Y94),"NA")</f>
        <v>0.31661734916996698</v>
      </c>
      <c r="P94" s="26">
        <f>IFERROR(IF('1.DP 2012-2022 '!O94&lt;0,"IRPJ NEGATIVO",('1.DP 2012-2022 '!O94+'1.DP 2012-2022 '!AK94)/'1.DP 2012-2022 '!Z94),"NA")</f>
        <v>0.12678975129557241</v>
      </c>
      <c r="Q94" s="27">
        <f t="shared" si="1"/>
        <v>10</v>
      </c>
      <c r="R94" s="27">
        <f t="shared" si="2"/>
        <v>764</v>
      </c>
      <c r="S94" s="28">
        <f>IFERROR((SUMIF('1.DP 2012-2022 '!E94:O94,"&gt;=0",'1.DP 2012-2022 '!E94:O94)+SUMIF('1.DP 2012-2022 '!E94:O94,"&gt;=0",'1.DP 2012-2022 '!AA94:AK94))/(SUM('1.DP 2012-2022 '!P94:Z94)),"NA")</f>
        <v>-0.17147667586435786</v>
      </c>
      <c r="T94" s="29">
        <f t="shared" si="3"/>
        <v>-2.2444591081722232E-3</v>
      </c>
      <c r="U94" s="29">
        <f t="shared" si="4"/>
        <v>-6.0592464969737758E-4</v>
      </c>
    </row>
    <row r="95" spans="1:21" ht="14.25" customHeight="1">
      <c r="A95" s="12" t="s">
        <v>247</v>
      </c>
      <c r="B95" s="12" t="s">
        <v>248</v>
      </c>
      <c r="C95" s="12" t="s">
        <v>58</v>
      </c>
      <c r="D95" s="13" t="s">
        <v>196</v>
      </c>
      <c r="E95" s="25">
        <f t="shared" si="0"/>
        <v>9.6217480908545694E-4</v>
      </c>
      <c r="F95" s="26">
        <f>IFERROR(IF('1.DP 2012-2022 '!E95&lt;0,"IRPJ NEGATIVO",('1.DP 2012-2022 '!E95+'1.DP 2012-2022 '!AA95)/'1.DP 2012-2022 '!P95),"NA")</f>
        <v>-0.35861381931969594</v>
      </c>
      <c r="G95" s="26">
        <f>IFERROR(IF('1.DP 2012-2022 '!F95&lt;0,"IRPJ NEGATIVO",('1.DP 2012-2022 '!F95+'1.DP 2012-2022 '!AB95)/'1.DP 2012-2022 '!Q95),"NA")</f>
        <v>0.51186461096078262</v>
      </c>
      <c r="H95" s="26">
        <f>IFERROR(IF('1.DP 2012-2022 '!G95&lt;0,"IRPJ NEGATIVO",('1.DP 2012-2022 '!G95+'1.DP 2012-2022 '!AC95)/'1.DP 2012-2022 '!R95),"NA")</f>
        <v>-0.1096379986075804</v>
      </c>
      <c r="I95" s="26">
        <f>IFERROR(IF('1.DP 2012-2022 '!H95&lt;0,"IRPJ NEGATIVO",('1.DP 2012-2022 '!H95+'1.DP 2012-2022 '!AD95)/'1.DP 2012-2022 '!S95),"NA")</f>
        <v>0.71438697396382711</v>
      </c>
      <c r="J95" s="26">
        <f>IFERROR(IF('1.DP 2012-2022 '!I95&lt;0,"IRPJ NEGATIVO",('1.DP 2012-2022 '!I95+'1.DP 2012-2022 '!AE95)/'1.DP 2012-2022 '!T95),"NA")</f>
        <v>4.9096330469281163E-2</v>
      </c>
      <c r="K95" s="26">
        <f>IFERROR(IF('1.DP 2012-2022 '!J95&lt;0,"IRPJ NEGATIVO",('1.DP 2012-2022 '!J95+'1.DP 2012-2022 '!AF95)/'1.DP 2012-2022 '!U95),"NA")</f>
        <v>2.377981741763973E-2</v>
      </c>
      <c r="L95" s="26">
        <f>IFERROR(IF('1.DP 2012-2022 '!K95&lt;0,"IRPJ NEGATIVO",('1.DP 2012-2022 '!K95+'1.DP 2012-2022 '!AG95)/'1.DP 2012-2022 '!V95),"NA")</f>
        <v>-0.1993859836061869</v>
      </c>
      <c r="M95" s="26">
        <f>IFERROR(IF('1.DP 2012-2022 '!L95&lt;0,"IRPJ NEGATIVO",('1.DP 2012-2022 '!L95+'1.DP 2012-2022 '!AH95)/'1.DP 2012-2022 '!W95),"NA")</f>
        <v>9.1864020833908516E-2</v>
      </c>
      <c r="N95" s="26">
        <f>IFERROR(IF('1.DP 2012-2022 '!M95&lt;0,"IRPJ NEGATIVO",('1.DP 2012-2022 '!M95+'1.DP 2012-2022 '!AI95)/'1.DP 2012-2022 '!X95),"NA")</f>
        <v>-0.53690685419312822</v>
      </c>
      <c r="O95" s="26">
        <f>IFERROR(IF('1.DP 2012-2022 '!N95&lt;0,"IRPJ NEGATIVO",('1.DP 2012-2022 '!N95+'1.DP 2012-2022 '!AJ95)/'1.DP 2012-2022 '!Y95),"NA")</f>
        <v>1.1747602029313121E-2</v>
      </c>
      <c r="P95" s="26">
        <f>IFERROR(IF('1.DP 2012-2022 '!O95&lt;0,"IRPJ NEGATIVO",('1.DP 2012-2022 '!O95+'1.DP 2012-2022 '!AK95)/'1.DP 2012-2022 '!Z95),"NA")</f>
        <v>-1.1734168208353328</v>
      </c>
      <c r="Q95" s="27">
        <f t="shared" si="1"/>
        <v>9</v>
      </c>
      <c r="R95" s="27">
        <f t="shared" si="2"/>
        <v>764</v>
      </c>
      <c r="S95" s="28">
        <f>IFERROR((SUMIF('1.DP 2012-2022 '!E95:O95,"&gt;=0",'1.DP 2012-2022 '!E95:O95)+SUMIF('1.DP 2012-2022 '!E95:O95,"&gt;=0",'1.DP 2012-2022 '!AA95:AK95))/(SUM('1.DP 2012-2022 '!P95:Z95)),"NA")</f>
        <v>-0.12581596713092985</v>
      </c>
      <c r="T95" s="29">
        <f t="shared" si="3"/>
        <v>-1.4821252672491735E-3</v>
      </c>
      <c r="U95" s="29">
        <f t="shared" si="4"/>
        <v>-4.0012145023970622E-4</v>
      </c>
    </row>
    <row r="96" spans="1:21" ht="14.25" customHeight="1">
      <c r="A96" s="12" t="s">
        <v>249</v>
      </c>
      <c r="B96" s="12" t="s">
        <v>250</v>
      </c>
      <c r="C96" s="12" t="s">
        <v>58</v>
      </c>
      <c r="D96" s="13" t="s">
        <v>196</v>
      </c>
      <c r="E96" s="25">
        <f t="shared" si="0"/>
        <v>3.3228907603884204E-3</v>
      </c>
      <c r="F96" s="26">
        <f>IFERROR(IF('1.DP 2012-2022 '!E96&lt;0,"IRPJ NEGATIVO",('1.DP 2012-2022 '!E96+'1.DP 2012-2022 '!AA96)/'1.DP 2012-2022 '!P96),"NA")</f>
        <v>0.12123426172922327</v>
      </c>
      <c r="G96" s="26">
        <f>IFERROR(IF('1.DP 2012-2022 '!F96&lt;0,"IRPJ NEGATIVO",('1.DP 2012-2022 '!F96+'1.DP 2012-2022 '!AB96)/'1.DP 2012-2022 '!Q96),"NA")</f>
        <v>0.2013452873681936</v>
      </c>
      <c r="H96" s="26">
        <f>IFERROR(IF('1.DP 2012-2022 '!G96&lt;0,"IRPJ NEGATIVO",('1.DP 2012-2022 '!G96+'1.DP 2012-2022 '!AC96)/'1.DP 2012-2022 '!R96),"NA")</f>
        <v>0.20706859095962632</v>
      </c>
      <c r="I96" s="26">
        <f>IFERROR(IF('1.DP 2012-2022 '!H96&lt;0,"IRPJ NEGATIVO",('1.DP 2012-2022 '!H96+'1.DP 2012-2022 '!AD96)/'1.DP 2012-2022 '!S96),"NA")</f>
        <v>0.18746654930985165</v>
      </c>
      <c r="J96" s="26">
        <f>IFERROR(IF('1.DP 2012-2022 '!I96&lt;0,"IRPJ NEGATIVO",('1.DP 2012-2022 '!I96+'1.DP 2012-2022 '!AE96)/'1.DP 2012-2022 '!T96),"NA")</f>
        <v>0.29338156300544849</v>
      </c>
      <c r="K96" s="26">
        <f>IFERROR(IF('1.DP 2012-2022 '!J96&lt;0,"IRPJ NEGATIVO",('1.DP 2012-2022 '!J96+'1.DP 2012-2022 '!AF96)/'1.DP 2012-2022 '!U96),"NA")</f>
        <v>0.23939785467520736</v>
      </c>
      <c r="L96" s="26">
        <f>IFERROR(IF('1.DP 2012-2022 '!K96&lt;0,"IRPJ NEGATIVO",('1.DP 2012-2022 '!K96+'1.DP 2012-2022 '!AG96)/'1.DP 2012-2022 '!V96),"NA")</f>
        <v>0.2259304469703764</v>
      </c>
      <c r="M96" s="26">
        <f>IFERROR(IF('1.DP 2012-2022 '!L96&lt;0,"IRPJ NEGATIVO",('1.DP 2012-2022 '!L96+'1.DP 2012-2022 '!AH96)/'1.DP 2012-2022 '!W96),"NA")</f>
        <v>0.25797751168259031</v>
      </c>
      <c r="N96" s="26">
        <f>IFERROR(IF('1.DP 2012-2022 '!M96&lt;0,"IRPJ NEGATIVO",('1.DP 2012-2022 '!M96+'1.DP 2012-2022 '!AI96)/'1.DP 2012-2022 '!X96),"NA")</f>
        <v>0.28102518338461102</v>
      </c>
      <c r="O96" s="26">
        <f>IFERROR(IF('1.DP 2012-2022 '!N96&lt;0,"IRPJ NEGATIVO",('1.DP 2012-2022 '!N96+'1.DP 2012-2022 '!AJ96)/'1.DP 2012-2022 '!Y96),"NA")</f>
        <v>0.29307142449373808</v>
      </c>
      <c r="P96" s="26">
        <f>IFERROR(IF('1.DP 2012-2022 '!O96&lt;0,"IRPJ NEGATIVO",('1.DP 2012-2022 '!O96+'1.DP 2012-2022 '!AK96)/'1.DP 2012-2022 '!Z96),"NA")</f>
        <v>0.29851635491482437</v>
      </c>
      <c r="Q96" s="27">
        <f t="shared" si="1"/>
        <v>11</v>
      </c>
      <c r="R96" s="27">
        <f t="shared" si="2"/>
        <v>764</v>
      </c>
      <c r="S96" s="28">
        <f>IFERROR((SUMIF('1.DP 2012-2022 '!E96:O96,"&gt;=0",'1.DP 2012-2022 '!E96:O96)+SUMIF('1.DP 2012-2022 '!E96:O96,"&gt;=0",'1.DP 2012-2022 '!AA96:AK96))/(SUM('1.DP 2012-2022 '!P96:Z96)),"NA")</f>
        <v>0.22873463337599109</v>
      </c>
      <c r="T96" s="29">
        <f t="shared" si="3"/>
        <v>3.2932996952040605E-3</v>
      </c>
      <c r="U96" s="29">
        <f t="shared" si="4"/>
        <v>8.890745466911315E-4</v>
      </c>
    </row>
    <row r="97" spans="1:21" ht="14.25" customHeight="1">
      <c r="A97" s="12" t="s">
        <v>251</v>
      </c>
      <c r="B97" s="12" t="s">
        <v>252</v>
      </c>
      <c r="C97" s="12" t="s">
        <v>58</v>
      </c>
      <c r="D97" s="13" t="s">
        <v>196</v>
      </c>
      <c r="E97" s="25">
        <f t="shared" si="0"/>
        <v>8.8269900200215834E-4</v>
      </c>
      <c r="F97" s="26">
        <f>IFERROR(IF('1.DP 2012-2022 '!E97&lt;0,"IRPJ NEGATIVO",('1.DP 2012-2022 '!E97+'1.DP 2012-2022 '!AA97)/'1.DP 2012-2022 '!P97),"NA")</f>
        <v>1.2671275155041472E-2</v>
      </c>
      <c r="G97" s="26" t="str">
        <f>IFERROR(IF('1.DP 2012-2022 '!F97&lt;0,"IRPJ NEGATIVO",('1.DP 2012-2022 '!F97+'1.DP 2012-2022 '!AB97)/'1.DP 2012-2022 '!Q97),"NA")</f>
        <v>IRPJ NEGATIVO</v>
      </c>
      <c r="H97" s="26">
        <f>IFERROR(IF('1.DP 2012-2022 '!G97&lt;0,"IRPJ NEGATIVO",('1.DP 2012-2022 '!G97+'1.DP 2012-2022 '!AC97)/'1.DP 2012-2022 '!R97),"NA")</f>
        <v>7.6162986882378117E-2</v>
      </c>
      <c r="I97" s="26">
        <f>IFERROR(IF('1.DP 2012-2022 '!H97&lt;0,"IRPJ NEGATIVO",('1.DP 2012-2022 '!H97+'1.DP 2012-2022 '!AD97)/'1.DP 2012-2022 '!S97),"NA")</f>
        <v>6.8935289693532312E-2</v>
      </c>
      <c r="J97" s="26">
        <f>IFERROR(IF('1.DP 2012-2022 '!I97&lt;0,"IRPJ NEGATIVO",('1.DP 2012-2022 '!I97+'1.DP 2012-2022 '!AE97)/'1.DP 2012-2022 '!T97),"NA")</f>
        <v>4.9218873062725946E-2</v>
      </c>
      <c r="K97" s="26">
        <f>IFERROR(IF('1.DP 2012-2022 '!J97&lt;0,"IRPJ NEGATIVO",('1.DP 2012-2022 '!J97+'1.DP 2012-2022 '!AF97)/'1.DP 2012-2022 '!U97),"NA")</f>
        <v>6.1339995338934999E-2</v>
      </c>
      <c r="L97" s="26">
        <f>IFERROR(IF('1.DP 2012-2022 '!K97&lt;0,"IRPJ NEGATIVO",('1.DP 2012-2022 '!K97+'1.DP 2012-2022 '!AG97)/'1.DP 2012-2022 '!V97),"NA")</f>
        <v>5.1124661741425215E-2</v>
      </c>
      <c r="M97" s="26">
        <f>IFERROR(IF('1.DP 2012-2022 '!L97&lt;0,"IRPJ NEGATIVO",('1.DP 2012-2022 '!L97+'1.DP 2012-2022 '!AH97)/'1.DP 2012-2022 '!W97),"NA")</f>
        <v>7.5063584861567986E-2</v>
      </c>
      <c r="N97" s="26">
        <f>IFERROR(IF('1.DP 2012-2022 '!M97&lt;0,"IRPJ NEGATIVO",('1.DP 2012-2022 '!M97+'1.DP 2012-2022 '!AI97)/'1.DP 2012-2022 '!X97),"NA")</f>
        <v>7.5586213200931507E-2</v>
      </c>
      <c r="O97" s="26">
        <f>IFERROR(IF('1.DP 2012-2022 '!N97&lt;0,"IRPJ NEGATIVO",('1.DP 2012-2022 '!N97+'1.DP 2012-2022 '!AJ97)/'1.DP 2012-2022 '!Y97),"NA")</f>
        <v>0.13684095384014655</v>
      </c>
      <c r="P97" s="26">
        <f>IFERROR(IF('1.DP 2012-2022 '!O97&lt;0,"IRPJ NEGATIVO",('1.DP 2012-2022 '!O97+'1.DP 2012-2022 '!AK97)/'1.DP 2012-2022 '!Z97),"NA")</f>
        <v>0.13204183406596862</v>
      </c>
      <c r="Q97" s="27">
        <f t="shared" si="1"/>
        <v>10</v>
      </c>
      <c r="R97" s="27">
        <f t="shared" si="2"/>
        <v>764</v>
      </c>
      <c r="S97" s="28">
        <f>IFERROR((SUMIF('1.DP 2012-2022 '!E97:O97,"&gt;=0",'1.DP 2012-2022 '!E97:O97)+SUMIF('1.DP 2012-2022 '!E97:O97,"&gt;=0",'1.DP 2012-2022 '!AA97:AK97))/(SUM('1.DP 2012-2022 '!P97:Z97)),"NA")</f>
        <v>7.1000882718034453E-2</v>
      </c>
      <c r="T97" s="29">
        <f t="shared" si="3"/>
        <v>9.2933092562872321E-4</v>
      </c>
      <c r="U97" s="29">
        <f t="shared" si="4"/>
        <v>2.5088651137114646E-4</v>
      </c>
    </row>
    <row r="98" spans="1:21" ht="14.25" customHeight="1">
      <c r="A98" s="12" t="s">
        <v>253</v>
      </c>
      <c r="B98" s="12" t="s">
        <v>254</v>
      </c>
      <c r="C98" s="12" t="s">
        <v>58</v>
      </c>
      <c r="D98" s="13" t="s">
        <v>196</v>
      </c>
      <c r="E98" s="25">
        <f t="shared" si="0"/>
        <v>9.7303926464803187E-4</v>
      </c>
      <c r="F98" s="26">
        <f>IFERROR(IF('1.DP 2012-2022 '!E98&lt;0,"IRPJ NEGATIVO",('1.DP 2012-2022 '!E98+'1.DP 2012-2022 '!AA98)/'1.DP 2012-2022 '!P98),"NA")</f>
        <v>6.2374835571244194E-2</v>
      </c>
      <c r="G98" s="26">
        <f>IFERROR(IF('1.DP 2012-2022 '!F98&lt;0,"IRPJ NEGATIVO",('1.DP 2012-2022 '!F98+'1.DP 2012-2022 '!AB98)/'1.DP 2012-2022 '!Q98),"NA")</f>
        <v>-1.3674559279807175</v>
      </c>
      <c r="H98" s="26">
        <f>IFERROR(IF('1.DP 2012-2022 '!G98&lt;0,"IRPJ NEGATIVO",('1.DP 2012-2022 '!G98+'1.DP 2012-2022 '!AC98)/'1.DP 2012-2022 '!R98),"NA")</f>
        <v>0.44144050466843499</v>
      </c>
      <c r="I98" s="26">
        <f>IFERROR(IF('1.DP 2012-2022 '!H98&lt;0,"IRPJ NEGATIVO",('1.DP 2012-2022 '!H98+'1.DP 2012-2022 '!AD98)/'1.DP 2012-2022 '!S98),"NA")</f>
        <v>0.23958665795141712</v>
      </c>
      <c r="J98" s="26">
        <f>IFERROR(IF('1.DP 2012-2022 '!I98&lt;0,"IRPJ NEGATIVO",('1.DP 2012-2022 '!I98+'1.DP 2012-2022 '!AE98)/'1.DP 2012-2022 '!T98),"NA")</f>
        <v>-0.68616026396790519</v>
      </c>
      <c r="K98" s="26">
        <f>IFERROR(IF('1.DP 2012-2022 '!J98&lt;0,"IRPJ NEGATIVO",('1.DP 2012-2022 '!J98+'1.DP 2012-2022 '!AF98)/'1.DP 2012-2022 '!U98),"NA")</f>
        <v>3.0349643264187476</v>
      </c>
      <c r="L98" s="26">
        <f>IFERROR(IF('1.DP 2012-2022 '!K98&lt;0,"IRPJ NEGATIVO",('1.DP 2012-2022 '!K98+'1.DP 2012-2022 '!AG98)/'1.DP 2012-2022 '!V98),"NA")</f>
        <v>0</v>
      </c>
      <c r="M98" s="26" t="str">
        <f>IFERROR(IF('1.DP 2012-2022 '!L98&lt;0,"IRPJ NEGATIVO",('1.DP 2012-2022 '!L98+'1.DP 2012-2022 '!AH98)/'1.DP 2012-2022 '!W98),"NA")</f>
        <v>NA</v>
      </c>
      <c r="N98" s="26" t="str">
        <f>IFERROR(IF('1.DP 2012-2022 '!M98&lt;0,"IRPJ NEGATIVO",('1.DP 2012-2022 '!M98+'1.DP 2012-2022 '!AI98)/'1.DP 2012-2022 '!X98),"NA")</f>
        <v>NA</v>
      </c>
      <c r="O98" s="26" t="str">
        <f>IFERROR(IF('1.DP 2012-2022 '!N98&lt;0,"IRPJ NEGATIVO",('1.DP 2012-2022 '!N98+'1.DP 2012-2022 '!AJ98)/'1.DP 2012-2022 '!Y98),"NA")</f>
        <v>NA</v>
      </c>
      <c r="P98" s="26" t="str">
        <f>IFERROR(IF('1.DP 2012-2022 '!O98&lt;0,"IRPJ NEGATIVO",('1.DP 2012-2022 '!O98+'1.DP 2012-2022 '!AK98)/'1.DP 2012-2022 '!Z98),"NA")</f>
        <v>NA</v>
      </c>
      <c r="Q98" s="27">
        <f t="shared" si="1"/>
        <v>4</v>
      </c>
      <c r="R98" s="27">
        <f t="shared" si="2"/>
        <v>764</v>
      </c>
      <c r="S98" s="28">
        <f>IFERROR((SUMIF('1.DP 2012-2022 '!E98:O98,"&gt;=0",'1.DP 2012-2022 '!E98:O98)+SUMIF('1.DP 2012-2022 '!E98:O98,"&gt;=0",'1.DP 2012-2022 '!AA98:AK98))/(SUM('1.DP 2012-2022 '!P98:Z98)),"NA")</f>
        <v>-1.43235011105818</v>
      </c>
      <c r="T98" s="29" t="str">
        <f t="shared" si="3"/>
        <v>na</v>
      </c>
      <c r="U98" s="29" t="str">
        <f t="shared" si="4"/>
        <v>na</v>
      </c>
    </row>
    <row r="99" spans="1:21" ht="14.25" customHeight="1">
      <c r="A99" s="12" t="s">
        <v>255</v>
      </c>
      <c r="B99" s="12" t="s">
        <v>256</v>
      </c>
      <c r="C99" s="12" t="s">
        <v>58</v>
      </c>
      <c r="D99" s="13" t="s">
        <v>196</v>
      </c>
      <c r="E99" s="25">
        <f t="shared" si="0"/>
        <v>7.3625149360850004E-4</v>
      </c>
      <c r="F99" s="26">
        <f>IFERROR(IF('1.DP 2012-2022 '!E99&lt;0,"IRPJ NEGATIVO",('1.DP 2012-2022 '!E99+'1.DP 2012-2022 '!AA99)/'1.DP 2012-2022 '!P99),"NA")</f>
        <v>-0.18242525794915329</v>
      </c>
      <c r="G99" s="26">
        <f>IFERROR(IF('1.DP 2012-2022 '!F99&lt;0,"IRPJ NEGATIVO",('1.DP 2012-2022 '!F99+'1.DP 2012-2022 '!AB99)/'1.DP 2012-2022 '!Q99),"NA")</f>
        <v>-0.66585167980270688</v>
      </c>
      <c r="H99" s="26">
        <f>IFERROR(IF('1.DP 2012-2022 '!G99&lt;0,"IRPJ NEGATIVO",('1.DP 2012-2022 '!G99+'1.DP 2012-2022 '!AC99)/'1.DP 2012-2022 '!R99),"NA")</f>
        <v>0.6291781026076122</v>
      </c>
      <c r="I99" s="26">
        <f>IFERROR(IF('1.DP 2012-2022 '!H99&lt;0,"IRPJ NEGATIVO",('1.DP 2012-2022 '!H99+'1.DP 2012-2022 '!AD99)/'1.DP 2012-2022 '!S99),"NA")</f>
        <v>9.6114650591963377E-2</v>
      </c>
      <c r="J99" s="26">
        <f>IFERROR(IF('1.DP 2012-2022 '!I99&lt;0,"IRPJ NEGATIVO",('1.DP 2012-2022 '!I99+'1.DP 2012-2022 '!AE99)/'1.DP 2012-2022 '!T99),"NA")</f>
        <v>-0.18152738911041574</v>
      </c>
      <c r="K99" s="26">
        <f>IFERROR(IF('1.DP 2012-2022 '!J99&lt;0,"IRPJ NEGATIVO",('1.DP 2012-2022 '!J99+'1.DP 2012-2022 '!AF99)/'1.DP 2012-2022 '!U99),"NA")</f>
        <v>0.20115603497688755</v>
      </c>
      <c r="L99" s="26" t="str">
        <f>IFERROR(IF('1.DP 2012-2022 '!K99&lt;0,"IRPJ NEGATIVO",('1.DP 2012-2022 '!K99+'1.DP 2012-2022 '!AG99)/'1.DP 2012-2022 '!V99),"NA")</f>
        <v>NA</v>
      </c>
      <c r="M99" s="26" t="str">
        <f>IFERROR(IF('1.DP 2012-2022 '!L99&lt;0,"IRPJ NEGATIVO",('1.DP 2012-2022 '!L99+'1.DP 2012-2022 '!AH99)/'1.DP 2012-2022 '!W99),"NA")</f>
        <v>NA</v>
      </c>
      <c r="N99" s="26" t="str">
        <f>IFERROR(IF('1.DP 2012-2022 '!M99&lt;0,"IRPJ NEGATIVO",('1.DP 2012-2022 '!M99+'1.DP 2012-2022 '!AI99)/'1.DP 2012-2022 '!X99),"NA")</f>
        <v>NA</v>
      </c>
      <c r="O99" s="26" t="str">
        <f>IFERROR(IF('1.DP 2012-2022 '!N99&lt;0,"IRPJ NEGATIVO",('1.DP 2012-2022 '!N99+'1.DP 2012-2022 '!AJ99)/'1.DP 2012-2022 '!Y99),"NA")</f>
        <v>NA</v>
      </c>
      <c r="P99" s="26" t="str">
        <f>IFERROR(IF('1.DP 2012-2022 '!O99&lt;0,"IRPJ NEGATIVO",('1.DP 2012-2022 '!O99+'1.DP 2012-2022 '!AK99)/'1.DP 2012-2022 '!Z99),"NA")</f>
        <v>NA</v>
      </c>
      <c r="Q99" s="27">
        <f t="shared" si="1"/>
        <v>5</v>
      </c>
      <c r="R99" s="27">
        <f t="shared" si="2"/>
        <v>764</v>
      </c>
      <c r="S99" s="28">
        <f>IFERROR((SUMIF('1.DP 2012-2022 '!E99:O99,"&gt;=0",'1.DP 2012-2022 '!E99:O99)+SUMIF('1.DP 2012-2022 '!E99:O99,"&gt;=0",'1.DP 2012-2022 '!AA99:AK99))/(SUM('1.DP 2012-2022 '!P99:Z99)),"NA")</f>
        <v>-0.44540563756492696</v>
      </c>
      <c r="T99" s="29" t="str">
        <f t="shared" si="3"/>
        <v>na</v>
      </c>
      <c r="U99" s="29" t="str">
        <f t="shared" si="4"/>
        <v>na</v>
      </c>
    </row>
    <row r="100" spans="1:21" ht="14.25" customHeight="1">
      <c r="A100" s="12" t="s">
        <v>257</v>
      </c>
      <c r="B100" s="12" t="s">
        <v>258</v>
      </c>
      <c r="C100" s="12" t="s">
        <v>58</v>
      </c>
      <c r="D100" s="13" t="s">
        <v>196</v>
      </c>
      <c r="E100" s="25">
        <f t="shared" si="0"/>
        <v>1.623934532145368E-3</v>
      </c>
      <c r="F100" s="26">
        <f>IFERROR(IF('1.DP 2012-2022 '!E100&lt;0,"IRPJ NEGATIVO",('1.DP 2012-2022 '!E100+'1.DP 2012-2022 '!AA100)/'1.DP 2012-2022 '!P100),"NA")</f>
        <v>2.1773766110892256</v>
      </c>
      <c r="G100" s="26">
        <f>IFERROR(IF('1.DP 2012-2022 '!F100&lt;0,"IRPJ NEGATIVO",('1.DP 2012-2022 '!F100+'1.DP 2012-2022 '!AB100)/'1.DP 2012-2022 '!Q100),"NA")</f>
        <v>-1.1462444228093882</v>
      </c>
      <c r="H100" s="26">
        <f>IFERROR(IF('1.DP 2012-2022 '!G100&lt;0,"IRPJ NEGATIVO",('1.DP 2012-2022 '!G100+'1.DP 2012-2022 '!AC100)/'1.DP 2012-2022 '!R100),"NA")</f>
        <v>0.86462191951650602</v>
      </c>
      <c r="I100" s="26">
        <f>IFERROR(IF('1.DP 2012-2022 '!H100&lt;0,"IRPJ NEGATIVO",('1.DP 2012-2022 '!H100+'1.DP 2012-2022 '!AD100)/'1.DP 2012-2022 '!S100),"NA")</f>
        <v>0.16805032259160735</v>
      </c>
      <c r="J100" s="26">
        <f>IFERROR(IF('1.DP 2012-2022 '!I100&lt;0,"IRPJ NEGATIVO",('1.DP 2012-2022 '!I100+'1.DP 2012-2022 '!AE100)/'1.DP 2012-2022 '!T100),"NA")</f>
        <v>0.30931199162597772</v>
      </c>
      <c r="K100" s="26">
        <f>IFERROR(IF('1.DP 2012-2022 '!J100&lt;0,"IRPJ NEGATIVO",('1.DP 2012-2022 '!J100+'1.DP 2012-2022 '!AF100)/'1.DP 2012-2022 '!U100),"NA")</f>
        <v>0.26483031185369765</v>
      </c>
      <c r="L100" s="26">
        <f>IFERROR(IF('1.DP 2012-2022 '!K100&lt;0,"IRPJ NEGATIVO",('1.DP 2012-2022 '!K100+'1.DP 2012-2022 '!AG100)/'1.DP 2012-2022 '!V100),"NA")</f>
        <v>-0.15265612805084156</v>
      </c>
      <c r="M100" s="26">
        <f>IFERROR(IF('1.DP 2012-2022 '!L100&lt;0,"IRPJ NEGATIVO",('1.DP 2012-2022 '!L100+'1.DP 2012-2022 '!AH100)/'1.DP 2012-2022 '!W100),"NA")</f>
        <v>7.6658818691724959E-2</v>
      </c>
      <c r="N100" s="26">
        <f>IFERROR(IF('1.DP 2012-2022 '!M100&lt;0,"IRPJ NEGATIVO",('1.DP 2012-2022 '!M100+'1.DP 2012-2022 '!AI100)/'1.DP 2012-2022 '!X100),"NA")</f>
        <v>0.20357182551682126</v>
      </c>
      <c r="O100" s="26">
        <f>IFERROR(IF('1.DP 2012-2022 '!N100&lt;0,"IRPJ NEGATIVO",('1.DP 2012-2022 '!N100+'1.DP 2012-2022 '!AJ100)/'1.DP 2012-2022 '!Y100),"NA")</f>
        <v>0.215833092510191</v>
      </c>
      <c r="P100" s="26">
        <f>IFERROR(IF('1.DP 2012-2022 '!O100&lt;0,"IRPJ NEGATIVO",('1.DP 2012-2022 '!O100+'1.DP 2012-2022 '!AK100)/'1.DP 2012-2022 '!Z100),"NA")</f>
        <v>0.24481515529807518</v>
      </c>
      <c r="Q100" s="27">
        <f t="shared" si="1"/>
        <v>8</v>
      </c>
      <c r="R100" s="27">
        <f t="shared" si="2"/>
        <v>764</v>
      </c>
      <c r="S100" s="28">
        <f>IFERROR((SUMIF('1.DP 2012-2022 '!E100:O100,"&gt;=0",'1.DP 2012-2022 '!E100:O100)+SUMIF('1.DP 2012-2022 '!E100:O100,"&gt;=0",'1.DP 2012-2022 '!AA100:AK100))/(SUM('1.DP 2012-2022 '!P100:Z100)),"NA")</f>
        <v>0.14866105465179877</v>
      </c>
      <c r="T100" s="29">
        <f t="shared" si="3"/>
        <v>1.5566602581340186E-3</v>
      </c>
      <c r="U100" s="29">
        <f t="shared" si="4"/>
        <v>4.2024326403335339E-4</v>
      </c>
    </row>
    <row r="101" spans="1:21" ht="14.25" customHeight="1">
      <c r="A101" s="12" t="s">
        <v>259</v>
      </c>
      <c r="B101" s="12" t="s">
        <v>260</v>
      </c>
      <c r="C101" s="12" t="s">
        <v>58</v>
      </c>
      <c r="D101" s="13" t="s">
        <v>196</v>
      </c>
      <c r="E101" s="25">
        <f t="shared" si="0"/>
        <v>4.7246941726045415E-4</v>
      </c>
      <c r="F101" s="26">
        <f>IFERROR(IF('1.DP 2012-2022 '!E101&lt;0,"IRPJ NEGATIVO",('1.DP 2012-2022 '!E101+'1.DP 2012-2022 '!AA101)/'1.DP 2012-2022 '!P101),"NA")</f>
        <v>0.14775351996498712</v>
      </c>
      <c r="G101" s="26">
        <f>IFERROR(IF('1.DP 2012-2022 '!F101&lt;0,"IRPJ NEGATIVO",('1.DP 2012-2022 '!F101+'1.DP 2012-2022 '!AB101)/'1.DP 2012-2022 '!Q101),"NA")</f>
        <v>0.12856335249523795</v>
      </c>
      <c r="H101" s="26">
        <f>IFERROR(IF('1.DP 2012-2022 '!G101&lt;0,"IRPJ NEGATIVO",('1.DP 2012-2022 '!G101+'1.DP 2012-2022 '!AC101)/'1.DP 2012-2022 '!R101),"NA")</f>
        <v>0.26736279469376878</v>
      </c>
      <c r="I101" s="26">
        <f>IFERROR(IF('1.DP 2012-2022 '!H101&lt;0,"IRPJ NEGATIVO",('1.DP 2012-2022 '!H101+'1.DP 2012-2022 '!AD101)/'1.DP 2012-2022 '!S101),"NA")</f>
        <v>-0.34854696184798628</v>
      </c>
      <c r="J101" s="26">
        <f>IFERROR(IF('1.DP 2012-2022 '!I101&lt;0,"IRPJ NEGATIVO",('1.DP 2012-2022 '!I101+'1.DP 2012-2022 '!AE101)/'1.DP 2012-2022 '!T101),"NA")</f>
        <v>-1.6885773136259094E-2</v>
      </c>
      <c r="K101" s="26">
        <f>IFERROR(IF('1.DP 2012-2022 '!J101&lt;0,"IRPJ NEGATIVO",('1.DP 2012-2022 '!J101+'1.DP 2012-2022 '!AF101)/'1.DP 2012-2022 '!U101),"NA")</f>
        <v>-3.0650858060394498E-2</v>
      </c>
      <c r="L101" s="26">
        <f>IFERROR(IF('1.DP 2012-2022 '!K101&lt;0,"IRPJ NEGATIVO",('1.DP 2012-2022 '!K101+'1.DP 2012-2022 '!AG101)/'1.DP 2012-2022 '!V101),"NA")</f>
        <v>-0.1989695728823889</v>
      </c>
      <c r="M101" s="26">
        <f>IFERROR(IF('1.DP 2012-2022 '!L101&lt;0,"IRPJ NEGATIVO",('1.DP 2012-2022 '!L101+'1.DP 2012-2022 '!AH101)/'1.DP 2012-2022 '!W101),"NA")</f>
        <v>0.20134508945353938</v>
      </c>
      <c r="N101" s="26">
        <f>IFERROR(IF('1.DP 2012-2022 '!M101&lt;0,"IRPJ NEGATIVO",('1.DP 2012-2022 '!M101+'1.DP 2012-2022 '!AI101)/'1.DP 2012-2022 '!X101),"NA")</f>
        <v>0.11271263621719425</v>
      </c>
      <c r="O101" s="26">
        <f>IFERROR(IF('1.DP 2012-2022 '!N101&lt;0,"IRPJ NEGATIVO",('1.DP 2012-2022 '!N101+'1.DP 2012-2022 '!AJ101)/'1.DP 2012-2022 '!Y101),"NA")</f>
        <v>6.5467259272289399E-2</v>
      </c>
      <c r="P101" s="26">
        <f>IFERROR(IF('1.DP 2012-2022 '!O101&lt;0,"IRPJ NEGATIVO",('1.DP 2012-2022 '!O101+'1.DP 2012-2022 '!AK101)/'1.DP 2012-2022 '!Z101),"NA")</f>
        <v>0.154595632206944</v>
      </c>
      <c r="Q101" s="27">
        <f t="shared" si="1"/>
        <v>11</v>
      </c>
      <c r="R101" s="27">
        <f t="shared" si="2"/>
        <v>764</v>
      </c>
      <c r="S101" s="28">
        <f>IFERROR((SUMIF('1.DP 2012-2022 '!E101:O101,"&gt;=0",'1.DP 2012-2022 '!E101:O101)+SUMIF('1.DP 2012-2022 '!E101:O101,"&gt;=0",'1.DP 2012-2022 '!AA101:AK101))/(SUM('1.DP 2012-2022 '!P101:Z101)),"NA")</f>
        <v>0.27705025167887443</v>
      </c>
      <c r="T101" s="29">
        <f t="shared" si="3"/>
        <v>3.988943414224632E-3</v>
      </c>
      <c r="U101" s="29">
        <f t="shared" si="4"/>
        <v>1.0768737697765438E-3</v>
      </c>
    </row>
    <row r="102" spans="1:21" ht="14.25" customHeight="1">
      <c r="A102" s="12" t="s">
        <v>261</v>
      </c>
      <c r="B102" s="12" t="s">
        <v>262</v>
      </c>
      <c r="C102" s="12" t="s">
        <v>58</v>
      </c>
      <c r="D102" s="13" t="s">
        <v>196</v>
      </c>
      <c r="E102" s="25">
        <f t="shared" si="0"/>
        <v>5.3094950511916022E-4</v>
      </c>
      <c r="F102" s="26">
        <f>IFERROR(IF('1.DP 2012-2022 '!E102&lt;0,"IRPJ NEGATIVO",('1.DP 2012-2022 '!E102+'1.DP 2012-2022 '!AA102)/'1.DP 2012-2022 '!P102),"NA")</f>
        <v>-1.1085216742251389</v>
      </c>
      <c r="G102" s="26">
        <f>IFERROR(IF('1.DP 2012-2022 '!F102&lt;0,"IRPJ NEGATIVO",('1.DP 2012-2022 '!F102+'1.DP 2012-2022 '!AB102)/'1.DP 2012-2022 '!Q102),"NA")</f>
        <v>0</v>
      </c>
      <c r="H102" s="26">
        <f>IFERROR(IF('1.DP 2012-2022 '!G102&lt;0,"IRPJ NEGATIVO",('1.DP 2012-2022 '!G102+'1.DP 2012-2022 '!AC102)/'1.DP 2012-2022 '!R102),"NA")</f>
        <v>5.8122440262611329E-6</v>
      </c>
      <c r="I102" s="26">
        <f>IFERROR(IF('1.DP 2012-2022 '!H102&lt;0,"IRPJ NEGATIVO",('1.DP 2012-2022 '!H102+'1.DP 2012-2022 '!AD102)/'1.DP 2012-2022 '!S102),"NA")</f>
        <v>-14.981395474647616</v>
      </c>
      <c r="J102" s="26">
        <f>IFERROR(IF('1.DP 2012-2022 '!I102&lt;0,"IRPJ NEGATIVO",('1.DP 2012-2022 '!I102+'1.DP 2012-2022 '!AE102)/'1.DP 2012-2022 '!T102),"NA")</f>
        <v>0.18148599273728844</v>
      </c>
      <c r="K102" s="26">
        <f>IFERROR(IF('1.DP 2012-2022 '!J102&lt;0,"IRPJ NEGATIVO",('1.DP 2012-2022 '!J102+'1.DP 2012-2022 '!AF102)/'1.DP 2012-2022 '!U102),"NA")</f>
        <v>-1.7941677311392357</v>
      </c>
      <c r="L102" s="26">
        <f>IFERROR(IF('1.DP 2012-2022 '!K102&lt;0,"IRPJ NEGATIVO",('1.DP 2012-2022 '!K102+'1.DP 2012-2022 '!AG102)/'1.DP 2012-2022 '!V102),"NA")</f>
        <v>4.7544573483433251E-2</v>
      </c>
      <c r="M102" s="26">
        <f>IFERROR(IF('1.DP 2012-2022 '!L102&lt;0,"IRPJ NEGATIVO",('1.DP 2012-2022 '!L102+'1.DP 2012-2022 '!AH102)/'1.DP 2012-2022 '!W102),"NA")</f>
        <v>0</v>
      </c>
      <c r="N102" s="26">
        <f>IFERROR(IF('1.DP 2012-2022 '!M102&lt;0,"IRPJ NEGATIVO",('1.DP 2012-2022 '!M102+'1.DP 2012-2022 '!AI102)/'1.DP 2012-2022 '!X102),"NA")</f>
        <v>0</v>
      </c>
      <c r="O102" s="26">
        <f>IFERROR(IF('1.DP 2012-2022 '!N102&lt;0,"IRPJ NEGATIVO",('1.DP 2012-2022 '!N102+'1.DP 2012-2022 '!AJ102)/'1.DP 2012-2022 '!Y102),"NA")</f>
        <v>0.12590336570741067</v>
      </c>
      <c r="P102" s="26">
        <f>IFERROR(IF('1.DP 2012-2022 '!O102&lt;0,"IRPJ NEGATIVO",('1.DP 2012-2022 '!O102+'1.DP 2012-2022 '!AK102)/'1.DP 2012-2022 '!Z102),"NA")</f>
        <v>1.9873757813050882E-2</v>
      </c>
      <c r="Q102" s="27">
        <f t="shared" si="1"/>
        <v>8</v>
      </c>
      <c r="R102" s="27">
        <f t="shared" si="2"/>
        <v>764</v>
      </c>
      <c r="S102" s="28">
        <f>IFERROR((SUMIF('1.DP 2012-2022 '!E102:O102,"&gt;=0",'1.DP 2012-2022 '!E102:O102)+SUMIF('1.DP 2012-2022 '!E102:O102,"&gt;=0",'1.DP 2012-2022 '!AA102:AK102))/(SUM('1.DP 2012-2022 '!P102:Z102)),"NA")</f>
        <v>0.59616138951645181</v>
      </c>
      <c r="T102" s="29">
        <f t="shared" si="3"/>
        <v>6.2425276389157262E-3</v>
      </c>
      <c r="U102" s="29">
        <f t="shared" si="4"/>
        <v>1.6852618784917366E-3</v>
      </c>
    </row>
    <row r="103" spans="1:21" ht="14.25" customHeight="1">
      <c r="A103" s="12" t="s">
        <v>263</v>
      </c>
      <c r="B103" s="12" t="s">
        <v>264</v>
      </c>
      <c r="C103" s="12" t="s">
        <v>58</v>
      </c>
      <c r="D103" s="13" t="s">
        <v>196</v>
      </c>
      <c r="E103" s="25">
        <f t="shared" si="0"/>
        <v>3.2384791817662814E-4</v>
      </c>
      <c r="F103" s="26">
        <f>IFERROR(IF('1.DP 2012-2022 '!E103&lt;0,"IRPJ NEGATIVO",('1.DP 2012-2022 '!E103+'1.DP 2012-2022 '!AA103)/'1.DP 2012-2022 '!P103),"NA")</f>
        <v>-1.0668434711857751E-2</v>
      </c>
      <c r="G103" s="26">
        <f>IFERROR(IF('1.DP 2012-2022 '!F103&lt;0,"IRPJ NEGATIVO",('1.DP 2012-2022 '!F103+'1.DP 2012-2022 '!AB103)/'1.DP 2012-2022 '!Q103),"NA")</f>
        <v>0.30148855251671725</v>
      </c>
      <c r="H103" s="26">
        <f>IFERROR(IF('1.DP 2012-2022 '!G103&lt;0,"IRPJ NEGATIVO",('1.DP 2012-2022 '!G103+'1.DP 2012-2022 '!AC103)/'1.DP 2012-2022 '!R103),"NA")</f>
        <v>2.1574870520833161E-2</v>
      </c>
      <c r="I103" s="26">
        <f>IFERROR(IF('1.DP 2012-2022 '!H103&lt;0,"IRPJ NEGATIVO",('1.DP 2012-2022 '!H103+'1.DP 2012-2022 '!AD103)/'1.DP 2012-2022 '!S103),"NA")</f>
        <v>1.3799721286236835E-2</v>
      </c>
      <c r="J103" s="26">
        <f>IFERROR(IF('1.DP 2012-2022 '!I103&lt;0,"IRPJ NEGATIVO",('1.DP 2012-2022 '!I103+'1.DP 2012-2022 '!AE103)/'1.DP 2012-2022 '!T103),"NA")</f>
        <v>1.9279351077787662E-2</v>
      </c>
      <c r="K103" s="26">
        <f>IFERROR(IF('1.DP 2012-2022 '!J103&lt;0,"IRPJ NEGATIVO",('1.DP 2012-2022 '!J103+'1.DP 2012-2022 '!AF103)/'1.DP 2012-2022 '!U103),"NA")</f>
        <v>2.652397579556796E-2</v>
      </c>
      <c r="L103" s="26">
        <f>IFERROR(IF('1.DP 2012-2022 '!K103&lt;0,"IRPJ NEGATIVO",('1.DP 2012-2022 '!K103+'1.DP 2012-2022 '!AG103)/'1.DP 2012-2022 '!V103),"NA")</f>
        <v>-0.91259058118100089</v>
      </c>
      <c r="M103" s="26">
        <f>IFERROR(IF('1.DP 2012-2022 '!L103&lt;0,"IRPJ NEGATIVO",('1.DP 2012-2022 '!L103+'1.DP 2012-2022 '!AH103)/'1.DP 2012-2022 '!W103),"NA")</f>
        <v>5.3451496253660025E-2</v>
      </c>
      <c r="N103" s="26">
        <f>IFERROR(IF('1.DP 2012-2022 '!M103&lt;0,"IRPJ NEGATIVO",('1.DP 2012-2022 '!M103+'1.DP 2012-2022 '!AI103)/'1.DP 2012-2022 '!X103),"NA")</f>
        <v>1.4366078923682801</v>
      </c>
      <c r="O103" s="26">
        <f>IFERROR(IF('1.DP 2012-2022 '!N103&lt;0,"IRPJ NEGATIVO",('1.DP 2012-2022 '!N103+'1.DP 2012-2022 '!AJ103)/'1.DP 2012-2022 '!Y103),"NA")</f>
        <v>-0.20552081319499507</v>
      </c>
      <c r="P103" s="26">
        <f>IFERROR(IF('1.DP 2012-2022 '!O103&lt;0,"IRPJ NEGATIVO",('1.DP 2012-2022 '!O103+'1.DP 2012-2022 '!AK103)/'1.DP 2012-2022 '!Z103),"NA")</f>
        <v>-6.0377932368582653E-2</v>
      </c>
      <c r="Q103" s="27">
        <f t="shared" si="1"/>
        <v>9</v>
      </c>
      <c r="R103" s="27">
        <f t="shared" si="2"/>
        <v>764</v>
      </c>
      <c r="S103" s="28">
        <f>IFERROR((SUMIF('1.DP 2012-2022 '!E103:O103,"&gt;=0",'1.DP 2012-2022 '!E103:O103)+SUMIF('1.DP 2012-2022 '!E103:O103,"&gt;=0",'1.DP 2012-2022 '!AA103:AK103))/(SUM('1.DP 2012-2022 '!P103:Z103)),"NA")</f>
        <v>0.26062610975841694</v>
      </c>
      <c r="T103" s="29">
        <f t="shared" si="3"/>
        <v>3.0702028636462727E-3</v>
      </c>
      <c r="U103" s="29">
        <f t="shared" si="4"/>
        <v>8.2884628545079587E-4</v>
      </c>
    </row>
    <row r="104" spans="1:21" ht="14.25" customHeight="1">
      <c r="A104" s="12" t="s">
        <v>265</v>
      </c>
      <c r="B104" s="12" t="s">
        <v>266</v>
      </c>
      <c r="C104" s="12" t="s">
        <v>58</v>
      </c>
      <c r="D104" s="13" t="s">
        <v>196</v>
      </c>
      <c r="E104" s="25">
        <f t="shared" si="0"/>
        <v>9.2756951871963218E-4</v>
      </c>
      <c r="F104" s="26">
        <f>IFERROR(IF('1.DP 2012-2022 '!E104&lt;0,"IRPJ NEGATIVO",('1.DP 2012-2022 '!E104+'1.DP 2012-2022 '!AA104)/'1.DP 2012-2022 '!P104),"NA")</f>
        <v>0.50975694820700146</v>
      </c>
      <c r="G104" s="26" t="str">
        <f>IFERROR(IF('1.DP 2012-2022 '!F104&lt;0,"IRPJ NEGATIVO",('1.DP 2012-2022 '!F104+'1.DP 2012-2022 '!AB104)/'1.DP 2012-2022 '!Q104),"NA")</f>
        <v>IRPJ NEGATIVO</v>
      </c>
      <c r="H104" s="26">
        <f>IFERROR(IF('1.DP 2012-2022 '!G104&lt;0,"IRPJ NEGATIVO",('1.DP 2012-2022 '!G104+'1.DP 2012-2022 '!AC104)/'1.DP 2012-2022 '!R104),"NA")</f>
        <v>0.22104781830098147</v>
      </c>
      <c r="I104" s="26">
        <f>IFERROR(IF('1.DP 2012-2022 '!H104&lt;0,"IRPJ NEGATIVO",('1.DP 2012-2022 '!H104+'1.DP 2012-2022 '!AD104)/'1.DP 2012-2022 '!S104),"NA")</f>
        <v>-0.99045106210026379</v>
      </c>
      <c r="J104" s="26">
        <f>IFERROR(IF('1.DP 2012-2022 '!I104&lt;0,"IRPJ NEGATIVO",('1.DP 2012-2022 '!I104+'1.DP 2012-2022 '!AE104)/'1.DP 2012-2022 '!T104),"NA")</f>
        <v>-2.2141654206183824E-2</v>
      </c>
      <c r="K104" s="26">
        <f>IFERROR(IF('1.DP 2012-2022 '!J104&lt;0,"IRPJ NEGATIVO",('1.DP 2012-2022 '!J104+'1.DP 2012-2022 '!AF104)/'1.DP 2012-2022 '!U104),"NA")</f>
        <v>0.81407850696759898</v>
      </c>
      <c r="L104" s="26">
        <f>IFERROR(IF('1.DP 2012-2022 '!K104&lt;0,"IRPJ NEGATIVO",('1.DP 2012-2022 '!K104+'1.DP 2012-2022 '!AG104)/'1.DP 2012-2022 '!V104),"NA")</f>
        <v>0</v>
      </c>
      <c r="M104" s="26">
        <f>IFERROR(IF('1.DP 2012-2022 '!L104&lt;0,"IRPJ NEGATIVO",('1.DP 2012-2022 '!L104+'1.DP 2012-2022 '!AH104)/'1.DP 2012-2022 '!W104),"NA")</f>
        <v>0</v>
      </c>
      <c r="N104" s="26">
        <f>IFERROR(IF('1.DP 2012-2022 '!M104&lt;0,"IRPJ NEGATIVO",('1.DP 2012-2022 '!M104+'1.DP 2012-2022 '!AI104)/'1.DP 2012-2022 '!X104),"NA")</f>
        <v>0</v>
      </c>
      <c r="O104" s="26" t="str">
        <f>IFERROR(IF('1.DP 2012-2022 '!N104&lt;0,"IRPJ NEGATIVO",('1.DP 2012-2022 '!N104+'1.DP 2012-2022 '!AJ104)/'1.DP 2012-2022 '!Y104),"NA")</f>
        <v>NA</v>
      </c>
      <c r="P104" s="26" t="str">
        <f>IFERROR(IF('1.DP 2012-2022 '!O104&lt;0,"IRPJ NEGATIVO",('1.DP 2012-2022 '!O104+'1.DP 2012-2022 '!AK104)/'1.DP 2012-2022 '!Z104),"NA")</f>
        <v>NA</v>
      </c>
      <c r="Q104" s="27">
        <f t="shared" si="1"/>
        <v>6</v>
      </c>
      <c r="R104" s="27">
        <f t="shared" si="2"/>
        <v>764</v>
      </c>
      <c r="S104" s="28">
        <f>IFERROR((SUMIF('1.DP 2012-2022 '!E104:O104,"&gt;=0",'1.DP 2012-2022 '!E104:O104)+SUMIF('1.DP 2012-2022 '!E104:O104,"&gt;=0",'1.DP 2012-2022 '!AA104:AK104))/(SUM('1.DP 2012-2022 '!P104:Z104)),"NA")</f>
        <v>6.3854149386372488E-2</v>
      </c>
      <c r="T104" s="29">
        <f t="shared" si="3"/>
        <v>5.0147237737988861E-4</v>
      </c>
      <c r="U104" s="29">
        <f t="shared" si="4"/>
        <v>1.3537982202057772E-4</v>
      </c>
    </row>
    <row r="105" spans="1:21" ht="14.25" customHeight="1">
      <c r="A105" s="12" t="s">
        <v>267</v>
      </c>
      <c r="B105" s="12" t="s">
        <v>268</v>
      </c>
      <c r="C105" s="12" t="s">
        <v>58</v>
      </c>
      <c r="D105" s="13" t="s">
        <v>196</v>
      </c>
      <c r="E105" s="25">
        <f t="shared" si="0"/>
        <v>2.297416848180432E-4</v>
      </c>
      <c r="F105" s="26">
        <f>IFERROR(IF('1.DP 2012-2022 '!E105&lt;0,"IRPJ NEGATIVO",('1.DP 2012-2022 '!E105+'1.DP 2012-2022 '!AA105)/'1.DP 2012-2022 '!P105),"NA")</f>
        <v>-0.42319152990123282</v>
      </c>
      <c r="G105" s="26">
        <f>IFERROR(IF('1.DP 2012-2022 '!F105&lt;0,"IRPJ NEGATIVO",('1.DP 2012-2022 '!F105+'1.DP 2012-2022 '!AB105)/'1.DP 2012-2022 '!Q105),"NA")</f>
        <v>2.9659731423344392E-2</v>
      </c>
      <c r="H105" s="26">
        <f>IFERROR(IF('1.DP 2012-2022 '!G105&lt;0,"IRPJ NEGATIVO",('1.DP 2012-2022 '!G105+'1.DP 2012-2022 '!AC105)/'1.DP 2012-2022 '!R105),"NA")</f>
        <v>0.12467532539686729</v>
      </c>
      <c r="I105" s="26" t="str">
        <f>IFERROR(IF('1.DP 2012-2022 '!H105&lt;0,"IRPJ NEGATIVO",('1.DP 2012-2022 '!H105+'1.DP 2012-2022 '!AD105)/'1.DP 2012-2022 '!S105),"NA")</f>
        <v>IRPJ NEGATIVO</v>
      </c>
      <c r="J105" s="26" t="str">
        <f>IFERROR(IF('1.DP 2012-2022 '!I105&lt;0,"IRPJ NEGATIVO",('1.DP 2012-2022 '!I105+'1.DP 2012-2022 '!AE105)/'1.DP 2012-2022 '!T105),"NA")</f>
        <v>IRPJ NEGATIVO</v>
      </c>
      <c r="K105" s="26" t="str">
        <f>IFERROR(IF('1.DP 2012-2022 '!J105&lt;0,"IRPJ NEGATIVO",('1.DP 2012-2022 '!J105+'1.DP 2012-2022 '!AF105)/'1.DP 2012-2022 '!U105),"NA")</f>
        <v>IRPJ NEGATIVO</v>
      </c>
      <c r="L105" s="26" t="str">
        <f>IFERROR(IF('1.DP 2012-2022 '!K105&lt;0,"IRPJ NEGATIVO",('1.DP 2012-2022 '!K105+'1.DP 2012-2022 '!AG105)/'1.DP 2012-2022 '!V105),"NA")</f>
        <v>IRPJ NEGATIVO</v>
      </c>
      <c r="M105" s="26" t="str">
        <f>IFERROR(IF('1.DP 2012-2022 '!L105&lt;0,"IRPJ NEGATIVO",('1.DP 2012-2022 '!L105+'1.DP 2012-2022 '!AH105)/'1.DP 2012-2022 '!W105),"NA")</f>
        <v>IRPJ NEGATIVO</v>
      </c>
      <c r="N105" s="26">
        <f>IFERROR(IF('1.DP 2012-2022 '!M105&lt;0,"IRPJ NEGATIVO",('1.DP 2012-2022 '!M105+'1.DP 2012-2022 '!AI105)/'1.DP 2012-2022 '!X105),"NA")</f>
        <v>0.19668279237715286</v>
      </c>
      <c r="O105" s="26">
        <f>IFERROR(IF('1.DP 2012-2022 '!N105&lt;0,"IRPJ NEGATIVO",('1.DP 2012-2022 '!N105+'1.DP 2012-2022 '!AJ105)/'1.DP 2012-2022 '!Y105),"NA")</f>
        <v>0.24769632790485324</v>
      </c>
      <c r="P105" s="26" t="str">
        <f>IFERROR(IF('1.DP 2012-2022 '!O105&lt;0,"IRPJ NEGATIVO",('1.DP 2012-2022 '!O105+'1.DP 2012-2022 '!AK105)/'1.DP 2012-2022 '!Z105),"NA")</f>
        <v>IRPJ NEGATIVO</v>
      </c>
      <c r="Q105" s="27">
        <f t="shared" si="1"/>
        <v>5</v>
      </c>
      <c r="R105" s="27">
        <f t="shared" si="2"/>
        <v>764</v>
      </c>
      <c r="S105" s="28">
        <f>IFERROR((SUMIF('1.DP 2012-2022 '!E105:O105,"&gt;=0",'1.DP 2012-2022 '!E105:O105)+SUMIF('1.DP 2012-2022 '!E105:O105,"&gt;=0",'1.DP 2012-2022 '!AA105:AK105))/(SUM('1.DP 2012-2022 '!P105:Z105)),"NA")</f>
        <v>7.1464374946883453E-3</v>
      </c>
      <c r="T105" s="29">
        <f t="shared" si="3"/>
        <v>4.6769878891939436E-5</v>
      </c>
      <c r="U105" s="29">
        <f t="shared" si="4"/>
        <v>1.2626214654926406E-5</v>
      </c>
    </row>
    <row r="106" spans="1:21" ht="14.25" customHeight="1">
      <c r="A106" s="12" t="s">
        <v>269</v>
      </c>
      <c r="B106" s="12" t="s">
        <v>270</v>
      </c>
      <c r="C106" s="12" t="s">
        <v>58</v>
      </c>
      <c r="D106" s="13" t="s">
        <v>196</v>
      </c>
      <c r="E106" s="25">
        <f t="shared" si="0"/>
        <v>3.0639462742843259E-4</v>
      </c>
      <c r="F106" s="26">
        <f>IFERROR(IF('1.DP 2012-2022 '!E106&lt;0,"IRPJ NEGATIVO",('1.DP 2012-2022 '!E106+'1.DP 2012-2022 '!AA106)/'1.DP 2012-2022 '!P106),"NA")</f>
        <v>0.13175035281786818</v>
      </c>
      <c r="G106" s="26">
        <f>IFERROR(IF('1.DP 2012-2022 '!F106&lt;0,"IRPJ NEGATIVO",('1.DP 2012-2022 '!F106+'1.DP 2012-2022 '!AB106)/'1.DP 2012-2022 '!Q106),"NA")</f>
        <v>0.2338107099366783</v>
      </c>
      <c r="H106" s="26">
        <f>IFERROR(IF('1.DP 2012-2022 '!G106&lt;0,"IRPJ NEGATIVO",('1.DP 2012-2022 '!G106+'1.DP 2012-2022 '!AC106)/'1.DP 2012-2022 '!R106),"NA")</f>
        <v>-0.13147556739922397</v>
      </c>
      <c r="I106" s="26">
        <f>IFERROR(IF('1.DP 2012-2022 '!H106&lt;0,"IRPJ NEGATIVO",('1.DP 2012-2022 '!H106+'1.DP 2012-2022 '!AD106)/'1.DP 2012-2022 '!S106),"NA")</f>
        <v>0</v>
      </c>
      <c r="J106" s="26">
        <f>IFERROR(IF('1.DP 2012-2022 '!I106&lt;0,"IRPJ NEGATIVO",('1.DP 2012-2022 '!I106+'1.DP 2012-2022 '!AE106)/'1.DP 2012-2022 '!T106),"NA")</f>
        <v>0</v>
      </c>
      <c r="K106" s="26">
        <f>IFERROR(IF('1.DP 2012-2022 '!J106&lt;0,"IRPJ NEGATIVO",('1.DP 2012-2022 '!J106+'1.DP 2012-2022 '!AF106)/'1.DP 2012-2022 '!U106),"NA")</f>
        <v>0</v>
      </c>
      <c r="L106" s="26">
        <f>IFERROR(IF('1.DP 2012-2022 '!K106&lt;0,"IRPJ NEGATIVO",('1.DP 2012-2022 '!K106+'1.DP 2012-2022 '!AG106)/'1.DP 2012-2022 '!V106),"NA")</f>
        <v>0</v>
      </c>
      <c r="M106" s="26">
        <f>IFERROR(IF('1.DP 2012-2022 '!L106&lt;0,"IRPJ NEGATIVO",('1.DP 2012-2022 '!L106+'1.DP 2012-2022 '!AH106)/'1.DP 2012-2022 '!W106),"NA")</f>
        <v>0</v>
      </c>
      <c r="N106" s="26">
        <f>IFERROR(IF('1.DP 2012-2022 '!M106&lt;0,"IRPJ NEGATIVO",('1.DP 2012-2022 '!M106+'1.DP 2012-2022 '!AI106)/'1.DP 2012-2022 '!X106),"NA")</f>
        <v>0</v>
      </c>
      <c r="O106" s="26" t="str">
        <f>IFERROR(IF('1.DP 2012-2022 '!N106&lt;0,"IRPJ NEGATIVO",('1.DP 2012-2022 '!N106+'1.DP 2012-2022 '!AJ106)/'1.DP 2012-2022 '!Y106),"NA")</f>
        <v>NA</v>
      </c>
      <c r="P106" s="26" t="str">
        <f>IFERROR(IF('1.DP 2012-2022 '!O106&lt;0,"IRPJ NEGATIVO",('1.DP 2012-2022 '!O106+'1.DP 2012-2022 '!AK106)/'1.DP 2012-2022 '!Z106),"NA")</f>
        <v>NA</v>
      </c>
      <c r="Q106" s="27">
        <f t="shared" si="1"/>
        <v>9</v>
      </c>
      <c r="R106" s="27">
        <f t="shared" si="2"/>
        <v>764</v>
      </c>
      <c r="S106" s="28">
        <f>IFERROR((SUMIF('1.DP 2012-2022 '!E106:O106,"&gt;=0",'1.DP 2012-2022 '!E106:O106)+SUMIF('1.DP 2012-2022 '!E106:O106,"&gt;=0",'1.DP 2012-2022 '!AA106:AK106))/(SUM('1.DP 2012-2022 '!P106:Z106)),"NA")</f>
        <v>7.9844981172310162E-2</v>
      </c>
      <c r="T106" s="29">
        <f t="shared" si="3"/>
        <v>9.4058223894082657E-4</v>
      </c>
      <c r="U106" s="29">
        <f t="shared" si="4"/>
        <v>2.5392396839250581E-4</v>
      </c>
    </row>
    <row r="107" spans="1:21" ht="14.25" customHeight="1">
      <c r="A107" s="12" t="s">
        <v>271</v>
      </c>
      <c r="B107" s="12" t="s">
        <v>272</v>
      </c>
      <c r="C107" s="12" t="s">
        <v>58</v>
      </c>
      <c r="D107" s="13" t="s">
        <v>196</v>
      </c>
      <c r="E107" s="25">
        <f t="shared" si="0"/>
        <v>3.6230719521483422E-3</v>
      </c>
      <c r="F107" s="26">
        <f>IFERROR(IF('1.DP 2012-2022 '!E107&lt;0,"IRPJ NEGATIVO",('1.DP 2012-2022 '!E107+'1.DP 2012-2022 '!AA107)/'1.DP 2012-2022 '!P107),"NA")</f>
        <v>0.35643450845771424</v>
      </c>
      <c r="G107" s="26">
        <f>IFERROR(IF('1.DP 2012-2022 '!F107&lt;0,"IRPJ NEGATIVO",('1.DP 2012-2022 '!F107+'1.DP 2012-2022 '!AB107)/'1.DP 2012-2022 '!Q107),"NA")</f>
        <v>0.34480199986955085</v>
      </c>
      <c r="H107" s="26">
        <f>IFERROR(IF('1.DP 2012-2022 '!G107&lt;0,"IRPJ NEGATIVO",('1.DP 2012-2022 '!G107+'1.DP 2012-2022 '!AC107)/'1.DP 2012-2022 '!R107),"NA")</f>
        <v>-5.283607872372734E-3</v>
      </c>
      <c r="I107" s="26">
        <f>IFERROR(IF('1.DP 2012-2022 '!H107&lt;0,"IRPJ NEGATIVO",('1.DP 2012-2022 '!H107+'1.DP 2012-2022 '!AD107)/'1.DP 2012-2022 '!S107),"NA")</f>
        <v>0.16774134938271604</v>
      </c>
      <c r="J107" s="26">
        <f>IFERROR(IF('1.DP 2012-2022 '!I107&lt;0,"IRPJ NEGATIVO",('1.DP 2012-2022 '!I107+'1.DP 2012-2022 '!AE107)/'1.DP 2012-2022 '!T107),"NA")</f>
        <v>0.36309848254690852</v>
      </c>
      <c r="K107" s="26">
        <f>IFERROR(IF('1.DP 2012-2022 '!J107&lt;0,"IRPJ NEGATIVO",('1.DP 2012-2022 '!J107+'1.DP 2012-2022 '!AF107)/'1.DP 2012-2022 '!U107),"NA")</f>
        <v>0.46293890776552338</v>
      </c>
      <c r="L107" s="26">
        <f>IFERROR(IF('1.DP 2012-2022 '!K107&lt;0,"IRPJ NEGATIVO",('1.DP 2012-2022 '!K107+'1.DP 2012-2022 '!AG107)/'1.DP 2012-2022 '!V107),"NA")</f>
        <v>0.33895514414725103</v>
      </c>
      <c r="M107" s="26">
        <f>IFERROR(IF('1.DP 2012-2022 '!L107&lt;0,"IRPJ NEGATIVO",('1.DP 2012-2022 '!L107+'1.DP 2012-2022 '!AH107)/'1.DP 2012-2022 '!W107),"NA")</f>
        <v>9.780792216360408E-2</v>
      </c>
      <c r="N107" s="26">
        <f>IFERROR(IF('1.DP 2012-2022 '!M107&lt;0,"IRPJ NEGATIVO",('1.DP 2012-2022 '!M107+'1.DP 2012-2022 '!AI107)/'1.DP 2012-2022 '!X107),"NA")</f>
        <v>0.26798682732816387</v>
      </c>
      <c r="O107" s="26">
        <f>IFERROR(IF('1.DP 2012-2022 '!N107&lt;0,"IRPJ NEGATIVO",('1.DP 2012-2022 '!N107+'1.DP 2012-2022 '!AJ107)/'1.DP 2012-2022 '!Y107),"NA")</f>
        <v>0.12190662206669867</v>
      </c>
      <c r="P107" s="26">
        <f>IFERROR(IF('1.DP 2012-2022 '!O107&lt;0,"IRPJ NEGATIVO",('1.DP 2012-2022 '!O107+'1.DP 2012-2022 '!AK107)/'1.DP 2012-2022 '!Z107),"NA")</f>
        <v>0.10332015678403507</v>
      </c>
      <c r="Q107" s="27">
        <f t="shared" si="1"/>
        <v>11</v>
      </c>
      <c r="R107" s="27">
        <f t="shared" si="2"/>
        <v>764</v>
      </c>
      <c r="S107" s="28">
        <f>IFERROR((SUMIF('1.DP 2012-2022 '!E107:O107,"&gt;=0",'1.DP 2012-2022 '!E107:O107)+SUMIF('1.DP 2012-2022 '!E107:O107,"&gt;=0",'1.DP 2012-2022 '!AA107:AK107))/(SUM('1.DP 2012-2022 '!P107:Z107)),"NA")</f>
        <v>0.31674564685873896</v>
      </c>
      <c r="T107" s="29">
        <f t="shared" si="3"/>
        <v>4.5604739730970264E-3</v>
      </c>
      <c r="U107" s="29">
        <f t="shared" si="4"/>
        <v>1.2311668252459817E-3</v>
      </c>
    </row>
    <row r="108" spans="1:21" ht="14.25" customHeight="1">
      <c r="A108" s="12" t="s">
        <v>273</v>
      </c>
      <c r="B108" s="12" t="s">
        <v>274</v>
      </c>
      <c r="C108" s="12" t="s">
        <v>58</v>
      </c>
      <c r="D108" s="13" t="s">
        <v>196</v>
      </c>
      <c r="E108" s="25">
        <f t="shared" si="0"/>
        <v>3.1117139604639071E-3</v>
      </c>
      <c r="F108" s="26">
        <f>IFERROR(IF('1.DP 2012-2022 '!E108&lt;0,"IRPJ NEGATIVO",('1.DP 2012-2022 '!E108+'1.DP 2012-2022 '!AA108)/'1.DP 2012-2022 '!P108),"NA")</f>
        <v>0.11321519711586707</v>
      </c>
      <c r="G108" s="26">
        <f>IFERROR(IF('1.DP 2012-2022 '!F108&lt;0,"IRPJ NEGATIVO",('1.DP 2012-2022 '!F108+'1.DP 2012-2022 '!AB108)/'1.DP 2012-2022 '!Q108),"NA")</f>
        <v>1.460489554543209E-2</v>
      </c>
      <c r="H108" s="26">
        <f>IFERROR(IF('1.DP 2012-2022 '!G108&lt;0,"IRPJ NEGATIVO",('1.DP 2012-2022 '!G108+'1.DP 2012-2022 '!AC108)/'1.DP 2012-2022 '!R108),"NA")</f>
        <v>0.14940138256591101</v>
      </c>
      <c r="I108" s="26">
        <f>IFERROR(IF('1.DP 2012-2022 '!H108&lt;0,"IRPJ NEGATIVO",('1.DP 2012-2022 '!H108+'1.DP 2012-2022 '!AD108)/'1.DP 2012-2022 '!S108),"NA")</f>
        <v>0.30874819346116578</v>
      </c>
      <c r="J108" s="26">
        <f>IFERROR(IF('1.DP 2012-2022 '!I108&lt;0,"IRPJ NEGATIVO",('1.DP 2012-2022 '!I108+'1.DP 2012-2022 '!AE108)/'1.DP 2012-2022 '!T108),"NA")</f>
        <v>7.4200745640590676E-2</v>
      </c>
      <c r="K108" s="26">
        <f>IFERROR(IF('1.DP 2012-2022 '!J108&lt;0,"IRPJ NEGATIVO",('1.DP 2012-2022 '!J108+'1.DP 2012-2022 '!AF108)/'1.DP 2012-2022 '!U108),"NA")</f>
        <v>1.6758029340013112</v>
      </c>
      <c r="L108" s="26">
        <f>IFERROR(IF('1.DP 2012-2022 '!K108&lt;0,"IRPJ NEGATIVO",('1.DP 2012-2022 '!K108+'1.DP 2012-2022 '!AG108)/'1.DP 2012-2022 '!V108),"NA")</f>
        <v>0.1230638340492846</v>
      </c>
      <c r="M108" s="26">
        <f>IFERROR(IF('1.DP 2012-2022 '!L108&lt;0,"IRPJ NEGATIVO",('1.DP 2012-2022 '!L108+'1.DP 2012-2022 '!AH108)/'1.DP 2012-2022 '!W108),"NA")</f>
        <v>0.4462244699136777</v>
      </c>
      <c r="N108" s="26">
        <f>IFERROR(IF('1.DP 2012-2022 '!M108&lt;0,"IRPJ NEGATIVO",('1.DP 2012-2022 '!M108+'1.DP 2012-2022 '!AI108)/'1.DP 2012-2022 '!X108),"NA")</f>
        <v>0.57702952030430921</v>
      </c>
      <c r="O108" s="26">
        <f>IFERROR(IF('1.DP 2012-2022 '!N108&lt;0,"IRPJ NEGATIVO",('1.DP 2012-2022 '!N108+'1.DP 2012-2022 '!AJ108)/'1.DP 2012-2022 '!Y108),"NA")</f>
        <v>0.33312628061874444</v>
      </c>
      <c r="P108" s="26">
        <f>IFERROR(IF('1.DP 2012-2022 '!O108&lt;0,"IRPJ NEGATIVO",('1.DP 2012-2022 '!O108+'1.DP 2012-2022 '!AK108)/'1.DP 2012-2022 '!Z108),"NA")</f>
        <v>0.14472077093878885</v>
      </c>
      <c r="Q108" s="27">
        <f t="shared" si="1"/>
        <v>10</v>
      </c>
      <c r="R108" s="27">
        <f t="shared" si="2"/>
        <v>764</v>
      </c>
      <c r="S108" s="28">
        <f>IFERROR((SUMIF('1.DP 2012-2022 '!E108:O108,"&gt;=0",'1.DP 2012-2022 '!E108:O108)+SUMIF('1.DP 2012-2022 '!E108:O108,"&gt;=0",'1.DP 2012-2022 '!AA108:AK108))/(SUM('1.DP 2012-2022 '!P108:Z108)),"NA")</f>
        <v>0.21874855384287797</v>
      </c>
      <c r="T108" s="29">
        <f t="shared" si="3"/>
        <v>2.8632009665298165E-3</v>
      </c>
      <c r="U108" s="29">
        <f t="shared" si="4"/>
        <v>7.7296308778402115E-4</v>
      </c>
    </row>
    <row r="109" spans="1:21" ht="14.25" customHeight="1">
      <c r="A109" s="12" t="s">
        <v>275</v>
      </c>
      <c r="B109" s="12" t="s">
        <v>276</v>
      </c>
      <c r="C109" s="12" t="s">
        <v>58</v>
      </c>
      <c r="D109" s="13" t="s">
        <v>196</v>
      </c>
      <c r="E109" s="25">
        <f t="shared" si="0"/>
        <v>2.4135621002993048E-4</v>
      </c>
      <c r="F109" s="26">
        <f>IFERROR(IF('1.DP 2012-2022 '!E109&lt;0,"IRPJ NEGATIVO",('1.DP 2012-2022 '!E109+'1.DP 2012-2022 '!AA109)/'1.DP 2012-2022 '!P109),"NA")</f>
        <v>7.9982382983870629E-3</v>
      </c>
      <c r="G109" s="26">
        <f>IFERROR(IF('1.DP 2012-2022 '!F109&lt;0,"IRPJ NEGATIVO",('1.DP 2012-2022 '!F109+'1.DP 2012-2022 '!AB109)/'1.DP 2012-2022 '!Q109),"NA")</f>
        <v>-8.0544614949008327E-3</v>
      </c>
      <c r="H109" s="26">
        <f>IFERROR(IF('1.DP 2012-2022 '!G109&lt;0,"IRPJ NEGATIVO",('1.DP 2012-2022 '!G109+'1.DP 2012-2022 '!AC109)/'1.DP 2012-2022 '!R109),"NA")</f>
        <v>-9.3181643811484569E-2</v>
      </c>
      <c r="I109" s="26">
        <f>IFERROR(IF('1.DP 2012-2022 '!H109&lt;0,"IRPJ NEGATIVO",('1.DP 2012-2022 '!H109+'1.DP 2012-2022 '!AD109)/'1.DP 2012-2022 '!S109),"NA")</f>
        <v>1.0309046472031689E-2</v>
      </c>
      <c r="J109" s="26">
        <f>IFERROR(IF('1.DP 2012-2022 '!I109&lt;0,"IRPJ NEGATIVO",('1.DP 2012-2022 '!I109+'1.DP 2012-2022 '!AE109)/'1.DP 2012-2022 '!T109),"NA")</f>
        <v>2.0668516283826894E-2</v>
      </c>
      <c r="K109" s="26">
        <f>IFERROR(IF('1.DP 2012-2022 '!J109&lt;0,"IRPJ NEGATIVO",('1.DP 2012-2022 '!J109+'1.DP 2012-2022 '!AF109)/'1.DP 2012-2022 '!U109),"NA")</f>
        <v>0.11718158463532372</v>
      </c>
      <c r="L109" s="26">
        <f>IFERROR(IF('1.DP 2012-2022 '!K109&lt;0,"IRPJ NEGATIVO",('1.DP 2012-2022 '!K109+'1.DP 2012-2022 '!AG109)/'1.DP 2012-2022 '!V109),"NA")</f>
        <v>1.438294372398654E-2</v>
      </c>
      <c r="M109" s="26">
        <f>IFERROR(IF('1.DP 2012-2022 '!L109&lt;0,"IRPJ NEGATIVO",('1.DP 2012-2022 '!L109+'1.DP 2012-2022 '!AH109)/'1.DP 2012-2022 '!W109),"NA")</f>
        <v>-0.10284894411859659</v>
      </c>
      <c r="N109" s="26">
        <f>IFERROR(IF('1.DP 2012-2022 '!M109&lt;0,"IRPJ NEGATIVO",('1.DP 2012-2022 '!M109+'1.DP 2012-2022 '!AI109)/'1.DP 2012-2022 '!X109),"NA")</f>
        <v>-0.67802230343234882</v>
      </c>
      <c r="O109" s="26">
        <f>IFERROR(IF('1.DP 2012-2022 '!N109&lt;0,"IRPJ NEGATIVO",('1.DP 2012-2022 '!N109+'1.DP 2012-2022 '!AJ109)/'1.DP 2012-2022 '!Y109),"NA")</f>
        <v>0.21794086447429301</v>
      </c>
      <c r="P109" s="26">
        <f>IFERROR(IF('1.DP 2012-2022 '!O109&lt;0,"IRPJ NEGATIVO",('1.DP 2012-2022 '!O109+'1.DP 2012-2022 '!AK109)/'1.DP 2012-2022 '!Z109),"NA")</f>
        <v>-1.7201551198731426</v>
      </c>
      <c r="Q109" s="27">
        <f t="shared" si="1"/>
        <v>9</v>
      </c>
      <c r="R109" s="27">
        <f t="shared" si="2"/>
        <v>764</v>
      </c>
      <c r="S109" s="28">
        <f>IFERROR((SUMIF('1.DP 2012-2022 '!E109:O109,"&gt;=0",'1.DP 2012-2022 '!E109:O109)+SUMIF('1.DP 2012-2022 '!E109:O109,"&gt;=0",'1.DP 2012-2022 '!AA109:AK109))/(SUM('1.DP 2012-2022 '!P109:Z109)),"NA")</f>
        <v>-3.3453131580776709E-2</v>
      </c>
      <c r="T109" s="29">
        <f t="shared" si="3"/>
        <v>-3.9408139296726491E-4</v>
      </c>
      <c r="U109" s="29">
        <f t="shared" si="4"/>
        <v>-1.0638805096360085E-4</v>
      </c>
    </row>
    <row r="110" spans="1:21" ht="14.25" customHeight="1">
      <c r="A110" s="12" t="s">
        <v>277</v>
      </c>
      <c r="B110" s="12" t="s">
        <v>278</v>
      </c>
      <c r="C110" s="12" t="s">
        <v>58</v>
      </c>
      <c r="D110" s="13" t="s">
        <v>196</v>
      </c>
      <c r="E110" s="25">
        <f t="shared" si="0"/>
        <v>1.021836276083588E-3</v>
      </c>
      <c r="F110" s="26">
        <f>IFERROR(IF('1.DP 2012-2022 '!E110&lt;0,"IRPJ NEGATIVO",('1.DP 2012-2022 '!E110+'1.DP 2012-2022 '!AA110)/'1.DP 2012-2022 '!P110),"NA")</f>
        <v>0.278052321084098</v>
      </c>
      <c r="G110" s="26">
        <f>IFERROR(IF('1.DP 2012-2022 '!F110&lt;0,"IRPJ NEGATIVO",('1.DP 2012-2022 '!F110+'1.DP 2012-2022 '!AB110)/'1.DP 2012-2022 '!Q110),"NA")</f>
        <v>0.14456287623514491</v>
      </c>
      <c r="H110" s="26">
        <f>IFERROR(IF('1.DP 2012-2022 '!G110&lt;0,"IRPJ NEGATIVO",('1.DP 2012-2022 '!G110+'1.DP 2012-2022 '!AC110)/'1.DP 2012-2022 '!R110),"NA")</f>
        <v>0.12155537890585072</v>
      </c>
      <c r="I110" s="26">
        <f>IFERROR(IF('1.DP 2012-2022 '!H110&lt;0,"IRPJ NEGATIVO",('1.DP 2012-2022 '!H110+'1.DP 2012-2022 '!AD110)/'1.DP 2012-2022 '!S110),"NA")</f>
        <v>8.2317327205629037E-2</v>
      </c>
      <c r="J110" s="26">
        <f>IFERROR(IF('1.DP 2012-2022 '!I110&lt;0,"IRPJ NEGATIVO",('1.DP 2012-2022 '!I110+'1.DP 2012-2022 '!AE110)/'1.DP 2012-2022 '!T110),"NA")</f>
        <v>0.15419501149713863</v>
      </c>
      <c r="K110" s="26" t="str">
        <f>IFERROR(IF('1.DP 2012-2022 '!J110&lt;0,"IRPJ NEGATIVO",('1.DP 2012-2022 '!J110+'1.DP 2012-2022 '!AF110)/'1.DP 2012-2022 '!U110),"NA")</f>
        <v>NA</v>
      </c>
      <c r="L110" s="26" t="str">
        <f>IFERROR(IF('1.DP 2012-2022 '!K110&lt;0,"IRPJ NEGATIVO",('1.DP 2012-2022 '!K110+'1.DP 2012-2022 '!AG110)/'1.DP 2012-2022 '!V110),"NA")</f>
        <v>NA</v>
      </c>
      <c r="M110" s="26" t="str">
        <f>IFERROR(IF('1.DP 2012-2022 '!L110&lt;0,"IRPJ NEGATIVO",('1.DP 2012-2022 '!L110+'1.DP 2012-2022 '!AH110)/'1.DP 2012-2022 '!W110),"NA")</f>
        <v>NA</v>
      </c>
      <c r="N110" s="26" t="str">
        <f>IFERROR(IF('1.DP 2012-2022 '!M110&lt;0,"IRPJ NEGATIVO",('1.DP 2012-2022 '!M110+'1.DP 2012-2022 '!AI110)/'1.DP 2012-2022 '!X110),"NA")</f>
        <v>NA</v>
      </c>
      <c r="O110" s="26" t="str">
        <f>IFERROR(IF('1.DP 2012-2022 '!N110&lt;0,"IRPJ NEGATIVO",('1.DP 2012-2022 '!N110+'1.DP 2012-2022 '!AJ110)/'1.DP 2012-2022 '!Y110),"NA")</f>
        <v>NA</v>
      </c>
      <c r="P110" s="26" t="str">
        <f>IFERROR(IF('1.DP 2012-2022 '!O110&lt;0,"IRPJ NEGATIVO",('1.DP 2012-2022 '!O110+'1.DP 2012-2022 '!AK110)/'1.DP 2012-2022 '!Z110),"NA")</f>
        <v>NA</v>
      </c>
      <c r="Q110" s="27">
        <f t="shared" si="1"/>
        <v>5</v>
      </c>
      <c r="R110" s="27">
        <f t="shared" si="2"/>
        <v>764</v>
      </c>
      <c r="S110" s="28">
        <f>IFERROR((SUMIF('1.DP 2012-2022 '!E110:O110,"&gt;=0",'1.DP 2012-2022 '!E110:O110)+SUMIF('1.DP 2012-2022 '!E110:O110,"&gt;=0",'1.DP 2012-2022 '!AA110:AK110))/(SUM('1.DP 2012-2022 '!P110:Z110)),"NA")</f>
        <v>0.15759757432546728</v>
      </c>
      <c r="T110" s="29">
        <f t="shared" si="3"/>
        <v>1.0313977377321157E-3</v>
      </c>
      <c r="U110" s="29">
        <f t="shared" si="4"/>
        <v>2.7844094403792804E-4</v>
      </c>
    </row>
    <row r="111" spans="1:21" ht="14.25" customHeight="1">
      <c r="A111" s="12" t="s">
        <v>279</v>
      </c>
      <c r="B111" s="12" t="s">
        <v>280</v>
      </c>
      <c r="C111" s="12" t="s">
        <v>58</v>
      </c>
      <c r="D111" s="13" t="s">
        <v>196</v>
      </c>
      <c r="E111" s="25">
        <f t="shared" si="0"/>
        <v>-1.7654027454379052E-4</v>
      </c>
      <c r="F111" s="26">
        <f>IFERROR(IF('1.DP 2012-2022 '!E111&lt;0,"IRPJ NEGATIVO",('1.DP 2012-2022 '!E111+'1.DP 2012-2022 '!AA111)/'1.DP 2012-2022 '!P111),"NA")</f>
        <v>-0.16205968029916587</v>
      </c>
      <c r="G111" s="26">
        <f>IFERROR(IF('1.DP 2012-2022 '!F111&lt;0,"IRPJ NEGATIVO",('1.DP 2012-2022 '!F111+'1.DP 2012-2022 '!AB111)/'1.DP 2012-2022 '!Q111),"NA")</f>
        <v>-4.662806788335342E-2</v>
      </c>
      <c r="H111" s="26">
        <f>IFERROR(IF('1.DP 2012-2022 '!G111&lt;0,"IRPJ NEGATIVO",('1.DP 2012-2022 '!G111+'1.DP 2012-2022 '!AC111)/'1.DP 2012-2022 '!R111),"NA")</f>
        <v>0.22544303552607453</v>
      </c>
      <c r="I111" s="26">
        <f>IFERROR(IF('1.DP 2012-2022 '!H111&lt;0,"IRPJ NEGATIVO",('1.DP 2012-2022 '!H111+'1.DP 2012-2022 '!AD111)/'1.DP 2012-2022 '!S111),"NA")</f>
        <v>-2.4139067181989785E-2</v>
      </c>
      <c r="J111" s="26">
        <f>IFERROR(IF('1.DP 2012-2022 '!I111&lt;0,"IRPJ NEGATIVO",('1.DP 2012-2022 '!I111+'1.DP 2012-2022 '!AE111)/'1.DP 2012-2022 '!T111),"NA")</f>
        <v>5.7559115503268725E-3</v>
      </c>
      <c r="K111" s="26">
        <f>IFERROR(IF('1.DP 2012-2022 '!J111&lt;0,"IRPJ NEGATIVO",('1.DP 2012-2022 '!J111+'1.DP 2012-2022 '!AF111)/'1.DP 2012-2022 '!U111),"NA")</f>
        <v>0.99008798085936178</v>
      </c>
      <c r="L111" s="26">
        <f>IFERROR(IF('1.DP 2012-2022 '!K111&lt;0,"IRPJ NEGATIVO",('1.DP 2012-2022 '!K111+'1.DP 2012-2022 '!AG111)/'1.DP 2012-2022 '!V111),"NA")</f>
        <v>-4.0962728199986391E-3</v>
      </c>
      <c r="M111" s="26">
        <f>IFERROR(IF('1.DP 2012-2022 '!L111&lt;0,"IRPJ NEGATIVO",('1.DP 2012-2022 '!L111+'1.DP 2012-2022 '!AH111)/'1.DP 2012-2022 '!W111),"NA")</f>
        <v>-9.7997268988439887E-3</v>
      </c>
      <c r="N111" s="26">
        <f>IFERROR(IF('1.DP 2012-2022 '!M111&lt;0,"IRPJ NEGATIVO",('1.DP 2012-2022 '!M111+'1.DP 2012-2022 '!AI111)/'1.DP 2012-2022 '!X111),"NA")</f>
        <v>-8.0516103247769699E-2</v>
      </c>
      <c r="O111" s="26">
        <f>IFERROR(IF('1.DP 2012-2022 '!N111&lt;0,"IRPJ NEGATIVO",('1.DP 2012-2022 '!N111+'1.DP 2012-2022 '!AJ111)/'1.DP 2012-2022 '!Y111),"NA")</f>
        <v>-3.8836798496735957E-2</v>
      </c>
      <c r="P111" s="26">
        <f>IFERROR(IF('1.DP 2012-2022 '!O111&lt;0,"IRPJ NEGATIVO",('1.DP 2012-2022 '!O111+'1.DP 2012-2022 '!AK111)/'1.DP 2012-2022 '!Z111),"NA")</f>
        <v>10.609374895343437</v>
      </c>
      <c r="Q111" s="27">
        <f t="shared" si="1"/>
        <v>9</v>
      </c>
      <c r="R111" s="27">
        <f t="shared" si="2"/>
        <v>764</v>
      </c>
      <c r="S111" s="28">
        <f>IFERROR((SUMIF('1.DP 2012-2022 '!E111:O111,"&gt;=0",'1.DP 2012-2022 '!E111:O111)+SUMIF('1.DP 2012-2022 '!E111:O111,"&gt;=0",'1.DP 2012-2022 '!AA111:AK111))/(SUM('1.DP 2012-2022 '!P111:Z111)),"NA")</f>
        <v>4.8849730660637344E-2</v>
      </c>
      <c r="T111" s="29">
        <f t="shared" si="3"/>
        <v>5.7545494233735093E-4</v>
      </c>
      <c r="U111" s="29">
        <f t="shared" si="4"/>
        <v>1.5535250033418238E-4</v>
      </c>
    </row>
    <row r="112" spans="1:21" ht="14.25" customHeight="1">
      <c r="A112" s="12" t="s">
        <v>281</v>
      </c>
      <c r="B112" s="12" t="s">
        <v>282</v>
      </c>
      <c r="C112" s="12" t="s">
        <v>58</v>
      </c>
      <c r="D112" s="13" t="s">
        <v>196</v>
      </c>
      <c r="E112" s="25">
        <f t="shared" si="0"/>
        <v>5.2273000662045972E-4</v>
      </c>
      <c r="F112" s="26">
        <f>IFERROR(IF('1.DP 2012-2022 '!E112&lt;0,"IRPJ NEGATIVO",('1.DP 2012-2022 '!E112+'1.DP 2012-2022 '!AA112)/'1.DP 2012-2022 '!P112),"NA")</f>
        <v>0.15119370276739513</v>
      </c>
      <c r="G112" s="26">
        <f>IFERROR(IF('1.DP 2012-2022 '!F112&lt;0,"IRPJ NEGATIVO",('1.DP 2012-2022 '!F112+'1.DP 2012-2022 '!AB112)/'1.DP 2012-2022 '!Q112),"NA")</f>
        <v>7.609619765416617E-2</v>
      </c>
      <c r="H112" s="26">
        <f>IFERROR(IF('1.DP 2012-2022 '!G112&lt;0,"IRPJ NEGATIVO",('1.DP 2012-2022 '!G112+'1.DP 2012-2022 '!AC112)/'1.DP 2012-2022 '!R112),"NA")</f>
        <v>5.8875706849618001E-2</v>
      </c>
      <c r="I112" s="26">
        <f>IFERROR(IF('1.DP 2012-2022 '!H112&lt;0,"IRPJ NEGATIVO",('1.DP 2012-2022 '!H112+'1.DP 2012-2022 '!AD112)/'1.DP 2012-2022 '!S112),"NA")</f>
        <v>7.481992966913327E-2</v>
      </c>
      <c r="J112" s="26">
        <f>IFERROR(IF('1.DP 2012-2022 '!I112&lt;0,"IRPJ NEGATIVO",('1.DP 2012-2022 '!I112+'1.DP 2012-2022 '!AE112)/'1.DP 2012-2022 '!T112),"NA")</f>
        <v>5.6728811635069348E-2</v>
      </c>
      <c r="K112" s="26">
        <f>IFERROR(IF('1.DP 2012-2022 '!J112&lt;0,"IRPJ NEGATIVO",('1.DP 2012-2022 '!J112+'1.DP 2012-2022 '!AF112)/'1.DP 2012-2022 '!U112),"NA")</f>
        <v>-1.8348623517350657E-2</v>
      </c>
      <c r="L112" s="26" t="str">
        <f>IFERROR(IF('1.DP 2012-2022 '!K112&lt;0,"IRPJ NEGATIVO",('1.DP 2012-2022 '!K112+'1.DP 2012-2022 '!AG112)/'1.DP 2012-2022 '!V112),"NA")</f>
        <v>NA</v>
      </c>
      <c r="M112" s="26" t="str">
        <f>IFERROR(IF('1.DP 2012-2022 '!L112&lt;0,"IRPJ NEGATIVO",('1.DP 2012-2022 '!L112+'1.DP 2012-2022 '!AH112)/'1.DP 2012-2022 '!W112),"NA")</f>
        <v>NA</v>
      </c>
      <c r="N112" s="26" t="str">
        <f>IFERROR(IF('1.DP 2012-2022 '!M112&lt;0,"IRPJ NEGATIVO",('1.DP 2012-2022 '!M112+'1.DP 2012-2022 '!AI112)/'1.DP 2012-2022 '!X112),"NA")</f>
        <v>NA</v>
      </c>
      <c r="O112" s="26" t="str">
        <f>IFERROR(IF('1.DP 2012-2022 '!N112&lt;0,"IRPJ NEGATIVO",('1.DP 2012-2022 '!N112+'1.DP 2012-2022 '!AJ112)/'1.DP 2012-2022 '!Y112),"NA")</f>
        <v>NA</v>
      </c>
      <c r="P112" s="26" t="str">
        <f>IFERROR(IF('1.DP 2012-2022 '!O112&lt;0,"IRPJ NEGATIVO",('1.DP 2012-2022 '!O112+'1.DP 2012-2022 '!AK112)/'1.DP 2012-2022 '!Z112),"NA")</f>
        <v>NA</v>
      </c>
      <c r="Q112" s="27">
        <f t="shared" si="1"/>
        <v>6</v>
      </c>
      <c r="R112" s="27">
        <f t="shared" si="2"/>
        <v>764</v>
      </c>
      <c r="S112" s="28">
        <f>IFERROR((SUMIF('1.DP 2012-2022 '!E112:O112,"&gt;=0",'1.DP 2012-2022 '!E112:O112)+SUMIF('1.DP 2012-2022 '!E112:O112,"&gt;=0",'1.DP 2012-2022 '!AA112:AK112))/(SUM('1.DP 2012-2022 '!P112:Z112)),"NA")</f>
        <v>9.0215026414481911E-2</v>
      </c>
      <c r="T112" s="29">
        <f t="shared" si="3"/>
        <v>7.0849497184148093E-4</v>
      </c>
      <c r="U112" s="29">
        <f t="shared" si="4"/>
        <v>1.9126860723918426E-4</v>
      </c>
    </row>
    <row r="113" spans="1:21" ht="14.25" customHeight="1">
      <c r="A113" s="12" t="s">
        <v>283</v>
      </c>
      <c r="B113" s="12" t="s">
        <v>284</v>
      </c>
      <c r="C113" s="12" t="s">
        <v>58</v>
      </c>
      <c r="D113" s="13" t="s">
        <v>196</v>
      </c>
      <c r="E113" s="25">
        <f t="shared" si="0"/>
        <v>1.758613859491012E-3</v>
      </c>
      <c r="F113" s="26">
        <f>IFERROR(IF('1.DP 2012-2022 '!E113&lt;0,"IRPJ NEGATIVO",('1.DP 2012-2022 '!E113+'1.DP 2012-2022 '!AA113)/'1.DP 2012-2022 '!P113),"NA")</f>
        <v>0.41772707570052275</v>
      </c>
      <c r="G113" s="26">
        <f>IFERROR(IF('1.DP 2012-2022 '!F113&lt;0,"IRPJ NEGATIVO",('1.DP 2012-2022 '!F113+'1.DP 2012-2022 '!AB113)/'1.DP 2012-2022 '!Q113),"NA")</f>
        <v>0.38276129153078414</v>
      </c>
      <c r="H113" s="26">
        <f>IFERROR(IF('1.DP 2012-2022 '!G113&lt;0,"IRPJ NEGATIVO",('1.DP 2012-2022 '!G113+'1.DP 2012-2022 '!AC113)/'1.DP 2012-2022 '!R113),"NA")</f>
        <v>0.35659911710341502</v>
      </c>
      <c r="I113" s="26">
        <f>IFERROR(IF('1.DP 2012-2022 '!H113&lt;0,"IRPJ NEGATIVO",('1.DP 2012-2022 '!H113+'1.DP 2012-2022 '!AD113)/'1.DP 2012-2022 '!S113),"NA")</f>
        <v>0.12993410087438684</v>
      </c>
      <c r="J113" s="26">
        <f>IFERROR(IF('1.DP 2012-2022 '!I113&lt;0,"IRPJ NEGATIVO",('1.DP 2012-2022 '!I113+'1.DP 2012-2022 '!AE113)/'1.DP 2012-2022 '!T113),"NA")</f>
        <v>0.24940128348661794</v>
      </c>
      <c r="K113" s="26">
        <f>IFERROR(IF('1.DP 2012-2022 '!J113&lt;0,"IRPJ NEGATIVO",('1.DP 2012-2022 '!J113+'1.DP 2012-2022 '!AF113)/'1.DP 2012-2022 '!U113),"NA")</f>
        <v>-0.19284188004459354</v>
      </c>
      <c r="L113" s="26" t="str">
        <f>IFERROR(IF('1.DP 2012-2022 '!K113&lt;0,"IRPJ NEGATIVO",('1.DP 2012-2022 '!K113+'1.DP 2012-2022 '!AG113)/'1.DP 2012-2022 '!V113),"NA")</f>
        <v>NA</v>
      </c>
      <c r="M113" s="26" t="str">
        <f>IFERROR(IF('1.DP 2012-2022 '!L113&lt;0,"IRPJ NEGATIVO",('1.DP 2012-2022 '!L113+'1.DP 2012-2022 '!AH113)/'1.DP 2012-2022 '!W113),"NA")</f>
        <v>NA</v>
      </c>
      <c r="N113" s="26" t="str">
        <f>IFERROR(IF('1.DP 2012-2022 '!M113&lt;0,"IRPJ NEGATIVO",('1.DP 2012-2022 '!M113+'1.DP 2012-2022 '!AI113)/'1.DP 2012-2022 '!X113),"NA")</f>
        <v>NA</v>
      </c>
      <c r="O113" s="26" t="str">
        <f>IFERROR(IF('1.DP 2012-2022 '!N113&lt;0,"IRPJ NEGATIVO",('1.DP 2012-2022 '!N113+'1.DP 2012-2022 '!AJ113)/'1.DP 2012-2022 '!Y113),"NA")</f>
        <v>NA</v>
      </c>
      <c r="P113" s="26" t="str">
        <f>IFERROR(IF('1.DP 2012-2022 '!O113&lt;0,"IRPJ NEGATIVO",('1.DP 2012-2022 '!O113+'1.DP 2012-2022 '!AK113)/'1.DP 2012-2022 '!Z113),"NA")</f>
        <v>NA</v>
      </c>
      <c r="Q113" s="27">
        <f t="shared" si="1"/>
        <v>6</v>
      </c>
      <c r="R113" s="27">
        <f t="shared" si="2"/>
        <v>764</v>
      </c>
      <c r="S113" s="28">
        <f>IFERROR((SUMIF('1.DP 2012-2022 '!E113:O113,"&gt;=0",'1.DP 2012-2022 '!E113:O113)+SUMIF('1.DP 2012-2022 '!E113:O113,"&gt;=0",'1.DP 2012-2022 '!AA113:AK113))/(SUM('1.DP 2012-2022 '!P113:Z113)),"NA")</f>
        <v>0.4407080455179278</v>
      </c>
      <c r="T113" s="29">
        <f t="shared" si="3"/>
        <v>3.4610579490936739E-3</v>
      </c>
      <c r="U113" s="29">
        <f t="shared" si="4"/>
        <v>9.3436334738783281E-4</v>
      </c>
    </row>
    <row r="114" spans="1:21" ht="14.25" customHeight="1">
      <c r="A114" s="12" t="s">
        <v>285</v>
      </c>
      <c r="B114" s="12" t="s">
        <v>286</v>
      </c>
      <c r="C114" s="12" t="s">
        <v>58</v>
      </c>
      <c r="D114" s="13" t="s">
        <v>196</v>
      </c>
      <c r="E114" s="25">
        <f t="shared" si="0"/>
        <v>3.6812635140453616E-3</v>
      </c>
      <c r="F114" s="26">
        <f>IFERROR(IF('1.DP 2012-2022 '!E114&lt;0,"IRPJ NEGATIVO",('1.DP 2012-2022 '!E114+'1.DP 2012-2022 '!AA114)/'1.DP 2012-2022 '!P114),"NA")</f>
        <v>0.23883253925201731</v>
      </c>
      <c r="G114" s="26">
        <f>IFERROR(IF('1.DP 2012-2022 '!F114&lt;0,"IRPJ NEGATIVO",('1.DP 2012-2022 '!F114+'1.DP 2012-2022 '!AB114)/'1.DP 2012-2022 '!Q114),"NA")</f>
        <v>0.29604188316776658</v>
      </c>
      <c r="H114" s="26">
        <f>IFERROR(IF('1.DP 2012-2022 '!G114&lt;0,"IRPJ NEGATIVO",('1.DP 2012-2022 '!G114+'1.DP 2012-2022 '!AC114)/'1.DP 2012-2022 '!R114),"NA")</f>
        <v>0.26563120699091924</v>
      </c>
      <c r="I114" s="26">
        <f>IFERROR(IF('1.DP 2012-2022 '!H114&lt;0,"IRPJ NEGATIVO",('1.DP 2012-2022 '!H114+'1.DP 2012-2022 '!AD114)/'1.DP 2012-2022 '!S114),"NA")</f>
        <v>0.22771648235219538</v>
      </c>
      <c r="J114" s="26">
        <f>IFERROR(IF('1.DP 2012-2022 '!I114&lt;0,"IRPJ NEGATIVO",('1.DP 2012-2022 '!I114+'1.DP 2012-2022 '!AE114)/'1.DP 2012-2022 '!T114),"NA")</f>
        <v>0.25574694799182912</v>
      </c>
      <c r="K114" s="26">
        <f>IFERROR(IF('1.DP 2012-2022 '!J114&lt;0,"IRPJ NEGATIVO",('1.DP 2012-2022 '!J114+'1.DP 2012-2022 '!AF114)/'1.DP 2012-2022 '!U114),"NA")</f>
        <v>0.22695468061055488</v>
      </c>
      <c r="L114" s="26">
        <f>IFERROR(IF('1.DP 2012-2022 '!K114&lt;0,"IRPJ NEGATIVO",('1.DP 2012-2022 '!K114+'1.DP 2012-2022 '!AG114)/'1.DP 2012-2022 '!V114),"NA")</f>
        <v>0.22423563570729541</v>
      </c>
      <c r="M114" s="26">
        <f>IFERROR(IF('1.DP 2012-2022 '!L114&lt;0,"IRPJ NEGATIVO",('1.DP 2012-2022 '!L114+'1.DP 2012-2022 '!AH114)/'1.DP 2012-2022 '!W114),"NA")</f>
        <v>0.2447564390285871</v>
      </c>
      <c r="N114" s="26">
        <f>IFERROR(IF('1.DP 2012-2022 '!M114&lt;0,"IRPJ NEGATIVO",('1.DP 2012-2022 '!M114+'1.DP 2012-2022 '!AI114)/'1.DP 2012-2022 '!X114),"NA")</f>
        <v>0.28666163992828186</v>
      </c>
      <c r="O114" s="26">
        <f>IFERROR(IF('1.DP 2012-2022 '!N114&lt;0,"IRPJ NEGATIVO",('1.DP 2012-2022 '!N114+'1.DP 2012-2022 '!AJ114)/'1.DP 2012-2022 '!Y114),"NA")</f>
        <v>0.29022738563478595</v>
      </c>
      <c r="P114" s="26">
        <f>IFERROR(IF('1.DP 2012-2022 '!O114&lt;0,"IRPJ NEGATIVO",('1.DP 2012-2022 '!O114+'1.DP 2012-2022 '!AK114)/'1.DP 2012-2022 '!Z114),"NA")</f>
        <v>0.26347645860895713</v>
      </c>
      <c r="Q114" s="27">
        <f t="shared" si="1"/>
        <v>11</v>
      </c>
      <c r="R114" s="27">
        <f t="shared" si="2"/>
        <v>764</v>
      </c>
      <c r="S114" s="28">
        <f>IFERROR((SUMIF('1.DP 2012-2022 '!E114:O114,"&gt;=0",'1.DP 2012-2022 '!E114:O114)+SUMIF('1.DP 2012-2022 '!E114:O114,"&gt;=0",'1.DP 2012-2022 '!AA114:AK114))/(SUM('1.DP 2012-2022 '!P114:Z114)),"NA")</f>
        <v>0.26070901447574896</v>
      </c>
      <c r="T114" s="29">
        <f t="shared" si="3"/>
        <v>3.7536638209859142E-3</v>
      </c>
      <c r="U114" s="29">
        <f t="shared" si="4"/>
        <v>1.0133565933686355E-3</v>
      </c>
    </row>
    <row r="115" spans="1:21" ht="14.25" customHeight="1">
      <c r="A115" s="12" t="s">
        <v>287</v>
      </c>
      <c r="B115" s="12" t="s">
        <v>288</v>
      </c>
      <c r="C115" s="12" t="s">
        <v>58</v>
      </c>
      <c r="D115" s="13" t="s">
        <v>196</v>
      </c>
      <c r="E115" s="25">
        <f t="shared" si="0"/>
        <v>1.2714737721610625E-3</v>
      </c>
      <c r="F115" s="26">
        <f>IFERROR(IF('1.DP 2012-2022 '!E115&lt;0,"IRPJ NEGATIVO",('1.DP 2012-2022 '!E115+'1.DP 2012-2022 '!AA115)/'1.DP 2012-2022 '!P115),"NA")</f>
        <v>-5.1780839673223882E-2</v>
      </c>
      <c r="G115" s="26" t="str">
        <f>IFERROR(IF('1.DP 2012-2022 '!F115&lt;0,"IRPJ NEGATIVO",('1.DP 2012-2022 '!F115+'1.DP 2012-2022 '!AB115)/'1.DP 2012-2022 '!Q115),"NA")</f>
        <v>IRPJ NEGATIVO</v>
      </c>
      <c r="H115" s="26">
        <f>IFERROR(IF('1.DP 2012-2022 '!G115&lt;0,"IRPJ NEGATIVO",('1.DP 2012-2022 '!G115+'1.DP 2012-2022 '!AC115)/'1.DP 2012-2022 '!R115),"NA")</f>
        <v>6.6560635334196698E-3</v>
      </c>
      <c r="I115" s="26">
        <f>IFERROR(IF('1.DP 2012-2022 '!H115&lt;0,"IRPJ NEGATIVO",('1.DP 2012-2022 '!H115+'1.DP 2012-2022 '!AD115)/'1.DP 2012-2022 '!S115),"NA")</f>
        <v>-0.40549634746489055</v>
      </c>
      <c r="J115" s="26">
        <f>IFERROR(IF('1.DP 2012-2022 '!I115&lt;0,"IRPJ NEGATIVO",('1.DP 2012-2022 '!I115+'1.DP 2012-2022 '!AE115)/'1.DP 2012-2022 '!T115),"NA")</f>
        <v>0.94873366013403559</v>
      </c>
      <c r="K115" s="26">
        <f>IFERROR(IF('1.DP 2012-2022 '!J115&lt;0,"IRPJ NEGATIVO",('1.DP 2012-2022 '!J115+'1.DP 2012-2022 '!AF115)/'1.DP 2012-2022 '!U115),"NA")</f>
        <v>-6.0613389438969412</v>
      </c>
      <c r="L115" s="26">
        <f>IFERROR(IF('1.DP 2012-2022 '!K115&lt;0,"IRPJ NEGATIVO",('1.DP 2012-2022 '!K115+'1.DP 2012-2022 '!AG115)/'1.DP 2012-2022 '!V115),"NA")</f>
        <v>0.39270606900859695</v>
      </c>
      <c r="M115" s="26">
        <f>IFERROR(IF('1.DP 2012-2022 '!L115&lt;0,"IRPJ NEGATIVO",('1.DP 2012-2022 '!L115+'1.DP 2012-2022 '!AH115)/'1.DP 2012-2022 '!W115),"NA")</f>
        <v>0.52947058206591713</v>
      </c>
      <c r="N115" s="26">
        <f>IFERROR(IF('1.DP 2012-2022 '!M115&lt;0,"IRPJ NEGATIVO",('1.DP 2012-2022 '!M115+'1.DP 2012-2022 '!AI115)/'1.DP 2012-2022 '!X115),"NA")</f>
        <v>9.4788325604083776E-2</v>
      </c>
      <c r="O115" s="26">
        <f>IFERROR(IF('1.DP 2012-2022 '!N115&lt;0,"IRPJ NEGATIVO",('1.DP 2012-2022 '!N115+'1.DP 2012-2022 '!AJ115)/'1.DP 2012-2022 '!Y115),"NA")</f>
        <v>0.28363636361576711</v>
      </c>
      <c r="P115" s="26">
        <f>IFERROR(IF('1.DP 2012-2022 '!O115&lt;0,"IRPJ NEGATIVO",('1.DP 2012-2022 '!O115+'1.DP 2012-2022 '!AK115)/'1.DP 2012-2022 '!Z115),"NA")</f>
        <v>0.20799875987410818</v>
      </c>
      <c r="Q115" s="27">
        <f t="shared" si="1"/>
        <v>8</v>
      </c>
      <c r="R115" s="27">
        <f t="shared" si="2"/>
        <v>764</v>
      </c>
      <c r="S115" s="28">
        <f>IFERROR((SUMIF('1.DP 2012-2022 '!E115:O115,"&gt;=0",'1.DP 2012-2022 '!E115:O115)+SUMIF('1.DP 2012-2022 '!E115:O115,"&gt;=0",'1.DP 2012-2022 '!AA115:AK115))/(SUM('1.DP 2012-2022 '!P115:Z115)),"NA")</f>
        <v>-13.876505516552882</v>
      </c>
      <c r="T115" s="29" t="str">
        <f t="shared" si="3"/>
        <v>na</v>
      </c>
      <c r="U115" s="29" t="str">
        <f t="shared" si="4"/>
        <v>na</v>
      </c>
    </row>
    <row r="116" spans="1:21" ht="14.25" customHeight="1">
      <c r="A116" s="12" t="s">
        <v>289</v>
      </c>
      <c r="B116" s="12" t="s">
        <v>290</v>
      </c>
      <c r="C116" s="12" t="s">
        <v>58</v>
      </c>
      <c r="D116" s="13" t="s">
        <v>196</v>
      </c>
      <c r="E116" s="25">
        <f t="shared" si="0"/>
        <v>3.1436766910367541E-3</v>
      </c>
      <c r="F116" s="26">
        <f>IFERROR(IF('1.DP 2012-2022 '!E116&lt;0,"IRPJ NEGATIVO",('1.DP 2012-2022 '!E116+'1.DP 2012-2022 '!AA116)/'1.DP 2012-2022 '!P116),"NA")</f>
        <v>6.6880013871420424E-2</v>
      </c>
      <c r="G116" s="26">
        <f>IFERROR(IF('1.DP 2012-2022 '!F116&lt;0,"IRPJ NEGATIVO",('1.DP 2012-2022 '!F116+'1.DP 2012-2022 '!AB116)/'1.DP 2012-2022 '!Q116),"NA")</f>
        <v>1.0535232304262001E-2</v>
      </c>
      <c r="H116" s="26">
        <f>IFERROR(IF('1.DP 2012-2022 '!G116&lt;0,"IRPJ NEGATIVO",('1.DP 2012-2022 '!G116+'1.DP 2012-2022 '!AC116)/'1.DP 2012-2022 '!R116),"NA")</f>
        <v>8.702148054900645E-2</v>
      </c>
      <c r="I116" s="26">
        <f>IFERROR(IF('1.DP 2012-2022 '!H116&lt;0,"IRPJ NEGATIVO",('1.DP 2012-2022 '!H116+'1.DP 2012-2022 '!AD116)/'1.DP 2012-2022 '!S116),"NA")</f>
        <v>0.27301644205974596</v>
      </c>
      <c r="J116" s="26">
        <f>IFERROR(IF('1.DP 2012-2022 '!I116&lt;0,"IRPJ NEGATIVO",('1.DP 2012-2022 '!I116+'1.DP 2012-2022 '!AE116)/'1.DP 2012-2022 '!T116),"NA")</f>
        <v>0.2554800674090183</v>
      </c>
      <c r="K116" s="26">
        <f>IFERROR(IF('1.DP 2012-2022 '!J116&lt;0,"IRPJ NEGATIVO",('1.DP 2012-2022 '!J116+'1.DP 2012-2022 '!AF116)/'1.DP 2012-2022 '!U116),"NA")</f>
        <v>0.27033960504743304</v>
      </c>
      <c r="L116" s="26">
        <f>IFERROR(IF('1.DP 2012-2022 '!K116&lt;0,"IRPJ NEGATIVO",('1.DP 2012-2022 '!K116+'1.DP 2012-2022 '!AG116)/'1.DP 2012-2022 '!V116),"NA")</f>
        <v>0.28350260208562628</v>
      </c>
      <c r="M116" s="26">
        <f>IFERROR(IF('1.DP 2012-2022 '!L116&lt;0,"IRPJ NEGATIVO",('1.DP 2012-2022 '!L116+'1.DP 2012-2022 '!AH116)/'1.DP 2012-2022 '!W116),"NA")</f>
        <v>0.30148298412570407</v>
      </c>
      <c r="N116" s="26">
        <f>IFERROR(IF('1.DP 2012-2022 '!M116&lt;0,"IRPJ NEGATIVO",('1.DP 2012-2022 '!M116+'1.DP 2012-2022 '!AI116)/'1.DP 2012-2022 '!X116),"NA")</f>
        <v>0.33431708264933097</v>
      </c>
      <c r="O116" s="26">
        <f>IFERROR(IF('1.DP 2012-2022 '!N116&lt;0,"IRPJ NEGATIVO",('1.DP 2012-2022 '!N116+'1.DP 2012-2022 '!AJ116)/'1.DP 2012-2022 '!Y116),"NA")</f>
        <v>0.30085084621852565</v>
      </c>
      <c r="P116" s="26">
        <f>IFERROR(IF('1.DP 2012-2022 '!O116&lt;0,"IRPJ NEGATIVO",('1.DP 2012-2022 '!O116+'1.DP 2012-2022 '!AK116)/'1.DP 2012-2022 '!Z116),"NA")</f>
        <v>0.3015192012915765</v>
      </c>
      <c r="Q116" s="27">
        <f t="shared" si="1"/>
        <v>11</v>
      </c>
      <c r="R116" s="27">
        <f t="shared" si="2"/>
        <v>764</v>
      </c>
      <c r="S116" s="28">
        <f>IFERROR((SUMIF('1.DP 2012-2022 '!E116:O116,"&gt;=0",'1.DP 2012-2022 '!E116:O116)+SUMIF('1.DP 2012-2022 '!E116:O116,"&gt;=0",'1.DP 2012-2022 '!AA116:AK116))/(SUM('1.DP 2012-2022 '!P116:Z116)),"NA")</f>
        <v>0.23032203515225327</v>
      </c>
      <c r="T116" s="29">
        <f t="shared" si="3"/>
        <v>3.3161549563806101E-3</v>
      </c>
      <c r="U116" s="29">
        <f t="shared" si="4"/>
        <v>8.9524465960239788E-4</v>
      </c>
    </row>
    <row r="117" spans="1:21" ht="14.25" customHeight="1">
      <c r="A117" s="12" t="s">
        <v>291</v>
      </c>
      <c r="B117" s="12" t="s">
        <v>292</v>
      </c>
      <c r="C117" s="12" t="s">
        <v>58</v>
      </c>
      <c r="D117" s="13" t="s">
        <v>196</v>
      </c>
      <c r="E117" s="25">
        <f t="shared" si="0"/>
        <v>2.6356047655009393E-3</v>
      </c>
      <c r="F117" s="26">
        <f>IFERROR(IF('1.DP 2012-2022 '!E117&lt;0,"IRPJ NEGATIVO",('1.DP 2012-2022 '!E117+'1.DP 2012-2022 '!AA117)/'1.DP 2012-2022 '!P117),"NA")</f>
        <v>0.36194167606648109</v>
      </c>
      <c r="G117" s="26">
        <f>IFERROR(IF('1.DP 2012-2022 '!F117&lt;0,"IRPJ NEGATIVO",('1.DP 2012-2022 '!F117+'1.DP 2012-2022 '!AB117)/'1.DP 2012-2022 '!Q117),"NA")</f>
        <v>0.3487416983162705</v>
      </c>
      <c r="H117" s="26">
        <f>IFERROR(IF('1.DP 2012-2022 '!G117&lt;0,"IRPJ NEGATIVO",('1.DP 2012-2022 '!G117+'1.DP 2012-2022 '!AC117)/'1.DP 2012-2022 '!R117),"NA")</f>
        <v>0.19488337085160823</v>
      </c>
      <c r="I117" s="26">
        <f>IFERROR(IF('1.DP 2012-2022 '!H117&lt;0,"IRPJ NEGATIVO",('1.DP 2012-2022 '!H117+'1.DP 2012-2022 '!AD117)/'1.DP 2012-2022 '!S117),"NA")</f>
        <v>0.28303362121206671</v>
      </c>
      <c r="J117" s="26">
        <f>IFERROR(IF('1.DP 2012-2022 '!I117&lt;0,"IRPJ NEGATIVO",('1.DP 2012-2022 '!I117+'1.DP 2012-2022 '!AE117)/'1.DP 2012-2022 '!T117),"NA")</f>
        <v>0.18881118963514337</v>
      </c>
      <c r="K117" s="26">
        <f>IFERROR(IF('1.DP 2012-2022 '!J117&lt;0,"IRPJ NEGATIVO",('1.DP 2012-2022 '!J117+'1.DP 2012-2022 '!AF117)/'1.DP 2012-2022 '!U117),"NA")</f>
        <v>0.63619048476114737</v>
      </c>
      <c r="L117" s="26">
        <f>IFERROR(IF('1.DP 2012-2022 '!K117&lt;0,"IRPJ NEGATIVO",('1.DP 2012-2022 '!K117+'1.DP 2012-2022 '!AG117)/'1.DP 2012-2022 '!V117),"NA")</f>
        <v>12.626473249018895</v>
      </c>
      <c r="M117" s="26">
        <f>IFERROR(IF('1.DP 2012-2022 '!L117&lt;0,"IRPJ NEGATIVO",('1.DP 2012-2022 '!L117+'1.DP 2012-2022 '!AH117)/'1.DP 2012-2022 '!W117),"NA")</f>
        <v>0</v>
      </c>
      <c r="N117" s="26">
        <f>IFERROR(IF('1.DP 2012-2022 '!M117&lt;0,"IRPJ NEGATIVO",('1.DP 2012-2022 '!M117+'1.DP 2012-2022 '!AI117)/'1.DP 2012-2022 '!X117),"NA")</f>
        <v>0</v>
      </c>
      <c r="O117" s="26" t="str">
        <f>IFERROR(IF('1.DP 2012-2022 '!N117&lt;0,"IRPJ NEGATIVO",('1.DP 2012-2022 '!N117+'1.DP 2012-2022 '!AJ117)/'1.DP 2012-2022 '!Y117),"NA")</f>
        <v>NA</v>
      </c>
      <c r="P117" s="26" t="str">
        <f>IFERROR(IF('1.DP 2012-2022 '!O117&lt;0,"IRPJ NEGATIVO",('1.DP 2012-2022 '!O117+'1.DP 2012-2022 '!AK117)/'1.DP 2012-2022 '!Z117),"NA")</f>
        <v>NA</v>
      </c>
      <c r="Q117" s="27">
        <f t="shared" si="1"/>
        <v>8</v>
      </c>
      <c r="R117" s="27">
        <f t="shared" si="2"/>
        <v>764</v>
      </c>
      <c r="S117" s="28">
        <f>IFERROR((SUMIF('1.DP 2012-2022 '!E117:O117,"&gt;=0",'1.DP 2012-2022 '!E117:O117)+SUMIF('1.DP 2012-2022 '!E117:O117,"&gt;=0",'1.DP 2012-2022 '!AA117:AK117))/(SUM('1.DP 2012-2022 '!P117:Z117)),"NA")</f>
        <v>-0.29044664568233725</v>
      </c>
      <c r="T117" s="29">
        <f t="shared" si="3"/>
        <v>-3.0413261327993427E-3</v>
      </c>
      <c r="U117" s="29">
        <f t="shared" si="4"/>
        <v>-8.2105058850130675E-4</v>
      </c>
    </row>
    <row r="118" spans="1:21" ht="14.25" customHeight="1">
      <c r="A118" s="12" t="s">
        <v>293</v>
      </c>
      <c r="B118" s="12" t="s">
        <v>294</v>
      </c>
      <c r="C118" s="12" t="s">
        <v>58</v>
      </c>
      <c r="D118" s="13" t="s">
        <v>196</v>
      </c>
      <c r="E118" s="25">
        <f t="shared" si="0"/>
        <v>0</v>
      </c>
      <c r="F118" s="26">
        <f>IFERROR(IF('1.DP 2012-2022 '!E118&lt;0,"IRPJ NEGATIVO",('1.DP 2012-2022 '!E118+'1.DP 2012-2022 '!AA118)/'1.DP 2012-2022 '!P118),"NA")</f>
        <v>0</v>
      </c>
      <c r="G118" s="26">
        <f>IFERROR(IF('1.DP 2012-2022 '!F118&lt;0,"IRPJ NEGATIVO",('1.DP 2012-2022 '!F118+'1.DP 2012-2022 '!AB118)/'1.DP 2012-2022 '!Q118),"NA")</f>
        <v>0</v>
      </c>
      <c r="H118" s="26">
        <f>IFERROR(IF('1.DP 2012-2022 '!G118&lt;0,"IRPJ NEGATIVO",('1.DP 2012-2022 '!G118+'1.DP 2012-2022 '!AC118)/'1.DP 2012-2022 '!R118),"NA")</f>
        <v>0</v>
      </c>
      <c r="I118" s="26">
        <f>IFERROR(IF('1.DP 2012-2022 '!H118&lt;0,"IRPJ NEGATIVO",('1.DP 2012-2022 '!H118+'1.DP 2012-2022 '!AD118)/'1.DP 2012-2022 '!S118),"NA")</f>
        <v>0</v>
      </c>
      <c r="J118" s="26">
        <f>IFERROR(IF('1.DP 2012-2022 '!I118&lt;0,"IRPJ NEGATIVO",('1.DP 2012-2022 '!I118+'1.DP 2012-2022 '!AE118)/'1.DP 2012-2022 '!T118),"NA")</f>
        <v>0</v>
      </c>
      <c r="K118" s="26">
        <f>IFERROR(IF('1.DP 2012-2022 '!J118&lt;0,"IRPJ NEGATIVO",('1.DP 2012-2022 '!J118+'1.DP 2012-2022 '!AF118)/'1.DP 2012-2022 '!U118),"NA")</f>
        <v>0</v>
      </c>
      <c r="L118" s="26">
        <f>IFERROR(IF('1.DP 2012-2022 '!K118&lt;0,"IRPJ NEGATIVO",('1.DP 2012-2022 '!K118+'1.DP 2012-2022 '!AG118)/'1.DP 2012-2022 '!V118),"NA")</f>
        <v>0</v>
      </c>
      <c r="M118" s="26">
        <f>IFERROR(IF('1.DP 2012-2022 '!L118&lt;0,"IRPJ NEGATIVO",('1.DP 2012-2022 '!L118+'1.DP 2012-2022 '!AH118)/'1.DP 2012-2022 '!W118),"NA")</f>
        <v>0</v>
      </c>
      <c r="N118" s="26">
        <f>IFERROR(IF('1.DP 2012-2022 '!M118&lt;0,"IRPJ NEGATIVO",('1.DP 2012-2022 '!M118+'1.DP 2012-2022 '!AI118)/'1.DP 2012-2022 '!X118),"NA")</f>
        <v>0</v>
      </c>
      <c r="O118" s="26">
        <f>IFERROR(IF('1.DP 2012-2022 '!N118&lt;0,"IRPJ NEGATIVO",('1.DP 2012-2022 '!N118+'1.DP 2012-2022 '!AJ118)/'1.DP 2012-2022 '!Y118),"NA")</f>
        <v>0</v>
      </c>
      <c r="P118" s="26">
        <f>IFERROR(IF('1.DP 2012-2022 '!O118&lt;0,"IRPJ NEGATIVO",('1.DP 2012-2022 '!O118+'1.DP 2012-2022 '!AK118)/'1.DP 2012-2022 '!Z118),"NA")</f>
        <v>0</v>
      </c>
      <c r="Q118" s="27">
        <f t="shared" si="1"/>
        <v>11</v>
      </c>
      <c r="R118" s="27">
        <f t="shared" si="2"/>
        <v>764</v>
      </c>
      <c r="S118" s="28">
        <f>IFERROR((SUMIF('1.DP 2012-2022 '!E118:O118,"&gt;=0",'1.DP 2012-2022 '!E118:O118)+SUMIF('1.DP 2012-2022 '!E118:O118,"&gt;=0",'1.DP 2012-2022 '!AA118:AK118))/(SUM('1.DP 2012-2022 '!P118:Z118)),"NA")</f>
        <v>0</v>
      </c>
      <c r="T118" s="29">
        <f t="shared" si="3"/>
        <v>0</v>
      </c>
      <c r="U118" s="29">
        <f t="shared" si="4"/>
        <v>0</v>
      </c>
    </row>
    <row r="119" spans="1:21" ht="14.25" customHeight="1">
      <c r="A119" s="12" t="s">
        <v>295</v>
      </c>
      <c r="B119" s="12" t="s">
        <v>296</v>
      </c>
      <c r="C119" s="12" t="s">
        <v>58</v>
      </c>
      <c r="D119" s="13" t="s">
        <v>196</v>
      </c>
      <c r="E119" s="25">
        <f t="shared" si="0"/>
        <v>9.7991639729166002E-4</v>
      </c>
      <c r="F119" s="26">
        <f>IFERROR(IF('1.DP 2012-2022 '!E119&lt;0,"IRPJ NEGATIVO",('1.DP 2012-2022 '!E119+'1.DP 2012-2022 '!AA119)/'1.DP 2012-2022 '!P119),"NA")</f>
        <v>0.15568298699262526</v>
      </c>
      <c r="G119" s="26">
        <f>IFERROR(IF('1.DP 2012-2022 '!F119&lt;0,"IRPJ NEGATIVO",('1.DP 2012-2022 '!F119+'1.DP 2012-2022 '!AB119)/'1.DP 2012-2022 '!Q119),"NA")</f>
        <v>0.13588288862931847</v>
      </c>
      <c r="H119" s="26">
        <f>IFERROR(IF('1.DP 2012-2022 '!G119&lt;0,"IRPJ NEGATIVO",('1.DP 2012-2022 '!G119+'1.DP 2012-2022 '!AC119)/'1.DP 2012-2022 '!R119),"NA")</f>
        <v>0.18311589956858929</v>
      </c>
      <c r="I119" s="26">
        <f>IFERROR(IF('1.DP 2012-2022 '!H119&lt;0,"IRPJ NEGATIVO",('1.DP 2012-2022 '!H119+'1.DP 2012-2022 '!AD119)/'1.DP 2012-2022 '!S119),"NA")</f>
        <v>0.18566612185166687</v>
      </c>
      <c r="J119" s="26">
        <f>IFERROR(IF('1.DP 2012-2022 '!I119&lt;0,"IRPJ NEGATIVO",('1.DP 2012-2022 '!I119+'1.DP 2012-2022 '!AE119)/'1.DP 2012-2022 '!T119),"NA")</f>
        <v>8.8308230488628431E-2</v>
      </c>
      <c r="K119" s="26">
        <f>IFERROR(IF('1.DP 2012-2022 '!J119&lt;0,"IRPJ NEGATIVO",('1.DP 2012-2022 '!J119+'1.DP 2012-2022 '!AF119)/'1.DP 2012-2022 '!U119),"NA")</f>
        <v>0</v>
      </c>
      <c r="L119" s="26" t="str">
        <f>IFERROR(IF('1.DP 2012-2022 '!K119&lt;0,"IRPJ NEGATIVO",('1.DP 2012-2022 '!K119+'1.DP 2012-2022 '!AG119)/'1.DP 2012-2022 '!V119),"NA")</f>
        <v>NA</v>
      </c>
      <c r="M119" s="26" t="str">
        <f>IFERROR(IF('1.DP 2012-2022 '!L119&lt;0,"IRPJ NEGATIVO",('1.DP 2012-2022 '!L119+'1.DP 2012-2022 '!AH119)/'1.DP 2012-2022 '!W119),"NA")</f>
        <v>NA</v>
      </c>
      <c r="N119" s="26" t="str">
        <f>IFERROR(IF('1.DP 2012-2022 '!M119&lt;0,"IRPJ NEGATIVO",('1.DP 2012-2022 '!M119+'1.DP 2012-2022 '!AI119)/'1.DP 2012-2022 '!X119),"NA")</f>
        <v>NA</v>
      </c>
      <c r="O119" s="26" t="str">
        <f>IFERROR(IF('1.DP 2012-2022 '!N119&lt;0,"IRPJ NEGATIVO",('1.DP 2012-2022 '!N119+'1.DP 2012-2022 '!AJ119)/'1.DP 2012-2022 '!Y119),"NA")</f>
        <v>NA</v>
      </c>
      <c r="P119" s="26" t="str">
        <f>IFERROR(IF('1.DP 2012-2022 '!O119&lt;0,"IRPJ NEGATIVO",('1.DP 2012-2022 '!O119+'1.DP 2012-2022 '!AK119)/'1.DP 2012-2022 '!Z119),"NA")</f>
        <v>NA</v>
      </c>
      <c r="Q119" s="27">
        <f t="shared" si="1"/>
        <v>6</v>
      </c>
      <c r="R119" s="27">
        <f t="shared" si="2"/>
        <v>764</v>
      </c>
      <c r="S119" s="28">
        <f>IFERROR((SUMIF('1.DP 2012-2022 '!E119:O119,"&gt;=0",'1.DP 2012-2022 '!E119:O119)+SUMIF('1.DP 2012-2022 '!E119:O119,"&gt;=0",'1.DP 2012-2022 '!AA119:AK119))/(SUM('1.DP 2012-2022 '!P119:Z119)),"NA")</f>
        <v>0.11959773847913296</v>
      </c>
      <c r="T119" s="29">
        <f t="shared" si="3"/>
        <v>9.3924925507172488E-4</v>
      </c>
      <c r="U119" s="29">
        <f t="shared" si="4"/>
        <v>2.5356410984975187E-4</v>
      </c>
    </row>
    <row r="120" spans="1:21" ht="14.25" customHeight="1">
      <c r="A120" s="12" t="s">
        <v>297</v>
      </c>
      <c r="B120" s="12" t="s">
        <v>298</v>
      </c>
      <c r="C120" s="12" t="s">
        <v>58</v>
      </c>
      <c r="D120" s="13" t="s">
        <v>196</v>
      </c>
      <c r="E120" s="25">
        <f t="shared" si="0"/>
        <v>2.4108085026278182E-3</v>
      </c>
      <c r="F120" s="26">
        <f>IFERROR(IF('1.DP 2012-2022 '!E120&lt;0,"IRPJ NEGATIVO",('1.DP 2012-2022 '!E120+'1.DP 2012-2022 '!AA120)/'1.DP 2012-2022 '!P120),"NA")</f>
        <v>0.21003650890329256</v>
      </c>
      <c r="G120" s="26">
        <f>IFERROR(IF('1.DP 2012-2022 '!F120&lt;0,"IRPJ NEGATIVO",('1.DP 2012-2022 '!F120+'1.DP 2012-2022 '!AB120)/'1.DP 2012-2022 '!Q120),"NA")</f>
        <v>0.2060754243729141</v>
      </c>
      <c r="H120" s="26">
        <f>IFERROR(IF('1.DP 2012-2022 '!G120&lt;0,"IRPJ NEGATIVO",('1.DP 2012-2022 '!G120+'1.DP 2012-2022 '!AC120)/'1.DP 2012-2022 '!R120),"NA")</f>
        <v>-0.1356439323299729</v>
      </c>
      <c r="I120" s="26">
        <f>IFERROR(IF('1.DP 2012-2022 '!H120&lt;0,"IRPJ NEGATIVO",('1.DP 2012-2022 '!H120+'1.DP 2012-2022 '!AD120)/'1.DP 2012-2022 '!S120),"NA")</f>
        <v>0.15857308233645862</v>
      </c>
      <c r="J120" s="26">
        <f>IFERROR(IF('1.DP 2012-2022 '!I120&lt;0,"IRPJ NEGATIVO",('1.DP 2012-2022 '!I120+'1.DP 2012-2022 '!AE120)/'1.DP 2012-2022 '!T120),"NA")</f>
        <v>0.17529077701970491</v>
      </c>
      <c r="K120" s="26">
        <f>IFERROR(IF('1.DP 2012-2022 '!J120&lt;0,"IRPJ NEGATIVO",('1.DP 2012-2022 '!J120+'1.DP 2012-2022 '!AF120)/'1.DP 2012-2022 '!U120),"NA")</f>
        <v>0.16894116634130973</v>
      </c>
      <c r="L120" s="26">
        <f>IFERROR(IF('1.DP 2012-2022 '!K120&lt;0,"IRPJ NEGATIVO",('1.DP 2012-2022 '!K120+'1.DP 2012-2022 '!AG120)/'1.DP 2012-2022 '!V120),"NA")</f>
        <v>1.100348280262857</v>
      </c>
      <c r="M120" s="26">
        <f>IFERROR(IF('1.DP 2012-2022 '!L120&lt;0,"IRPJ NEGATIVO",('1.DP 2012-2022 '!L120+'1.DP 2012-2022 '!AH120)/'1.DP 2012-2022 '!W120),"NA")</f>
        <v>0.32004455487255656</v>
      </c>
      <c r="N120" s="26">
        <f>IFERROR(IF('1.DP 2012-2022 '!M120&lt;0,"IRPJ NEGATIVO",('1.DP 2012-2022 '!M120+'1.DP 2012-2022 '!AI120)/'1.DP 2012-2022 '!X120),"NA")</f>
        <v>0.24996281562631228</v>
      </c>
      <c r="O120" s="26">
        <f>IFERROR(IF('1.DP 2012-2022 '!N120&lt;0,"IRPJ NEGATIVO",('1.DP 2012-2022 '!N120+'1.DP 2012-2022 '!AJ120)/'1.DP 2012-2022 '!Y120),"NA")</f>
        <v>0.30439152926431207</v>
      </c>
      <c r="P120" s="26">
        <f>IFERROR(IF('1.DP 2012-2022 '!O120&lt;0,"IRPJ NEGATIVO",('1.DP 2012-2022 '!O120+'1.DP 2012-2022 '!AK120)/'1.DP 2012-2022 '!Z120),"NA")</f>
        <v>0.26938026300013418</v>
      </c>
      <c r="Q120" s="27">
        <f t="shared" si="1"/>
        <v>10</v>
      </c>
      <c r="R120" s="27">
        <f t="shared" si="2"/>
        <v>764</v>
      </c>
      <c r="S120" s="28">
        <f>IFERROR((SUMIF('1.DP 2012-2022 '!E120:O120,"&gt;=0",'1.DP 2012-2022 '!E120:O120)+SUMIF('1.DP 2012-2022 '!E120:O120,"&gt;=0",'1.DP 2012-2022 '!AA120:AK120))/(SUM('1.DP 2012-2022 '!P120:Z120)),"NA")</f>
        <v>0.20587602415112749</v>
      </c>
      <c r="T120" s="29">
        <f t="shared" si="3"/>
        <v>2.6947123579990511E-3</v>
      </c>
      <c r="U120" s="29">
        <f t="shared" si="4"/>
        <v>7.2747711714179326E-4</v>
      </c>
    </row>
    <row r="121" spans="1:21" ht="14.25" customHeight="1">
      <c r="A121" s="12" t="s">
        <v>299</v>
      </c>
      <c r="B121" s="12" t="s">
        <v>300</v>
      </c>
      <c r="C121" s="12" t="s">
        <v>58</v>
      </c>
      <c r="D121" s="13" t="s">
        <v>196</v>
      </c>
      <c r="E121" s="25">
        <f t="shared" si="0"/>
        <v>9.9295477635497065E-4</v>
      </c>
      <c r="F121" s="26">
        <f>IFERROR(IF('1.DP 2012-2022 '!E121&lt;0,"IRPJ NEGATIVO",('1.DP 2012-2022 '!E121+'1.DP 2012-2022 '!AA121)/'1.DP 2012-2022 '!P121),"NA")</f>
        <v>0.32524791062692804</v>
      </c>
      <c r="G121" s="26">
        <f>IFERROR(IF('1.DP 2012-2022 '!F121&lt;0,"IRPJ NEGATIVO",('1.DP 2012-2022 '!F121+'1.DP 2012-2022 '!AB121)/'1.DP 2012-2022 '!Q121),"NA")</f>
        <v>0.29627630874608962</v>
      </c>
      <c r="H121" s="26">
        <f>IFERROR(IF('1.DP 2012-2022 '!G121&lt;0,"IRPJ NEGATIVO",('1.DP 2012-2022 '!G121+'1.DP 2012-2022 '!AC121)/'1.DP 2012-2022 '!R121),"NA")</f>
        <v>0.13709322976217991</v>
      </c>
      <c r="I121" s="26">
        <f>IFERROR(IF('1.DP 2012-2022 '!H121&lt;0,"IRPJ NEGATIVO",('1.DP 2012-2022 '!H121+'1.DP 2012-2022 '!AD121)/'1.DP 2012-2022 '!S121),"NA")</f>
        <v>0</v>
      </c>
      <c r="J121" s="26">
        <f>IFERROR(IF('1.DP 2012-2022 '!I121&lt;0,"IRPJ NEGATIVO",('1.DP 2012-2022 '!I121+'1.DP 2012-2022 '!AE121)/'1.DP 2012-2022 '!T121),"NA")</f>
        <v>0</v>
      </c>
      <c r="K121" s="26">
        <f>IFERROR(IF('1.DP 2012-2022 '!J121&lt;0,"IRPJ NEGATIVO",('1.DP 2012-2022 '!J121+'1.DP 2012-2022 '!AF121)/'1.DP 2012-2022 '!U121),"NA")</f>
        <v>0</v>
      </c>
      <c r="L121" s="26">
        <f>IFERROR(IF('1.DP 2012-2022 '!K121&lt;0,"IRPJ NEGATIVO",('1.DP 2012-2022 '!K121+'1.DP 2012-2022 '!AG121)/'1.DP 2012-2022 '!V121),"NA")</f>
        <v>0</v>
      </c>
      <c r="M121" s="26" t="str">
        <f>IFERROR(IF('1.DP 2012-2022 '!L121&lt;0,"IRPJ NEGATIVO",('1.DP 2012-2022 '!L121+'1.DP 2012-2022 '!AH121)/'1.DP 2012-2022 '!W121),"NA")</f>
        <v>NA</v>
      </c>
      <c r="N121" s="26" t="str">
        <f>IFERROR(IF('1.DP 2012-2022 '!M121&lt;0,"IRPJ NEGATIVO",('1.DP 2012-2022 '!M121+'1.DP 2012-2022 '!AI121)/'1.DP 2012-2022 '!X121),"NA")</f>
        <v>NA</v>
      </c>
      <c r="O121" s="26" t="str">
        <f>IFERROR(IF('1.DP 2012-2022 '!N121&lt;0,"IRPJ NEGATIVO",('1.DP 2012-2022 '!N121+'1.DP 2012-2022 '!AJ121)/'1.DP 2012-2022 '!Y121),"NA")</f>
        <v>NA</v>
      </c>
      <c r="P121" s="26" t="str">
        <f>IFERROR(IF('1.DP 2012-2022 '!O121&lt;0,"IRPJ NEGATIVO",('1.DP 2012-2022 '!O121+'1.DP 2012-2022 '!AK121)/'1.DP 2012-2022 '!Z121),"NA")</f>
        <v>NA</v>
      </c>
      <c r="Q121" s="27">
        <f t="shared" si="1"/>
        <v>7</v>
      </c>
      <c r="R121" s="27">
        <f t="shared" si="2"/>
        <v>764</v>
      </c>
      <c r="S121" s="28">
        <f>IFERROR((SUMIF('1.DP 2012-2022 '!E121:O121,"&gt;=0",'1.DP 2012-2022 '!E121:O121)+SUMIF('1.DP 2012-2022 '!E121:O121,"&gt;=0",'1.DP 2012-2022 '!AA121:AK121))/(SUM('1.DP 2012-2022 '!P121:Z121)),"NA")</f>
        <v>0.16996362796589612</v>
      </c>
      <c r="T121" s="29">
        <f t="shared" si="3"/>
        <v>1.5572583714152787E-3</v>
      </c>
      <c r="U121" s="29">
        <f t="shared" si="4"/>
        <v>4.2040473348454874E-4</v>
      </c>
    </row>
    <row r="122" spans="1:21" ht="14.25" customHeight="1">
      <c r="A122" s="12" t="s">
        <v>301</v>
      </c>
      <c r="B122" s="12" t="s">
        <v>302</v>
      </c>
      <c r="C122" s="12" t="s">
        <v>58</v>
      </c>
      <c r="D122" s="13" t="s">
        <v>196</v>
      </c>
      <c r="E122" s="25">
        <f t="shared" si="0"/>
        <v>6.0490165661268287E-4</v>
      </c>
      <c r="F122" s="26">
        <f>IFERROR(IF('1.DP 2012-2022 '!E122&lt;0,"IRPJ NEGATIVO",('1.DP 2012-2022 '!E122+'1.DP 2012-2022 '!AA122)/'1.DP 2012-2022 '!P122),"NA")</f>
        <v>0.17573907854243365</v>
      </c>
      <c r="G122" s="26">
        <f>IFERROR(IF('1.DP 2012-2022 '!F122&lt;0,"IRPJ NEGATIVO",('1.DP 2012-2022 '!F122+'1.DP 2012-2022 '!AB122)/'1.DP 2012-2022 '!Q122),"NA")</f>
        <v>0.14017471220250707</v>
      </c>
      <c r="H122" s="26">
        <f>IFERROR(IF('1.DP 2012-2022 '!G122&lt;0,"IRPJ NEGATIVO",('1.DP 2012-2022 '!G122+'1.DP 2012-2022 '!AC122)/'1.DP 2012-2022 '!R122),"NA")</f>
        <v>-0.11335181830348995</v>
      </c>
      <c r="I122" s="26">
        <f>IFERROR(IF('1.DP 2012-2022 '!H122&lt;0,"IRPJ NEGATIVO",('1.DP 2012-2022 '!H122+'1.DP 2012-2022 '!AD122)/'1.DP 2012-2022 '!S122),"NA")</f>
        <v>-0.10770348028533654</v>
      </c>
      <c r="J122" s="26">
        <f>IFERROR(IF('1.DP 2012-2022 '!I122&lt;0,"IRPJ NEGATIVO",('1.DP 2012-2022 '!I122+'1.DP 2012-2022 '!AE122)/'1.DP 2012-2022 '!T122),"NA")</f>
        <v>-2.3733099390086308E-2</v>
      </c>
      <c r="K122" s="26">
        <f>IFERROR(IF('1.DP 2012-2022 '!J122&lt;0,"IRPJ NEGATIVO",('1.DP 2012-2022 '!J122+'1.DP 2012-2022 '!AF122)/'1.DP 2012-2022 '!U122),"NA")</f>
        <v>1.2477863800060573</v>
      </c>
      <c r="L122" s="26">
        <f>IFERROR(IF('1.DP 2012-2022 '!K122&lt;0,"IRPJ NEGATIVO",('1.DP 2012-2022 '!K122+'1.DP 2012-2022 '!AG122)/'1.DP 2012-2022 '!V122),"NA")</f>
        <v>-0.12445318305887976</v>
      </c>
      <c r="M122" s="26">
        <f>IFERROR(IF('1.DP 2012-2022 '!L122&lt;0,"IRPJ NEGATIVO",('1.DP 2012-2022 '!L122+'1.DP 2012-2022 '!AH122)/'1.DP 2012-2022 '!W122),"NA")</f>
        <v>0.19907060741154797</v>
      </c>
      <c r="N122" s="26">
        <f>IFERROR(IF('1.DP 2012-2022 '!M122&lt;0,"IRPJ NEGATIVO",('1.DP 2012-2022 '!M122+'1.DP 2012-2022 '!AI122)/'1.DP 2012-2022 '!X122),"NA")</f>
        <v>0.13761434651249002</v>
      </c>
      <c r="O122" s="26">
        <f>IFERROR(IF('1.DP 2012-2022 '!N122&lt;0,"IRPJ NEGATIVO",('1.DP 2012-2022 '!N122+'1.DP 2012-2022 '!AJ122)/'1.DP 2012-2022 '!Y122),"NA")</f>
        <v>0.13257321545569453</v>
      </c>
      <c r="P122" s="26">
        <f>IFERROR(IF('1.DP 2012-2022 '!O122&lt;0,"IRPJ NEGATIVO",('1.DP 2012-2022 '!O122+'1.DP 2012-2022 '!AK122)/'1.DP 2012-2022 '!Z122),"NA")</f>
        <v>0.13620311321238132</v>
      </c>
      <c r="Q122" s="27">
        <f t="shared" si="1"/>
        <v>10</v>
      </c>
      <c r="R122" s="27">
        <f t="shared" si="2"/>
        <v>764</v>
      </c>
      <c r="S122" s="28">
        <f>IFERROR((SUMIF('1.DP 2012-2022 '!E122:O122,"&gt;=0",'1.DP 2012-2022 '!E122:O122)+SUMIF('1.DP 2012-2022 '!E122:O122,"&gt;=0",'1.DP 2012-2022 '!AA122:AK122))/(SUM('1.DP 2012-2022 '!P122:Z122)),"NA")</f>
        <v>0.39334101891103473</v>
      </c>
      <c r="T122" s="29">
        <f t="shared" si="3"/>
        <v>5.1484426559035958E-3</v>
      </c>
      <c r="U122" s="29">
        <f t="shared" si="4"/>
        <v>1.389897593325211E-3</v>
      </c>
    </row>
    <row r="123" spans="1:21" ht="14.25" customHeight="1">
      <c r="A123" s="12" t="s">
        <v>303</v>
      </c>
      <c r="B123" s="12" t="s">
        <v>304</v>
      </c>
      <c r="C123" s="12" t="s">
        <v>58</v>
      </c>
      <c r="D123" s="13" t="s">
        <v>196</v>
      </c>
      <c r="E123" s="25">
        <f t="shared" si="0"/>
        <v>2.8951553740049242E-3</v>
      </c>
      <c r="F123" s="26">
        <f>IFERROR(IF('1.DP 2012-2022 '!E123&lt;0,"IRPJ NEGATIVO",('1.DP 2012-2022 '!E123+'1.DP 2012-2022 '!AA123)/'1.DP 2012-2022 '!P123),"NA")</f>
        <v>0.22225468229086617</v>
      </c>
      <c r="G123" s="26">
        <f>IFERROR(IF('1.DP 2012-2022 '!F123&lt;0,"IRPJ NEGATIVO",('1.DP 2012-2022 '!F123+'1.DP 2012-2022 '!AB123)/'1.DP 2012-2022 '!Q123),"NA")</f>
        <v>0.30660026909452692</v>
      </c>
      <c r="H123" s="26">
        <f>IFERROR(IF('1.DP 2012-2022 '!G123&lt;0,"IRPJ NEGATIVO",('1.DP 2012-2022 '!G123+'1.DP 2012-2022 '!AC123)/'1.DP 2012-2022 '!R123),"NA")</f>
        <v>0.21553715205566648</v>
      </c>
      <c r="I123" s="26">
        <f>IFERROR(IF('1.DP 2012-2022 '!H123&lt;0,"IRPJ NEGATIVO",('1.DP 2012-2022 '!H123+'1.DP 2012-2022 '!AD123)/'1.DP 2012-2022 '!S123),"NA")</f>
        <v>0.18886056299001008</v>
      </c>
      <c r="J123" s="26">
        <f>IFERROR(IF('1.DP 2012-2022 '!I123&lt;0,"IRPJ NEGATIVO",('1.DP 2012-2022 '!I123+'1.DP 2012-2022 '!AE123)/'1.DP 2012-2022 '!T123),"NA")</f>
        <v>0.22802524376925767</v>
      </c>
      <c r="K123" s="26">
        <f>IFERROR(IF('1.DP 2012-2022 '!J123&lt;0,"IRPJ NEGATIVO",('1.DP 2012-2022 '!J123+'1.DP 2012-2022 '!AF123)/'1.DP 2012-2022 '!U123),"NA")</f>
        <v>0.27205385716171909</v>
      </c>
      <c r="L123" s="26">
        <f>IFERROR(IF('1.DP 2012-2022 '!K123&lt;0,"IRPJ NEGATIVO",('1.DP 2012-2022 '!K123+'1.DP 2012-2022 '!AG123)/'1.DP 2012-2022 '!V123),"NA")</f>
        <v>0.34846029179329696</v>
      </c>
      <c r="M123" s="26">
        <f>IFERROR(IF('1.DP 2012-2022 '!L123&lt;0,"IRPJ NEGATIVO",('1.DP 2012-2022 '!L123+'1.DP 2012-2022 '!AH123)/'1.DP 2012-2022 '!W123),"NA")</f>
        <v>0.26099925427236914</v>
      </c>
      <c r="N123" s="26">
        <f>IFERROR(IF('1.DP 2012-2022 '!M123&lt;0,"IRPJ NEGATIVO",('1.DP 2012-2022 '!M123+'1.DP 2012-2022 '!AI123)/'1.DP 2012-2022 '!X123),"NA")</f>
        <v>0.16910739231204952</v>
      </c>
      <c r="O123" s="26" t="str">
        <f>IFERROR(IF('1.DP 2012-2022 '!N123&lt;0,"IRPJ NEGATIVO",('1.DP 2012-2022 '!N123+'1.DP 2012-2022 '!AJ123)/'1.DP 2012-2022 '!Y123),"NA")</f>
        <v>NA</v>
      </c>
      <c r="P123" s="26" t="str">
        <f>IFERROR(IF('1.DP 2012-2022 '!O123&lt;0,"IRPJ NEGATIVO",('1.DP 2012-2022 '!O123+'1.DP 2012-2022 '!AK123)/'1.DP 2012-2022 '!Z123),"NA")</f>
        <v>NA</v>
      </c>
      <c r="Q123" s="27">
        <f t="shared" si="1"/>
        <v>9</v>
      </c>
      <c r="R123" s="27">
        <f t="shared" si="2"/>
        <v>764</v>
      </c>
      <c r="S123" s="28">
        <f>IFERROR((SUMIF('1.DP 2012-2022 '!E123:O123,"&gt;=0",'1.DP 2012-2022 '!E123:O123)+SUMIF('1.DP 2012-2022 '!E123:O123,"&gt;=0",'1.DP 2012-2022 '!AA123:AK123))/(SUM('1.DP 2012-2022 '!P123:Z123)),"NA")</f>
        <v>0.25932457806337711</v>
      </c>
      <c r="T123" s="29">
        <f t="shared" si="3"/>
        <v>3.0548706839926623E-3</v>
      </c>
      <c r="U123" s="29">
        <f t="shared" si="4"/>
        <v>8.2470713871745369E-4</v>
      </c>
    </row>
    <row r="124" spans="1:21" ht="14.25" customHeight="1">
      <c r="A124" s="12" t="s">
        <v>305</v>
      </c>
      <c r="B124" s="12" t="s">
        <v>306</v>
      </c>
      <c r="C124" s="12" t="s">
        <v>58</v>
      </c>
      <c r="D124" s="13" t="s">
        <v>196</v>
      </c>
      <c r="E124" s="25">
        <f t="shared" si="0"/>
        <v>1.8963292413125008E-3</v>
      </c>
      <c r="F124" s="26">
        <f>IFERROR(IF('1.DP 2012-2022 '!E124&lt;0,"IRPJ NEGATIVO",('1.DP 2012-2022 '!E124+'1.DP 2012-2022 '!AA124)/'1.DP 2012-2022 '!P124),"NA")</f>
        <v>1.9830404560647314</v>
      </c>
      <c r="G124" s="26">
        <f>IFERROR(IF('1.DP 2012-2022 '!F124&lt;0,"IRPJ NEGATIVO",('1.DP 2012-2022 '!F124+'1.DP 2012-2022 '!AB124)/'1.DP 2012-2022 '!Q124),"NA")</f>
        <v>0.2403366135176605</v>
      </c>
      <c r="H124" s="26">
        <f>IFERROR(IF('1.DP 2012-2022 '!G124&lt;0,"IRPJ NEGATIVO",('1.DP 2012-2022 '!G124+'1.DP 2012-2022 '!AC124)/'1.DP 2012-2022 '!R124),"NA")</f>
        <v>0.18370759267028269</v>
      </c>
      <c r="I124" s="26">
        <f>IFERROR(IF('1.DP 2012-2022 '!H124&lt;0,"IRPJ NEGATIVO",('1.DP 2012-2022 '!H124+'1.DP 2012-2022 '!AD124)/'1.DP 2012-2022 '!S124),"NA")</f>
        <v>0.14812739201984162</v>
      </c>
      <c r="J124" s="26">
        <f>IFERROR(IF('1.DP 2012-2022 '!I124&lt;0,"IRPJ NEGATIVO",('1.DP 2012-2022 '!I124+'1.DP 2012-2022 '!AE124)/'1.DP 2012-2022 '!T124),"NA")</f>
        <v>0.13707450549485084</v>
      </c>
      <c r="K124" s="26">
        <f>IFERROR(IF('1.DP 2012-2022 '!J124&lt;0,"IRPJ NEGATIVO",('1.DP 2012-2022 '!J124+'1.DP 2012-2022 '!AF124)/'1.DP 2012-2022 '!U124),"NA")</f>
        <v>0.13061556517489287</v>
      </c>
      <c r="L124" s="26">
        <f>IFERROR(IF('1.DP 2012-2022 '!K124&lt;0,"IRPJ NEGATIVO",('1.DP 2012-2022 '!K124+'1.DP 2012-2022 '!AG124)/'1.DP 2012-2022 '!V124),"NA")</f>
        <v>0.14072606945156921</v>
      </c>
      <c r="M124" s="26">
        <f>IFERROR(IF('1.DP 2012-2022 '!L124&lt;0,"IRPJ NEGATIVO",('1.DP 2012-2022 '!L124+'1.DP 2012-2022 '!AH124)/'1.DP 2012-2022 '!W124),"NA")</f>
        <v>0.14778498589135711</v>
      </c>
      <c r="N124" s="26">
        <f>IFERROR(IF('1.DP 2012-2022 '!M124&lt;0,"IRPJ NEGATIVO",('1.DP 2012-2022 '!M124+'1.DP 2012-2022 '!AI124)/'1.DP 2012-2022 '!X124),"NA")</f>
        <v>7.7641836817710377E-2</v>
      </c>
      <c r="O124" s="26">
        <f>IFERROR(IF('1.DP 2012-2022 '!N124&lt;0,"IRPJ NEGATIVO",('1.DP 2012-2022 '!N124+'1.DP 2012-2022 '!AJ124)/'1.DP 2012-2022 '!Y124),"NA")</f>
        <v>9.7901425288310487E-2</v>
      </c>
      <c r="P124" s="26">
        <f>IFERROR(IF('1.DP 2012-2022 '!O124&lt;0,"IRPJ NEGATIVO",('1.DP 2012-2022 '!O124+'1.DP 2012-2022 '!AK124)/'1.DP 2012-2022 '!Z124),"NA")</f>
        <v>5.1855920403002735E-2</v>
      </c>
      <c r="Q124" s="27">
        <f t="shared" si="1"/>
        <v>10</v>
      </c>
      <c r="R124" s="27">
        <f t="shared" si="2"/>
        <v>764</v>
      </c>
      <c r="S124" s="28">
        <f>IFERROR((SUMIF('1.DP 2012-2022 '!E124:O124,"&gt;=0",'1.DP 2012-2022 '!E124:O124)+SUMIF('1.DP 2012-2022 '!E124:O124,"&gt;=0",'1.DP 2012-2022 '!AA124:AK124))/(SUM('1.DP 2012-2022 '!P124:Z124)),"NA")</f>
        <v>0.15731519947377498</v>
      </c>
      <c r="T124" s="29">
        <f t="shared" si="3"/>
        <v>2.0590994695520283E-3</v>
      </c>
      <c r="U124" s="29">
        <f t="shared" si="4"/>
        <v>5.5588409708047688E-4</v>
      </c>
    </row>
    <row r="125" spans="1:21" ht="14.25" customHeight="1">
      <c r="A125" s="12" t="s">
        <v>307</v>
      </c>
      <c r="B125" s="12" t="s">
        <v>308</v>
      </c>
      <c r="C125" s="12" t="s">
        <v>58</v>
      </c>
      <c r="D125" s="13" t="s">
        <v>196</v>
      </c>
      <c r="E125" s="25">
        <f t="shared" si="0"/>
        <v>1.7427096550816858E-3</v>
      </c>
      <c r="F125" s="26">
        <f>IFERROR(IF('1.DP 2012-2022 '!E125&lt;0,"IRPJ NEGATIVO",('1.DP 2012-2022 '!E125+'1.DP 2012-2022 '!AA125)/'1.DP 2012-2022 '!P125),"NA")</f>
        <v>-0.45684351013943891</v>
      </c>
      <c r="G125" s="26">
        <f>IFERROR(IF('1.DP 2012-2022 '!F125&lt;0,"IRPJ NEGATIVO",('1.DP 2012-2022 '!F125+'1.DP 2012-2022 '!AB125)/'1.DP 2012-2022 '!Q125),"NA")</f>
        <v>-2.6017702288345171E-2</v>
      </c>
      <c r="H125" s="26">
        <f>IFERROR(IF('1.DP 2012-2022 '!G125&lt;0,"IRPJ NEGATIVO",('1.DP 2012-2022 '!G125+'1.DP 2012-2022 '!AC125)/'1.DP 2012-2022 '!R125),"NA")</f>
        <v>31.688356567140911</v>
      </c>
      <c r="I125" s="26">
        <f>IFERROR(IF('1.DP 2012-2022 '!H125&lt;0,"IRPJ NEGATIVO",('1.DP 2012-2022 '!H125+'1.DP 2012-2022 '!AD125)/'1.DP 2012-2022 '!S125),"NA")</f>
        <v>0.21095118454615719</v>
      </c>
      <c r="J125" s="26">
        <f>IFERROR(IF('1.DP 2012-2022 '!I125&lt;0,"IRPJ NEGATIVO",('1.DP 2012-2022 '!I125+'1.DP 2012-2022 '!AE125)/'1.DP 2012-2022 '!T125),"NA")</f>
        <v>0.30810932905894778</v>
      </c>
      <c r="K125" s="26">
        <f>IFERROR(IF('1.DP 2012-2022 '!J125&lt;0,"IRPJ NEGATIVO",('1.DP 2012-2022 '!J125+'1.DP 2012-2022 '!AF125)/'1.DP 2012-2022 '!U125),"NA")</f>
        <v>0.39547599776981801</v>
      </c>
      <c r="L125" s="26">
        <f>IFERROR(IF('1.DP 2012-2022 '!K125&lt;0,"IRPJ NEGATIVO",('1.DP 2012-2022 '!K125+'1.DP 2012-2022 '!AG125)/'1.DP 2012-2022 '!V125),"NA")</f>
        <v>1.9647905750565582E-2</v>
      </c>
      <c r="M125" s="26">
        <f>IFERROR(IF('1.DP 2012-2022 '!L125&lt;0,"IRPJ NEGATIVO",('1.DP 2012-2022 '!L125+'1.DP 2012-2022 '!AH125)/'1.DP 2012-2022 '!W125),"NA")</f>
        <v>-0.21983377683727107</v>
      </c>
      <c r="N125" s="26">
        <f>IFERROR(IF('1.DP 2012-2022 '!M125&lt;0,"IRPJ NEGATIVO",('1.DP 2012-2022 '!M125+'1.DP 2012-2022 '!AI125)/'1.DP 2012-2022 '!X125),"NA")</f>
        <v>0.46157018598497107</v>
      </c>
      <c r="O125" s="26">
        <f>IFERROR(IF('1.DP 2012-2022 '!N125&lt;0,"IRPJ NEGATIVO",('1.DP 2012-2022 '!N125+'1.DP 2012-2022 '!AJ125)/'1.DP 2012-2022 '!Y125),"NA")</f>
        <v>0.18152705249756457</v>
      </c>
      <c r="P125" s="26">
        <f>IFERROR(IF('1.DP 2012-2022 '!O125&lt;0,"IRPJ NEGATIVO",('1.DP 2012-2022 '!O125+'1.DP 2012-2022 '!AK125)/'1.DP 2012-2022 '!Z125),"NA")</f>
        <v>2.592736347926734</v>
      </c>
      <c r="Q125" s="27">
        <f t="shared" si="1"/>
        <v>8</v>
      </c>
      <c r="R125" s="27">
        <f t="shared" si="2"/>
        <v>764</v>
      </c>
      <c r="S125" s="28">
        <f>IFERROR((SUMIF('1.DP 2012-2022 '!E125:O125,"&gt;=0",'1.DP 2012-2022 '!E125:O125)+SUMIF('1.DP 2012-2022 '!E125:O125,"&gt;=0",'1.DP 2012-2022 '!AA125:AK125))/(SUM('1.DP 2012-2022 '!P125:Z125)),"NA")</f>
        <v>0.92760426109775052</v>
      </c>
      <c r="T125" s="29" t="str">
        <f t="shared" si="3"/>
        <v>na</v>
      </c>
      <c r="U125" s="29" t="str">
        <f t="shared" si="4"/>
        <v>na</v>
      </c>
    </row>
    <row r="126" spans="1:21" ht="14.25" customHeight="1">
      <c r="A126" s="12" t="s">
        <v>309</v>
      </c>
      <c r="B126" s="12" t="s">
        <v>310</v>
      </c>
      <c r="C126" s="12" t="s">
        <v>58</v>
      </c>
      <c r="D126" s="13" t="s">
        <v>196</v>
      </c>
      <c r="E126" s="25">
        <f t="shared" si="0"/>
        <v>-2.7674657078353889E-4</v>
      </c>
      <c r="F126" s="26">
        <f>IFERROR(IF('1.DP 2012-2022 '!E126&lt;0,"IRPJ NEGATIVO",('1.DP 2012-2022 '!E126+'1.DP 2012-2022 '!AA126)/'1.DP 2012-2022 '!P126),"NA")</f>
        <v>0.80409688710682026</v>
      </c>
      <c r="G126" s="26">
        <f>IFERROR(IF('1.DP 2012-2022 '!F126&lt;0,"IRPJ NEGATIVO",('1.DP 2012-2022 '!F126+'1.DP 2012-2022 '!AB126)/'1.DP 2012-2022 '!Q126),"NA")</f>
        <v>7.1833633948129208E-2</v>
      </c>
      <c r="H126" s="26">
        <f>IFERROR(IF('1.DP 2012-2022 '!G126&lt;0,"IRPJ NEGATIVO",('1.DP 2012-2022 '!G126+'1.DP 2012-2022 '!AC126)/'1.DP 2012-2022 '!R126),"NA")</f>
        <v>-0.27635914447173721</v>
      </c>
      <c r="I126" s="26">
        <f>IFERROR(IF('1.DP 2012-2022 '!H126&lt;0,"IRPJ NEGATIVO",('1.DP 2012-2022 '!H126+'1.DP 2012-2022 '!AD126)/'1.DP 2012-2022 '!S126),"NA")</f>
        <v>1.1042271283580426E-2</v>
      </c>
      <c r="J126" s="26">
        <f>IFERROR(IF('1.DP 2012-2022 '!I126&lt;0,"IRPJ NEGATIVO",('1.DP 2012-2022 '!I126+'1.DP 2012-2022 '!AE126)/'1.DP 2012-2022 '!T126),"NA")</f>
        <v>2.7111596146911242E-2</v>
      </c>
      <c r="K126" s="26">
        <f>IFERROR(IF('1.DP 2012-2022 '!J126&lt;0,"IRPJ NEGATIVO",('1.DP 2012-2022 '!J126+'1.DP 2012-2022 '!AF126)/'1.DP 2012-2022 '!U126),"NA")</f>
        <v>0.83148971804861727</v>
      </c>
      <c r="L126" s="26">
        <f>IFERROR(IF('1.DP 2012-2022 '!K126&lt;0,"IRPJ NEGATIVO",('1.DP 2012-2022 '!K126+'1.DP 2012-2022 '!AG126)/'1.DP 2012-2022 '!V126),"NA")</f>
        <v>2.4869792642254321E-4</v>
      </c>
      <c r="M126" s="26">
        <f>IFERROR(IF('1.DP 2012-2022 '!L126&lt;0,"IRPJ NEGATIVO",('1.DP 2012-2022 '!L126+'1.DP 2012-2022 '!AH126)/'1.DP 2012-2022 '!W126),"NA")</f>
        <v>-1.5106523472126536E-2</v>
      </c>
      <c r="N126" s="26">
        <f>IFERROR(IF('1.DP 2012-2022 '!M126&lt;0,"IRPJ NEGATIVO",('1.DP 2012-2022 '!M126+'1.DP 2012-2022 '!AI126)/'1.DP 2012-2022 '!X126),"NA")</f>
        <v>-0.47897638189201042</v>
      </c>
      <c r="O126" s="26">
        <f>IFERROR(IF('1.DP 2012-2022 '!N126&lt;0,"IRPJ NEGATIVO",('1.DP 2012-2022 '!N126+'1.DP 2012-2022 '!AJ126)/'1.DP 2012-2022 '!Y126),"NA")</f>
        <v>-4.5527898549784869</v>
      </c>
      <c r="P126" s="26">
        <f>IFERROR(IF('1.DP 2012-2022 '!O126&lt;0,"IRPJ NEGATIVO",('1.DP 2012-2022 '!O126+'1.DP 2012-2022 '!AK126)/'1.DP 2012-2022 '!Z126),"NA")</f>
        <v>-0.10698194067253287</v>
      </c>
      <c r="Q126" s="27">
        <f t="shared" si="1"/>
        <v>7</v>
      </c>
      <c r="R126" s="27">
        <f t="shared" si="2"/>
        <v>764</v>
      </c>
      <c r="S126" s="28">
        <f>IFERROR((SUMIF('1.DP 2012-2022 '!E126:O126,"&gt;=0",'1.DP 2012-2022 '!E126:O126)+SUMIF('1.DP 2012-2022 '!E126:O126,"&gt;=0",'1.DP 2012-2022 '!AA126:AK126))/(SUM('1.DP 2012-2022 '!P126:Z126)),"NA")</f>
        <v>-9.531144499941796E-2</v>
      </c>
      <c r="T126" s="29">
        <f t="shared" si="3"/>
        <v>-8.7327240182712802E-4</v>
      </c>
      <c r="U126" s="29">
        <f t="shared" si="4"/>
        <v>-2.3575269081128119E-4</v>
      </c>
    </row>
    <row r="127" spans="1:21" ht="14.25" customHeight="1">
      <c r="A127" s="12" t="s">
        <v>311</v>
      </c>
      <c r="B127" s="12" t="s">
        <v>312</v>
      </c>
      <c r="C127" s="12" t="s">
        <v>58</v>
      </c>
      <c r="D127" s="13" t="s">
        <v>196</v>
      </c>
      <c r="E127" s="25">
        <f t="shared" si="0"/>
        <v>2.0061471024494463E-3</v>
      </c>
      <c r="F127" s="26">
        <f>IFERROR(IF('1.DP 2012-2022 '!E127&lt;0,"IRPJ NEGATIVO",('1.DP 2012-2022 '!E127+'1.DP 2012-2022 '!AA127)/'1.DP 2012-2022 '!P127),"NA")</f>
        <v>0.21593062694075155</v>
      </c>
      <c r="G127" s="26">
        <f>IFERROR(IF('1.DP 2012-2022 '!F127&lt;0,"IRPJ NEGATIVO",('1.DP 2012-2022 '!F127+'1.DP 2012-2022 '!AB127)/'1.DP 2012-2022 '!Q127),"NA")</f>
        <v>0.19155762068660978</v>
      </c>
      <c r="H127" s="26">
        <f>IFERROR(IF('1.DP 2012-2022 '!G127&lt;0,"IRPJ NEGATIVO",('1.DP 2012-2022 '!G127+'1.DP 2012-2022 '!AC127)/'1.DP 2012-2022 '!R127),"NA")</f>
        <v>-4.5573747641249718E-2</v>
      </c>
      <c r="I127" s="26">
        <f>IFERROR(IF('1.DP 2012-2022 '!H127&lt;0,"IRPJ NEGATIVO",('1.DP 2012-2022 '!H127+'1.DP 2012-2022 '!AD127)/'1.DP 2012-2022 '!S127),"NA")</f>
        <v>4.9197886802992093E-2</v>
      </c>
      <c r="J127" s="26">
        <f>IFERROR(IF('1.DP 2012-2022 '!I127&lt;0,"IRPJ NEGATIVO",('1.DP 2012-2022 '!I127+'1.DP 2012-2022 '!AE127)/'1.DP 2012-2022 '!T127),"NA")</f>
        <v>0.13782306295771152</v>
      </c>
      <c r="K127" s="26">
        <f>IFERROR(IF('1.DP 2012-2022 '!J127&lt;0,"IRPJ NEGATIVO",('1.DP 2012-2022 '!J127+'1.DP 2012-2022 '!AF127)/'1.DP 2012-2022 '!U127),"NA")</f>
        <v>0.25203373959088088</v>
      </c>
      <c r="L127" s="26">
        <f>IFERROR(IF('1.DP 2012-2022 '!K127&lt;0,"IRPJ NEGATIVO",('1.DP 2012-2022 '!K127+'1.DP 2012-2022 '!AG127)/'1.DP 2012-2022 '!V127),"NA")</f>
        <v>0.17955412833146123</v>
      </c>
      <c r="M127" s="26">
        <f>IFERROR(IF('1.DP 2012-2022 '!L127&lt;0,"IRPJ NEGATIVO",('1.DP 2012-2022 '!L127+'1.DP 2012-2022 '!AH127)/'1.DP 2012-2022 '!W127),"NA")</f>
        <v>0.15368044468031355</v>
      </c>
      <c r="N127" s="26">
        <f>IFERROR(IF('1.DP 2012-2022 '!M127&lt;0,"IRPJ NEGATIVO",('1.DP 2012-2022 '!M127+'1.DP 2012-2022 '!AI127)/'1.DP 2012-2022 '!X127),"NA")</f>
        <v>7.7508317940618132E-2</v>
      </c>
      <c r="O127" s="26">
        <f>IFERROR(IF('1.DP 2012-2022 '!N127&lt;0,"IRPJ NEGATIVO",('1.DP 2012-2022 '!N127+'1.DP 2012-2022 '!AJ127)/'1.DP 2012-2022 '!Y127),"NA")</f>
        <v>0.18164827086570817</v>
      </c>
      <c r="P127" s="26">
        <f>IFERROR(IF('1.DP 2012-2022 '!O127&lt;0,"IRPJ NEGATIVO",('1.DP 2012-2022 '!O127+'1.DP 2012-2022 '!AK127)/'1.DP 2012-2022 '!Z127),"NA")</f>
        <v>0.30758244952099195</v>
      </c>
      <c r="Q127" s="27">
        <f t="shared" si="1"/>
        <v>11</v>
      </c>
      <c r="R127" s="27">
        <f t="shared" si="2"/>
        <v>764</v>
      </c>
      <c r="S127" s="28">
        <f>IFERROR((SUMIF('1.DP 2012-2022 '!E127:O127,"&gt;=0",'1.DP 2012-2022 '!E127:O127)+SUMIF('1.DP 2012-2022 '!E127:O127,"&gt;=0",'1.DP 2012-2022 '!AA127:AK127))/(SUM('1.DP 2012-2022 '!P127:Z127)),"NA")</f>
        <v>0.15613039998809106</v>
      </c>
      <c r="T127" s="29">
        <f t="shared" si="3"/>
        <v>2.2479507851688504E-3</v>
      </c>
      <c r="U127" s="29">
        <f t="shared" si="4"/>
        <v>6.0686727910565425E-4</v>
      </c>
    </row>
    <row r="128" spans="1:21" ht="14.25" customHeight="1">
      <c r="A128" s="12" t="s">
        <v>313</v>
      </c>
      <c r="B128" s="12" t="s">
        <v>314</v>
      </c>
      <c r="C128" s="12" t="s">
        <v>58</v>
      </c>
      <c r="D128" s="13" t="s">
        <v>196</v>
      </c>
      <c r="E128" s="25">
        <f t="shared" si="0"/>
        <v>2.2980252354601696E-3</v>
      </c>
      <c r="F128" s="26">
        <f>IFERROR(IF('1.DP 2012-2022 '!E128&lt;0,"IRPJ NEGATIVO",('1.DP 2012-2022 '!E128+'1.DP 2012-2022 '!AA128)/'1.DP 2012-2022 '!P128),"NA")</f>
        <v>0.32038313241644278</v>
      </c>
      <c r="G128" s="26">
        <f>IFERROR(IF('1.DP 2012-2022 '!F128&lt;0,"IRPJ NEGATIVO",('1.DP 2012-2022 '!F128+'1.DP 2012-2022 '!AB128)/'1.DP 2012-2022 '!Q128),"NA")</f>
        <v>0.20898999585344832</v>
      </c>
      <c r="H128" s="26">
        <f>IFERROR(IF('1.DP 2012-2022 '!G128&lt;0,"IRPJ NEGATIVO",('1.DP 2012-2022 '!G128+'1.DP 2012-2022 '!AC128)/'1.DP 2012-2022 '!R128),"NA")</f>
        <v>0.16529185555489295</v>
      </c>
      <c r="I128" s="26">
        <f>IFERROR(IF('1.DP 2012-2022 '!H128&lt;0,"IRPJ NEGATIVO",('1.DP 2012-2022 '!H128+'1.DP 2012-2022 '!AD128)/'1.DP 2012-2022 '!S128),"NA")</f>
        <v>0.35121438420985163</v>
      </c>
      <c r="J128" s="26">
        <f>IFERROR(IF('1.DP 2012-2022 '!I128&lt;0,"IRPJ NEGATIVO",('1.DP 2012-2022 '!I128+'1.DP 2012-2022 '!AE128)/'1.DP 2012-2022 '!T128),"NA")</f>
        <v>0.34017680611115453</v>
      </c>
      <c r="K128" s="26">
        <f>IFERROR(IF('1.DP 2012-2022 '!J128&lt;0,"IRPJ NEGATIVO",('1.DP 2012-2022 '!J128+'1.DP 2012-2022 '!AF128)/'1.DP 2012-2022 '!U128),"NA")</f>
        <v>0.36963510574577935</v>
      </c>
      <c r="L128" s="26" t="str">
        <f>IFERROR(IF('1.DP 2012-2022 '!K128&lt;0,"IRPJ NEGATIVO",('1.DP 2012-2022 '!K128+'1.DP 2012-2022 '!AG128)/'1.DP 2012-2022 '!V128),"NA")</f>
        <v>NA</v>
      </c>
      <c r="M128" s="26" t="str">
        <f>IFERROR(IF('1.DP 2012-2022 '!L128&lt;0,"IRPJ NEGATIVO",('1.DP 2012-2022 '!L128+'1.DP 2012-2022 '!AH128)/'1.DP 2012-2022 '!W128),"NA")</f>
        <v>NA</v>
      </c>
      <c r="N128" s="26" t="str">
        <f>IFERROR(IF('1.DP 2012-2022 '!M128&lt;0,"IRPJ NEGATIVO",('1.DP 2012-2022 '!M128+'1.DP 2012-2022 '!AI128)/'1.DP 2012-2022 '!X128),"NA")</f>
        <v>NA</v>
      </c>
      <c r="O128" s="26" t="str">
        <f>IFERROR(IF('1.DP 2012-2022 '!N128&lt;0,"IRPJ NEGATIVO",('1.DP 2012-2022 '!N128+'1.DP 2012-2022 '!AJ128)/'1.DP 2012-2022 '!Y128),"NA")</f>
        <v>NA</v>
      </c>
      <c r="P128" s="26" t="str">
        <f>IFERROR(IF('1.DP 2012-2022 '!O128&lt;0,"IRPJ NEGATIVO",('1.DP 2012-2022 '!O128+'1.DP 2012-2022 '!AK128)/'1.DP 2012-2022 '!Z128),"NA")</f>
        <v>NA</v>
      </c>
      <c r="Q128" s="27">
        <f t="shared" si="1"/>
        <v>6</v>
      </c>
      <c r="R128" s="27">
        <f t="shared" si="2"/>
        <v>764</v>
      </c>
      <c r="S128" s="28">
        <f>IFERROR((SUMIF('1.DP 2012-2022 '!E128:O128,"&gt;=0",'1.DP 2012-2022 '!E128:O128)+SUMIF('1.DP 2012-2022 '!E128:O128,"&gt;=0",'1.DP 2012-2022 '!AA128:AK128))/(SUM('1.DP 2012-2022 '!P128:Z128)),"NA")</f>
        <v>0.26802477370938671</v>
      </c>
      <c r="T128" s="29">
        <f t="shared" si="3"/>
        <v>2.1049065998119377E-3</v>
      </c>
      <c r="U128" s="29">
        <f t="shared" si="4"/>
        <v>5.6825040362414145E-4</v>
      </c>
    </row>
    <row r="129" spans="1:21" ht="14.25" customHeight="1">
      <c r="A129" s="12" t="s">
        <v>315</v>
      </c>
      <c r="B129" s="12" t="s">
        <v>316</v>
      </c>
      <c r="C129" s="12" t="s">
        <v>58</v>
      </c>
      <c r="D129" s="13" t="s">
        <v>196</v>
      </c>
      <c r="E129" s="25">
        <f t="shared" si="0"/>
        <v>8.1974487163937652E-4</v>
      </c>
      <c r="F129" s="26">
        <f>IFERROR(IF('1.DP 2012-2022 '!E129&lt;0,"IRPJ NEGATIVO",('1.DP 2012-2022 '!E129+'1.DP 2012-2022 '!AA129)/'1.DP 2012-2022 '!P129),"NA")</f>
        <v>0.20295092025177339</v>
      </c>
      <c r="G129" s="26">
        <f>IFERROR(IF('1.DP 2012-2022 '!F129&lt;0,"IRPJ NEGATIVO",('1.DP 2012-2022 '!F129+'1.DP 2012-2022 '!AB129)/'1.DP 2012-2022 '!Q129),"NA")</f>
        <v>0.16561764579771796</v>
      </c>
      <c r="H129" s="26">
        <f>IFERROR(IF('1.DP 2012-2022 '!G129&lt;0,"IRPJ NEGATIVO",('1.DP 2012-2022 '!G129+'1.DP 2012-2022 '!AC129)/'1.DP 2012-2022 '!R129),"NA")</f>
        <v>0.13130556491727435</v>
      </c>
      <c r="I129" s="26">
        <f>IFERROR(IF('1.DP 2012-2022 '!H129&lt;0,"IRPJ NEGATIVO",('1.DP 2012-2022 '!H129+'1.DP 2012-2022 '!AD129)/'1.DP 2012-2022 '!S129),"NA")</f>
        <v>0.12641095096571794</v>
      </c>
      <c r="J129" s="26" t="str">
        <f>IFERROR(IF('1.DP 2012-2022 '!I129&lt;0,"IRPJ NEGATIVO",('1.DP 2012-2022 '!I129+'1.DP 2012-2022 '!AE129)/'1.DP 2012-2022 '!T129),"NA")</f>
        <v>NA</v>
      </c>
      <c r="K129" s="26" t="str">
        <f>IFERROR(IF('1.DP 2012-2022 '!J129&lt;0,"IRPJ NEGATIVO",('1.DP 2012-2022 '!J129+'1.DP 2012-2022 '!AF129)/'1.DP 2012-2022 '!U129),"NA")</f>
        <v>NA</v>
      </c>
      <c r="L129" s="26" t="str">
        <f>IFERROR(IF('1.DP 2012-2022 '!K129&lt;0,"IRPJ NEGATIVO",('1.DP 2012-2022 '!K129+'1.DP 2012-2022 '!AG129)/'1.DP 2012-2022 '!V129),"NA")</f>
        <v>NA</v>
      </c>
      <c r="M129" s="26" t="str">
        <f>IFERROR(IF('1.DP 2012-2022 '!L129&lt;0,"IRPJ NEGATIVO",('1.DP 2012-2022 '!L129+'1.DP 2012-2022 '!AH129)/'1.DP 2012-2022 '!W129),"NA")</f>
        <v>NA</v>
      </c>
      <c r="N129" s="26" t="str">
        <f>IFERROR(IF('1.DP 2012-2022 '!M129&lt;0,"IRPJ NEGATIVO",('1.DP 2012-2022 '!M129+'1.DP 2012-2022 '!AI129)/'1.DP 2012-2022 '!X129),"NA")</f>
        <v>NA</v>
      </c>
      <c r="O129" s="26" t="str">
        <f>IFERROR(IF('1.DP 2012-2022 '!N129&lt;0,"IRPJ NEGATIVO",('1.DP 2012-2022 '!N129+'1.DP 2012-2022 '!AJ129)/'1.DP 2012-2022 '!Y129),"NA")</f>
        <v>NA</v>
      </c>
      <c r="P129" s="26" t="str">
        <f>IFERROR(IF('1.DP 2012-2022 '!O129&lt;0,"IRPJ NEGATIVO",('1.DP 2012-2022 '!O129+'1.DP 2012-2022 '!AK129)/'1.DP 2012-2022 '!Z129),"NA")</f>
        <v>NA</v>
      </c>
      <c r="Q129" s="27">
        <f t="shared" si="1"/>
        <v>4</v>
      </c>
      <c r="R129" s="27">
        <f t="shared" si="2"/>
        <v>764</v>
      </c>
      <c r="S129" s="28">
        <f>IFERROR((SUMIF('1.DP 2012-2022 '!E129:O129,"&gt;=0",'1.DP 2012-2022 '!E129:O129)+SUMIF('1.DP 2012-2022 '!E129:O129,"&gt;=0",'1.DP 2012-2022 '!AA129:AK129))/(SUM('1.DP 2012-2022 '!P129:Z129)),"NA")</f>
        <v>0.15731876551986027</v>
      </c>
      <c r="T129" s="29">
        <f t="shared" si="3"/>
        <v>8.2365845821916368E-4</v>
      </c>
      <c r="U129" s="29">
        <f t="shared" si="4"/>
        <v>2.223586791800145E-4</v>
      </c>
    </row>
    <row r="130" spans="1:21" ht="14.25" customHeight="1">
      <c r="A130" s="12" t="s">
        <v>317</v>
      </c>
      <c r="B130" s="12" t="s">
        <v>318</v>
      </c>
      <c r="C130" s="12" t="s">
        <v>58</v>
      </c>
      <c r="D130" s="13" t="s">
        <v>196</v>
      </c>
      <c r="E130" s="25">
        <f t="shared" si="0"/>
        <v>-5.4478725796231535E-5</v>
      </c>
      <c r="F130" s="26">
        <f>IFERROR(IF('1.DP 2012-2022 '!E130&lt;0,"IRPJ NEGATIVO",('1.DP 2012-2022 '!E130+'1.DP 2012-2022 '!AA130)/'1.DP 2012-2022 '!P130),"NA")</f>
        <v>-1.256307597679927E-2</v>
      </c>
      <c r="G130" s="26">
        <f>IFERROR(IF('1.DP 2012-2022 '!F130&lt;0,"IRPJ NEGATIVO",('1.DP 2012-2022 '!F130+'1.DP 2012-2022 '!AB130)/'1.DP 2012-2022 '!Q130),"NA")</f>
        <v>-7.5324635806515755E-4</v>
      </c>
      <c r="H130" s="26">
        <f>IFERROR(IF('1.DP 2012-2022 '!G130&lt;0,"IRPJ NEGATIVO",('1.DP 2012-2022 '!G130+'1.DP 2012-2022 '!AC130)/'1.DP 2012-2022 '!R130),"NA")</f>
        <v>-6.0441922761227404E-3</v>
      </c>
      <c r="I130" s="26">
        <f>IFERROR(IF('1.DP 2012-2022 '!H130&lt;0,"IRPJ NEGATIVO",('1.DP 2012-2022 '!H130+'1.DP 2012-2022 '!AD130)/'1.DP 2012-2022 '!S130),"NA")</f>
        <v>-0.32498544040057781</v>
      </c>
      <c r="J130" s="26">
        <f>IFERROR(IF('1.DP 2012-2022 '!I130&lt;0,"IRPJ NEGATIVO",('1.DP 2012-2022 '!I130+'1.DP 2012-2022 '!AE130)/'1.DP 2012-2022 '!T130),"NA")</f>
        <v>-1.4836210603460905E-2</v>
      </c>
      <c r="K130" s="26">
        <f>IFERROR(IF('1.DP 2012-2022 '!J130&lt;0,"IRPJ NEGATIVO",('1.DP 2012-2022 '!J130+'1.DP 2012-2022 '!AF130)/'1.DP 2012-2022 '!U130),"NA")</f>
        <v>0.50846913981596842</v>
      </c>
      <c r="L130" s="26">
        <f>IFERROR(IF('1.DP 2012-2022 '!K130&lt;0,"IRPJ NEGATIVO",('1.DP 2012-2022 '!K130+'1.DP 2012-2022 '!AG130)/'1.DP 2012-2022 '!V130),"NA")</f>
        <v>-3.0500715300423628E-2</v>
      </c>
      <c r="M130" s="26">
        <f>IFERROR(IF('1.DP 2012-2022 '!L130&lt;0,"IRPJ NEGATIVO",('1.DP 2012-2022 '!L130+'1.DP 2012-2022 '!AH130)/'1.DP 2012-2022 '!W130),"NA")</f>
        <v>-0.46858913674613706</v>
      </c>
      <c r="N130" s="26">
        <f>IFERROR(IF('1.DP 2012-2022 '!M130&lt;0,"IRPJ NEGATIVO",('1.DP 2012-2022 '!M130+'1.DP 2012-2022 '!AI130)/'1.DP 2012-2022 '!X130),"NA")</f>
        <v>-0.15578336690791528</v>
      </c>
      <c r="O130" s="26" t="str">
        <f>IFERROR(IF('1.DP 2012-2022 '!N130&lt;0,"IRPJ NEGATIVO",('1.DP 2012-2022 '!N130+'1.DP 2012-2022 '!AJ130)/'1.DP 2012-2022 '!Y130),"NA")</f>
        <v>IRPJ NEGATIVO</v>
      </c>
      <c r="P130" s="26">
        <f>IFERROR(IF('1.DP 2012-2022 '!O130&lt;0,"IRPJ NEGATIVO",('1.DP 2012-2022 '!O130+'1.DP 2012-2022 '!AK130)/'1.DP 2012-2022 '!Z130),"NA")</f>
        <v>0.21760484082111145</v>
      </c>
      <c r="Q130" s="27">
        <f t="shared" si="1"/>
        <v>9</v>
      </c>
      <c r="R130" s="27">
        <f t="shared" si="2"/>
        <v>764</v>
      </c>
      <c r="S130" s="28">
        <f>IFERROR((SUMIF('1.DP 2012-2022 '!E130:O130,"&gt;=0",'1.DP 2012-2022 '!E130:O130)+SUMIF('1.DP 2012-2022 '!E130:O130,"&gt;=0",'1.DP 2012-2022 '!AA130:AK130))/(SUM('1.DP 2012-2022 '!P130:Z130)),"NA")</f>
        <v>5.1005599829967076E-3</v>
      </c>
      <c r="T130" s="29">
        <f t="shared" si="3"/>
        <v>6.0085130689751791E-5</v>
      </c>
      <c r="U130" s="29">
        <f t="shared" si="4"/>
        <v>1.6220862136738648E-5</v>
      </c>
    </row>
    <row r="131" spans="1:21" ht="14.25" customHeight="1">
      <c r="A131" s="12" t="s">
        <v>319</v>
      </c>
      <c r="B131" s="12" t="s">
        <v>320</v>
      </c>
      <c r="C131" s="12" t="s">
        <v>58</v>
      </c>
      <c r="D131" s="13" t="s">
        <v>196</v>
      </c>
      <c r="E131" s="25">
        <f t="shared" si="0"/>
        <v>2.4119534598569347E-3</v>
      </c>
      <c r="F131" s="26">
        <f>IFERROR(IF('1.DP 2012-2022 '!E131&lt;0,"IRPJ NEGATIVO",('1.DP 2012-2022 '!E131+'1.DP 2012-2022 '!AA131)/'1.DP 2012-2022 '!P131),"NA")</f>
        <v>0.24371209050396789</v>
      </c>
      <c r="G131" s="26">
        <f>IFERROR(IF('1.DP 2012-2022 '!F131&lt;0,"IRPJ NEGATIVO",('1.DP 2012-2022 '!F131+'1.DP 2012-2022 '!AB131)/'1.DP 2012-2022 '!Q131),"NA")</f>
        <v>0.26040390680721787</v>
      </c>
      <c r="H131" s="26">
        <f>IFERROR(IF('1.DP 2012-2022 '!G131&lt;0,"IRPJ NEGATIVO",('1.DP 2012-2022 '!G131+'1.DP 2012-2022 '!AC131)/'1.DP 2012-2022 '!R131),"NA")</f>
        <v>0.31059913452463134</v>
      </c>
      <c r="I131" s="26">
        <f>IFERROR(IF('1.DP 2012-2022 '!H131&lt;0,"IRPJ NEGATIVO",('1.DP 2012-2022 '!H131+'1.DP 2012-2022 '!AD131)/'1.DP 2012-2022 '!S131),"NA")</f>
        <v>0.36617288107415391</v>
      </c>
      <c r="J131" s="26">
        <f>IFERROR(IF('1.DP 2012-2022 '!I131&lt;0,"IRPJ NEGATIVO",('1.DP 2012-2022 '!I131+'1.DP 2012-2022 '!AE131)/'1.DP 2012-2022 '!T131),"NA")</f>
        <v>0.3966534211627073</v>
      </c>
      <c r="K131" s="26">
        <f>IFERROR(IF('1.DP 2012-2022 '!J131&lt;0,"IRPJ NEGATIVO",('1.DP 2012-2022 '!J131+'1.DP 2012-2022 '!AF131)/'1.DP 2012-2022 '!U131),"NA")</f>
        <v>0.26519100925801997</v>
      </c>
      <c r="L131" s="26" t="str">
        <f>IFERROR(IF('1.DP 2012-2022 '!K131&lt;0,"IRPJ NEGATIVO",('1.DP 2012-2022 '!K131+'1.DP 2012-2022 '!AG131)/'1.DP 2012-2022 '!V131),"NA")</f>
        <v>NA</v>
      </c>
      <c r="M131" s="26" t="str">
        <f>IFERROR(IF('1.DP 2012-2022 '!L131&lt;0,"IRPJ NEGATIVO",('1.DP 2012-2022 '!L131+'1.DP 2012-2022 '!AH131)/'1.DP 2012-2022 '!W131),"NA")</f>
        <v>NA</v>
      </c>
      <c r="N131" s="26" t="str">
        <f>IFERROR(IF('1.DP 2012-2022 '!M131&lt;0,"IRPJ NEGATIVO",('1.DP 2012-2022 '!M131+'1.DP 2012-2022 '!AI131)/'1.DP 2012-2022 '!X131),"NA")</f>
        <v>NA</v>
      </c>
      <c r="O131" s="26" t="str">
        <f>IFERROR(IF('1.DP 2012-2022 '!N131&lt;0,"IRPJ NEGATIVO",('1.DP 2012-2022 '!N131+'1.DP 2012-2022 '!AJ131)/'1.DP 2012-2022 '!Y131),"NA")</f>
        <v>NA</v>
      </c>
      <c r="P131" s="26" t="str">
        <f>IFERROR(IF('1.DP 2012-2022 '!O131&lt;0,"IRPJ NEGATIVO",('1.DP 2012-2022 '!O131+'1.DP 2012-2022 '!AK131)/'1.DP 2012-2022 '!Z131),"NA")</f>
        <v>NA</v>
      </c>
      <c r="Q131" s="27">
        <f t="shared" si="1"/>
        <v>6</v>
      </c>
      <c r="R131" s="27">
        <f t="shared" si="2"/>
        <v>764</v>
      </c>
      <c r="S131" s="28">
        <f>IFERROR((SUMIF('1.DP 2012-2022 '!E131:O131,"&gt;=0",'1.DP 2012-2022 '!E131:O131)+SUMIF('1.DP 2012-2022 '!E131:O131,"&gt;=0",'1.DP 2012-2022 '!AA131:AK131))/(SUM('1.DP 2012-2022 '!P131:Z131)),"NA")</f>
        <v>0.31718824386100403</v>
      </c>
      <c r="T131" s="29">
        <f t="shared" si="3"/>
        <v>2.4910071507408694E-3</v>
      </c>
      <c r="U131" s="29">
        <f t="shared" si="4"/>
        <v>6.724839092459449E-4</v>
      </c>
    </row>
    <row r="132" spans="1:21" ht="14.25" customHeight="1">
      <c r="A132" s="12" t="s">
        <v>321</v>
      </c>
      <c r="B132" s="12" t="s">
        <v>322</v>
      </c>
      <c r="C132" s="12" t="s">
        <v>58</v>
      </c>
      <c r="D132" s="13" t="s">
        <v>196</v>
      </c>
      <c r="E132" s="25">
        <f t="shared" si="0"/>
        <v>2.7923911827545151E-3</v>
      </c>
      <c r="F132" s="26">
        <f>IFERROR(IF('1.DP 2012-2022 '!E132&lt;0,"IRPJ NEGATIVO",('1.DP 2012-2022 '!E132+'1.DP 2012-2022 '!AA132)/'1.DP 2012-2022 '!P132),"NA")</f>
        <v>0.37169369871746011</v>
      </c>
      <c r="G132" s="26">
        <f>IFERROR(IF('1.DP 2012-2022 '!F132&lt;0,"IRPJ NEGATIVO",('1.DP 2012-2022 '!F132+'1.DP 2012-2022 '!AB132)/'1.DP 2012-2022 '!Q132),"NA")</f>
        <v>0.48206519873796905</v>
      </c>
      <c r="H132" s="26">
        <f>IFERROR(IF('1.DP 2012-2022 '!G132&lt;0,"IRPJ NEGATIVO",('1.DP 2012-2022 '!G132+'1.DP 2012-2022 '!AC132)/'1.DP 2012-2022 '!R132),"NA")</f>
        <v>0.67859002012620273</v>
      </c>
      <c r="I132" s="26">
        <f>IFERROR(IF('1.DP 2012-2022 '!H132&lt;0,"IRPJ NEGATIVO",('1.DP 2012-2022 '!H132+'1.DP 2012-2022 '!AD132)/'1.DP 2012-2022 '!S132),"NA")</f>
        <v>0.87549485363212232</v>
      </c>
      <c r="J132" s="26">
        <f>IFERROR(IF('1.DP 2012-2022 '!I132&lt;0,"IRPJ NEGATIVO",('1.DP 2012-2022 '!I132+'1.DP 2012-2022 '!AE132)/'1.DP 2012-2022 '!T132),"NA")</f>
        <v>-0.33525215269397712</v>
      </c>
      <c r="K132" s="26">
        <f>IFERROR(IF('1.DP 2012-2022 '!J132&lt;0,"IRPJ NEGATIVO",('1.DP 2012-2022 '!J132+'1.DP 2012-2022 '!AF132)/'1.DP 2012-2022 '!U132),"NA")</f>
        <v>-0.13699428285403312</v>
      </c>
      <c r="L132" s="26">
        <f>IFERROR(IF('1.DP 2012-2022 '!K132&lt;0,"IRPJ NEGATIVO",('1.DP 2012-2022 '!K132+'1.DP 2012-2022 '!AG132)/'1.DP 2012-2022 '!V132),"NA")</f>
        <v>-0.24953933498692482</v>
      </c>
      <c r="M132" s="26">
        <f>IFERROR(IF('1.DP 2012-2022 '!L132&lt;0,"IRPJ NEGATIVO",('1.DP 2012-2022 '!L132+'1.DP 2012-2022 '!AH132)/'1.DP 2012-2022 '!W132),"NA")</f>
        <v>0.67467808386900585</v>
      </c>
      <c r="N132" s="26">
        <f>IFERROR(IF('1.DP 2012-2022 '!M132&lt;0,"IRPJ NEGATIVO",('1.DP 2012-2022 '!M132+'1.DP 2012-2022 '!AI132)/'1.DP 2012-2022 '!X132),"NA")</f>
        <v>0.26869390415089334</v>
      </c>
      <c r="O132" s="26">
        <f>IFERROR(IF('1.DP 2012-2022 '!N132&lt;0,"IRPJ NEGATIVO",('1.DP 2012-2022 '!N132+'1.DP 2012-2022 '!AJ132)/'1.DP 2012-2022 '!Y132),"NA")</f>
        <v>0.16611304219540876</v>
      </c>
      <c r="P132" s="26">
        <f>IFERROR(IF('1.DP 2012-2022 '!O132&lt;0,"IRPJ NEGATIVO",('1.DP 2012-2022 '!O132+'1.DP 2012-2022 '!AK132)/'1.DP 2012-2022 '!Z132),"NA")</f>
        <v>0.20897019935483846</v>
      </c>
      <c r="Q132" s="27">
        <f t="shared" si="1"/>
        <v>10</v>
      </c>
      <c r="R132" s="27">
        <f t="shared" si="2"/>
        <v>764</v>
      </c>
      <c r="S132" s="28">
        <f>IFERROR((SUMIF('1.DP 2012-2022 '!E132:O132,"&gt;=0",'1.DP 2012-2022 '!E132:O132)+SUMIF('1.DP 2012-2022 '!E132:O132,"&gt;=0",'1.DP 2012-2022 '!AA132:AK132))/(SUM('1.DP 2012-2022 '!P132:Z132)),"NA")</f>
        <v>0.45903524693785397</v>
      </c>
      <c r="T132" s="29">
        <f t="shared" si="3"/>
        <v>6.0083147504954712E-3</v>
      </c>
      <c r="U132" s="29">
        <f t="shared" si="4"/>
        <v>1.6220326746920635E-3</v>
      </c>
    </row>
    <row r="133" spans="1:21" ht="14.25" customHeight="1">
      <c r="A133" s="12" t="s">
        <v>323</v>
      </c>
      <c r="B133" s="12" t="s">
        <v>324</v>
      </c>
      <c r="C133" s="12" t="s">
        <v>58</v>
      </c>
      <c r="D133" s="13" t="s">
        <v>196</v>
      </c>
      <c r="E133" s="25">
        <f t="shared" si="0"/>
        <v>1.5201987952345606E-4</v>
      </c>
      <c r="F133" s="26">
        <f>IFERROR(IF('1.DP 2012-2022 '!E133&lt;0,"IRPJ NEGATIVO",('1.DP 2012-2022 '!E133+'1.DP 2012-2022 '!AA133)/'1.DP 2012-2022 '!P133),"NA")</f>
        <v>1.9990644266679659E-2</v>
      </c>
      <c r="G133" s="26">
        <f>IFERROR(IF('1.DP 2012-2022 '!F133&lt;0,"IRPJ NEGATIVO",('1.DP 2012-2022 '!F133+'1.DP 2012-2022 '!AB133)/'1.DP 2012-2022 '!Q133),"NA")</f>
        <v>-0.27459660817700376</v>
      </c>
      <c r="H133" s="26">
        <f>IFERROR(IF('1.DP 2012-2022 '!G133&lt;0,"IRPJ NEGATIVO",('1.DP 2012-2022 '!G133+'1.DP 2012-2022 '!AC133)/'1.DP 2012-2022 '!R133),"NA")</f>
        <v>1.1987472414770246</v>
      </c>
      <c r="I133" s="26">
        <f>IFERROR(IF('1.DP 2012-2022 '!H133&lt;0,"IRPJ NEGATIVO",('1.DP 2012-2022 '!H133+'1.DP 2012-2022 '!AD133)/'1.DP 2012-2022 '!S133),"NA")</f>
        <v>2.4341025024154802E-2</v>
      </c>
      <c r="J133" s="26">
        <f>IFERROR(IF('1.DP 2012-2022 '!I133&lt;0,"IRPJ NEGATIVO",('1.DP 2012-2022 '!I133+'1.DP 2012-2022 '!AE133)/'1.DP 2012-2022 '!T133),"NA")</f>
        <v>-2.4385461204494063E-4</v>
      </c>
      <c r="K133" s="26">
        <f>IFERROR(IF('1.DP 2012-2022 '!J133&lt;0,"IRPJ NEGATIVO",('1.DP 2012-2022 '!J133+'1.DP 2012-2022 '!AF133)/'1.DP 2012-2022 '!U133),"NA")</f>
        <v>1.3672089187309158E-2</v>
      </c>
      <c r="L133" s="26">
        <f>IFERROR(IF('1.DP 2012-2022 '!K133&lt;0,"IRPJ NEGATIVO",('1.DP 2012-2022 '!K133+'1.DP 2012-2022 '!AG133)/'1.DP 2012-2022 '!V133),"NA")</f>
        <v>-1.4420225549369239E-3</v>
      </c>
      <c r="M133" s="26">
        <f>IFERROR(IF('1.DP 2012-2022 '!L133&lt;0,"IRPJ NEGATIVO",('1.DP 2012-2022 '!L133+'1.DP 2012-2022 '!AH133)/'1.DP 2012-2022 '!W133),"NA")</f>
        <v>-3.5514064335908507E-2</v>
      </c>
      <c r="N133" s="26">
        <f>IFERROR(IF('1.DP 2012-2022 '!M133&lt;0,"IRPJ NEGATIVO",('1.DP 2012-2022 '!M133+'1.DP 2012-2022 '!AI133)/'1.DP 2012-2022 '!X133),"NA")</f>
        <v>-7.895650941603749E-2</v>
      </c>
      <c r="O133" s="26">
        <f>IFERROR(IF('1.DP 2012-2022 '!N133&lt;0,"IRPJ NEGATIVO",('1.DP 2012-2022 '!N133+'1.DP 2012-2022 '!AJ133)/'1.DP 2012-2022 '!Y133),"NA")</f>
        <v>0.44889248857370839</v>
      </c>
      <c r="P133" s="26">
        <f>IFERROR(IF('1.DP 2012-2022 '!O133&lt;0,"IRPJ NEGATIVO",('1.DP 2012-2022 '!O133+'1.DP 2012-2022 '!AK133)/'1.DP 2012-2022 '!Z133),"NA")</f>
        <v>-0.68827502440103816</v>
      </c>
      <c r="Q133" s="27">
        <f t="shared" si="1"/>
        <v>9</v>
      </c>
      <c r="R133" s="27">
        <f t="shared" si="2"/>
        <v>764</v>
      </c>
      <c r="S133" s="28">
        <f>IFERROR((SUMIF('1.DP 2012-2022 '!E133:O133,"&gt;=0",'1.DP 2012-2022 '!E133:O133)+SUMIF('1.DP 2012-2022 '!E133:O133,"&gt;=0",'1.DP 2012-2022 '!AA133:AK133))/(SUM('1.DP 2012-2022 '!P133:Z133)),"NA")</f>
        <v>-9.0207952554616819E-2</v>
      </c>
      <c r="T133" s="29">
        <f t="shared" si="3"/>
        <v>-1.0626591269522923E-3</v>
      </c>
      <c r="U133" s="29">
        <f t="shared" si="4"/>
        <v>-2.8688041448464712E-4</v>
      </c>
    </row>
    <row r="134" spans="1:21" ht="14.25" customHeight="1">
      <c r="A134" s="12" t="s">
        <v>325</v>
      </c>
      <c r="B134" s="12" t="s">
        <v>326</v>
      </c>
      <c r="C134" s="12" t="s">
        <v>58</v>
      </c>
      <c r="D134" s="13" t="s">
        <v>196</v>
      </c>
      <c r="E134" s="25">
        <f t="shared" si="0"/>
        <v>2.5754505364587949E-3</v>
      </c>
      <c r="F134" s="26">
        <f>IFERROR(IF('1.DP 2012-2022 '!E134&lt;0,"IRPJ NEGATIVO",('1.DP 2012-2022 '!E134+'1.DP 2012-2022 '!AA134)/'1.DP 2012-2022 '!P134),"NA")</f>
        <v>1.6148111323372776</v>
      </c>
      <c r="G134" s="26">
        <f>IFERROR(IF('1.DP 2012-2022 '!F134&lt;0,"IRPJ NEGATIVO",('1.DP 2012-2022 '!F134+'1.DP 2012-2022 '!AB134)/'1.DP 2012-2022 '!Q134),"NA")</f>
        <v>-0.27006512655135195</v>
      </c>
      <c r="H134" s="26">
        <f>IFERROR(IF('1.DP 2012-2022 '!G134&lt;0,"IRPJ NEGATIVO",('1.DP 2012-2022 '!G134+'1.DP 2012-2022 '!AC134)/'1.DP 2012-2022 '!R134),"NA")</f>
        <v>0.6135240838608248</v>
      </c>
      <c r="I134" s="26" t="str">
        <f>IFERROR(IF('1.DP 2012-2022 '!H134&lt;0,"IRPJ NEGATIVO",('1.DP 2012-2022 '!H134+'1.DP 2012-2022 '!AD134)/'1.DP 2012-2022 '!S134),"NA")</f>
        <v>IRPJ NEGATIVO</v>
      </c>
      <c r="J134" s="26">
        <f>IFERROR(IF('1.DP 2012-2022 '!I134&lt;0,"IRPJ NEGATIVO",('1.DP 2012-2022 '!I134+'1.DP 2012-2022 '!AE134)/'1.DP 2012-2022 '!T134),"NA")</f>
        <v>0.29915063951935922</v>
      </c>
      <c r="K134" s="26">
        <f>IFERROR(IF('1.DP 2012-2022 '!J134&lt;0,"IRPJ NEGATIVO",('1.DP 2012-2022 '!J134+'1.DP 2012-2022 '!AF134)/'1.DP 2012-2022 '!U134),"NA")</f>
        <v>5.9511459043882789E-2</v>
      </c>
      <c r="L134" s="26">
        <f>IFERROR(IF('1.DP 2012-2022 '!K134&lt;0,"IRPJ NEGATIVO",('1.DP 2012-2022 '!K134+'1.DP 2012-2022 '!AG134)/'1.DP 2012-2022 '!V134),"NA")</f>
        <v>0.39744323487108063</v>
      </c>
      <c r="M134" s="26">
        <f>IFERROR(IF('1.DP 2012-2022 '!L134&lt;0,"IRPJ NEGATIVO",('1.DP 2012-2022 '!L134+'1.DP 2012-2022 '!AH134)/'1.DP 2012-2022 '!W134),"NA")</f>
        <v>0.38616084442948284</v>
      </c>
      <c r="N134" s="26" t="str">
        <f>IFERROR(IF('1.DP 2012-2022 '!M134&lt;0,"IRPJ NEGATIVO",('1.DP 2012-2022 '!M134+'1.DP 2012-2022 '!AI134)/'1.DP 2012-2022 '!X134),"NA")</f>
        <v>IRPJ NEGATIVO</v>
      </c>
      <c r="O134" s="26">
        <f>IFERROR(IF('1.DP 2012-2022 '!N134&lt;0,"IRPJ NEGATIVO",('1.DP 2012-2022 '!N134+'1.DP 2012-2022 '!AJ134)/'1.DP 2012-2022 '!Y134),"NA")</f>
        <v>0.23596354844942577</v>
      </c>
      <c r="P134" s="26">
        <f>IFERROR(IF('1.DP 2012-2022 '!O134&lt;0,"IRPJ NEGATIVO",('1.DP 2012-2022 '!O134+'1.DP 2012-2022 '!AK134)/'1.DP 2012-2022 '!Z134),"NA")</f>
        <v>0.29991474104640986</v>
      </c>
      <c r="Q134" s="27">
        <f t="shared" si="1"/>
        <v>8</v>
      </c>
      <c r="R134" s="27">
        <f t="shared" si="2"/>
        <v>764</v>
      </c>
      <c r="S134" s="28">
        <f>IFERROR((SUMIF('1.DP 2012-2022 '!E134:O134,"&gt;=0",'1.DP 2012-2022 '!E134:O134)+SUMIF('1.DP 2012-2022 '!E134:O134,"&gt;=0",'1.DP 2012-2022 '!AA134:AK134))/(SUM('1.DP 2012-2022 '!P134:Z134)),"NA")</f>
        <v>0.11807724632454608</v>
      </c>
      <c r="T134" s="29">
        <f t="shared" si="3"/>
        <v>1.2364109562779694E-3</v>
      </c>
      <c r="U134" s="29">
        <f t="shared" si="4"/>
        <v>3.337872687619677E-4</v>
      </c>
    </row>
    <row r="135" spans="1:21" ht="14.25" customHeight="1">
      <c r="A135" s="12" t="s">
        <v>327</v>
      </c>
      <c r="B135" s="12" t="s">
        <v>328</v>
      </c>
      <c r="C135" s="12" t="s">
        <v>58</v>
      </c>
      <c r="D135" s="13" t="s">
        <v>196</v>
      </c>
      <c r="E135" s="25">
        <f t="shared" si="0"/>
        <v>-1.3882360078800124E-4</v>
      </c>
      <c r="F135" s="26">
        <f>IFERROR(IF('1.DP 2012-2022 '!E135&lt;0,"IRPJ NEGATIVO",('1.DP 2012-2022 '!E135+'1.DP 2012-2022 '!AA135)/'1.DP 2012-2022 '!P135),"NA")</f>
        <v>0</v>
      </c>
      <c r="G135" s="26">
        <f>IFERROR(IF('1.DP 2012-2022 '!F135&lt;0,"IRPJ NEGATIVO",('1.DP 2012-2022 '!F135+'1.DP 2012-2022 '!AB135)/'1.DP 2012-2022 '!Q135),"NA")</f>
        <v>0</v>
      </c>
      <c r="H135" s="26">
        <f>IFERROR(IF('1.DP 2012-2022 '!G135&lt;0,"IRPJ NEGATIVO",('1.DP 2012-2022 '!G135+'1.DP 2012-2022 '!AC135)/'1.DP 2012-2022 '!R135),"NA")</f>
        <v>0</v>
      </c>
      <c r="I135" s="26">
        <f>IFERROR(IF('1.DP 2012-2022 '!H135&lt;0,"IRPJ NEGATIVO",('1.DP 2012-2022 '!H135+'1.DP 2012-2022 '!AD135)/'1.DP 2012-2022 '!S135),"NA")</f>
        <v>-4.2041690300995409E-2</v>
      </c>
      <c r="J135" s="26">
        <f>IFERROR(IF('1.DP 2012-2022 '!I135&lt;0,"IRPJ NEGATIVO",('1.DP 2012-2022 '!I135+'1.DP 2012-2022 '!AE135)/'1.DP 2012-2022 '!T135),"NA")</f>
        <v>-0.16826357830906985</v>
      </c>
      <c r="K135" s="26">
        <f>IFERROR(IF('1.DP 2012-2022 '!J135&lt;0,"IRPJ NEGATIVO",('1.DP 2012-2022 '!J135+'1.DP 2012-2022 '!AF135)/'1.DP 2012-2022 '!U135),"NA")</f>
        <v>0.26821059494584037</v>
      </c>
      <c r="L135" s="26">
        <f>IFERROR(IF('1.DP 2012-2022 '!K135&lt;0,"IRPJ NEGATIVO",('1.DP 2012-2022 '!K135+'1.DP 2012-2022 '!AG135)/'1.DP 2012-2022 '!V135),"NA")</f>
        <v>0.11828343516270924</v>
      </c>
      <c r="M135" s="26" t="str">
        <f>IFERROR(IF('1.DP 2012-2022 '!L135&lt;0,"IRPJ NEGATIVO",('1.DP 2012-2022 '!L135+'1.DP 2012-2022 '!AH135)/'1.DP 2012-2022 '!W135),"NA")</f>
        <v>IRPJ NEGATIVO</v>
      </c>
      <c r="N135" s="26">
        <f>IFERROR(IF('1.DP 2012-2022 '!M135&lt;0,"IRPJ NEGATIVO",('1.DP 2012-2022 '!M135+'1.DP 2012-2022 '!AI135)/'1.DP 2012-2022 '!X135),"NA")</f>
        <v>3.5887387372693023</v>
      </c>
      <c r="O135" s="26">
        <f>IFERROR(IF('1.DP 2012-2022 '!N135&lt;0,"IRPJ NEGATIVO",('1.DP 2012-2022 '!N135+'1.DP 2012-2022 '!AJ135)/'1.DP 2012-2022 '!Y135),"NA")</f>
        <v>-0.27046541127806917</v>
      </c>
      <c r="P135" s="26">
        <f>IFERROR(IF('1.DP 2012-2022 '!O135&lt;0,"IRPJ NEGATIVO",('1.DP 2012-2022 '!O135+'1.DP 2012-2022 '!AK135)/'1.DP 2012-2022 '!Z135),"NA")</f>
        <v>0.27180151477701581</v>
      </c>
      <c r="Q135" s="27">
        <f t="shared" si="1"/>
        <v>9</v>
      </c>
      <c r="R135" s="27">
        <f t="shared" si="2"/>
        <v>764</v>
      </c>
      <c r="S135" s="28">
        <f>IFERROR((SUMIF('1.DP 2012-2022 '!E135:O135,"&gt;=0",'1.DP 2012-2022 '!E135:O135)+SUMIF('1.DP 2012-2022 '!E135:O135,"&gt;=0",'1.DP 2012-2022 '!AA135:AK135))/(SUM('1.DP 2012-2022 '!P135:Z135)),"NA")</f>
        <v>-5.6385995543710855E-2</v>
      </c>
      <c r="T135" s="29">
        <f t="shared" si="3"/>
        <v>-6.6423293179764095E-4</v>
      </c>
      <c r="U135" s="29">
        <f t="shared" si="4"/>
        <v>-1.79319420457031E-4</v>
      </c>
    </row>
    <row r="136" spans="1:21" ht="14.25" customHeight="1">
      <c r="A136" s="12" t="s">
        <v>329</v>
      </c>
      <c r="B136" s="12" t="s">
        <v>330</v>
      </c>
      <c r="C136" s="12" t="s">
        <v>58</v>
      </c>
      <c r="D136" s="13" t="s">
        <v>196</v>
      </c>
      <c r="E136" s="25">
        <f t="shared" si="0"/>
        <v>4.4558333179053097E-4</v>
      </c>
      <c r="F136" s="26">
        <f>IFERROR(IF('1.DP 2012-2022 '!E136&lt;0,"IRPJ NEGATIVO",('1.DP 2012-2022 '!E136+'1.DP 2012-2022 '!AA136)/'1.DP 2012-2022 '!P136),"NA")</f>
        <v>-3.367440475660792E-2</v>
      </c>
      <c r="G136" s="26">
        <f>IFERROR(IF('1.DP 2012-2022 '!F136&lt;0,"IRPJ NEGATIVO",('1.DP 2012-2022 '!F136+'1.DP 2012-2022 '!AB136)/'1.DP 2012-2022 '!Q136),"NA")</f>
        <v>-0.13359108369920331</v>
      </c>
      <c r="H136" s="26">
        <f>IFERROR(IF('1.DP 2012-2022 '!G136&lt;0,"IRPJ NEGATIVO",('1.DP 2012-2022 '!G136+'1.DP 2012-2022 '!AC136)/'1.DP 2012-2022 '!R136),"NA")</f>
        <v>0.21246999651935874</v>
      </c>
      <c r="I136" s="26">
        <f>IFERROR(IF('1.DP 2012-2022 '!H136&lt;0,"IRPJ NEGATIVO",('1.DP 2012-2022 '!H136+'1.DP 2012-2022 '!AD136)/'1.DP 2012-2022 '!S136),"NA")</f>
        <v>3.9295887840868071E-3</v>
      </c>
      <c r="J136" s="26">
        <f>IFERROR(IF('1.DP 2012-2022 '!I136&lt;0,"IRPJ NEGATIVO",('1.DP 2012-2022 '!I136+'1.DP 2012-2022 '!AE136)/'1.DP 2012-2022 '!T136),"NA")</f>
        <v>3.5146756397431096E-2</v>
      </c>
      <c r="K136" s="26">
        <f>IFERROR(IF('1.DP 2012-2022 '!J136&lt;0,"IRPJ NEGATIVO",('1.DP 2012-2022 '!J136+'1.DP 2012-2022 '!AF136)/'1.DP 2012-2022 '!U136),"NA")</f>
        <v>2.1989451009390207E-2</v>
      </c>
      <c r="L136" s="26">
        <f>IFERROR(IF('1.DP 2012-2022 '!K136&lt;0,"IRPJ NEGATIVO",('1.DP 2012-2022 '!K136+'1.DP 2012-2022 '!AG136)/'1.DP 2012-2022 '!V136),"NA")</f>
        <v>2.3082499269603388E-2</v>
      </c>
      <c r="M136" s="26">
        <f>IFERROR(IF('1.DP 2012-2022 '!L136&lt;0,"IRPJ NEGATIVO",('1.DP 2012-2022 '!L136+'1.DP 2012-2022 '!AH136)/'1.DP 2012-2022 '!W136),"NA")</f>
        <v>6.6522547983358646E-2</v>
      </c>
      <c r="N136" s="26">
        <f>IFERROR(IF('1.DP 2012-2022 '!M136&lt;0,"IRPJ NEGATIVO",('1.DP 2012-2022 '!M136+'1.DP 2012-2022 '!AI136)/'1.DP 2012-2022 '!X136),"NA")</f>
        <v>7.0810993986085174E-2</v>
      </c>
      <c r="O136" s="26">
        <f>IFERROR(IF('1.DP 2012-2022 '!N136&lt;0,"IRPJ NEGATIVO",('1.DP 2012-2022 '!N136+'1.DP 2012-2022 '!AJ136)/'1.DP 2012-2022 '!Y136),"NA")</f>
        <v>4.2791532222829672E-2</v>
      </c>
      <c r="P136" s="26">
        <f>IFERROR(IF('1.DP 2012-2022 '!O136&lt;0,"IRPJ NEGATIVO",('1.DP 2012-2022 '!O136+'1.DP 2012-2022 '!AK136)/'1.DP 2012-2022 '!Z136),"NA")</f>
        <v>4.0769104448072531E-2</v>
      </c>
      <c r="Q136" s="27">
        <f t="shared" si="1"/>
        <v>11</v>
      </c>
      <c r="R136" s="27">
        <f t="shared" si="2"/>
        <v>764</v>
      </c>
      <c r="S136" s="28">
        <f>IFERROR((SUMIF('1.DP 2012-2022 '!E136:O136,"&gt;=0",'1.DP 2012-2022 '!E136:O136)+SUMIF('1.DP 2012-2022 '!E136:O136,"&gt;=0",'1.DP 2012-2022 '!AA136:AK136))/(SUM('1.DP 2012-2022 '!P136:Z136)),"NA")</f>
        <v>6.4782482044603226E-2</v>
      </c>
      <c r="T136" s="29">
        <f t="shared" si="3"/>
        <v>9.3273207132282137E-4</v>
      </c>
      <c r="U136" s="29">
        <f t="shared" si="4"/>
        <v>2.5180470052672631E-4</v>
      </c>
    </row>
    <row r="137" spans="1:21" ht="14.25" customHeight="1">
      <c r="A137" s="12" t="s">
        <v>331</v>
      </c>
      <c r="B137" s="12" t="s">
        <v>332</v>
      </c>
      <c r="C137" s="12" t="s">
        <v>58</v>
      </c>
      <c r="D137" s="13" t="s">
        <v>196</v>
      </c>
      <c r="E137" s="25">
        <f t="shared" si="0"/>
        <v>-3.7687706284798931E-7</v>
      </c>
      <c r="F137" s="26">
        <f>IFERROR(IF('1.DP 2012-2022 '!E137&lt;0,"IRPJ NEGATIVO",('1.DP 2012-2022 '!E137+'1.DP 2012-2022 '!AA137)/'1.DP 2012-2022 '!P137),"NA")</f>
        <v>-4.5386624563977872E-2</v>
      </c>
      <c r="G137" s="26">
        <f>IFERROR(IF('1.DP 2012-2022 '!F137&lt;0,"IRPJ NEGATIVO",('1.DP 2012-2022 '!F137+'1.DP 2012-2022 '!AB137)/'1.DP 2012-2022 '!Q137),"NA")</f>
        <v>3.3245976542045148E-2</v>
      </c>
      <c r="H137" s="26">
        <f>IFERROR(IF('1.DP 2012-2022 '!G137&lt;0,"IRPJ NEGATIVO",('1.DP 2012-2022 '!G137+'1.DP 2012-2022 '!AC137)/'1.DP 2012-2022 '!R137),"NA")</f>
        <v>7.7283822845902087E-2</v>
      </c>
      <c r="I137" s="26">
        <f>IFERROR(IF('1.DP 2012-2022 '!H137&lt;0,"IRPJ NEGATIVO",('1.DP 2012-2022 '!H137+'1.DP 2012-2022 '!AD137)/'1.DP 2012-2022 '!S137),"NA")</f>
        <v>-0.13628888838020151</v>
      </c>
      <c r="J137" s="26">
        <f>IFERROR(IF('1.DP 2012-2022 '!I137&lt;0,"IRPJ NEGATIVO",('1.DP 2012-2022 '!I137+'1.DP 2012-2022 '!AE137)/'1.DP 2012-2022 '!T137),"NA")</f>
        <v>7.0857779480216279E-2</v>
      </c>
      <c r="K137" s="26">
        <f>IFERROR(IF('1.DP 2012-2022 '!J137&lt;0,"IRPJ NEGATIVO",('1.DP 2012-2022 '!J137+'1.DP 2012-2022 '!AF137)/'1.DP 2012-2022 '!U137),"NA")</f>
        <v>-1.3830968543417921</v>
      </c>
      <c r="L137" s="26">
        <f>IFERROR(IF('1.DP 2012-2022 '!K137&lt;0,"IRPJ NEGATIVO",('1.DP 2012-2022 '!K137+'1.DP 2012-2022 '!AG137)/'1.DP 2012-2022 '!V137),"NA")</f>
        <v>-1.6217496966056337</v>
      </c>
      <c r="M137" s="26">
        <f>IFERROR(IF('1.DP 2012-2022 '!L137&lt;0,"IRPJ NEGATIVO",('1.DP 2012-2022 '!L137+'1.DP 2012-2022 '!AH137)/'1.DP 2012-2022 '!W137),"NA")</f>
        <v>1.0931994210893659</v>
      </c>
      <c r="N137" s="26" t="str">
        <f>IFERROR(IF('1.DP 2012-2022 '!M137&lt;0,"IRPJ NEGATIVO",('1.DP 2012-2022 '!M137+'1.DP 2012-2022 '!AI137)/'1.DP 2012-2022 '!X137),"NA")</f>
        <v>NA</v>
      </c>
      <c r="O137" s="26" t="str">
        <f>IFERROR(IF('1.DP 2012-2022 '!N137&lt;0,"IRPJ NEGATIVO",('1.DP 2012-2022 '!N137+'1.DP 2012-2022 '!AJ137)/'1.DP 2012-2022 '!Y137),"NA")</f>
        <v>NA</v>
      </c>
      <c r="P137" s="26" t="str">
        <f>IFERROR(IF('1.DP 2012-2022 '!O137&lt;0,"IRPJ NEGATIVO",('1.DP 2012-2022 '!O137+'1.DP 2012-2022 '!AK137)/'1.DP 2012-2022 '!Z137),"NA")</f>
        <v>NA</v>
      </c>
      <c r="Q137" s="27">
        <f t="shared" si="1"/>
        <v>5</v>
      </c>
      <c r="R137" s="27">
        <f t="shared" si="2"/>
        <v>764</v>
      </c>
      <c r="S137" s="28">
        <f>IFERROR((SUMIF('1.DP 2012-2022 '!E137:O137,"&gt;=0",'1.DP 2012-2022 '!E137:O137)+SUMIF('1.DP 2012-2022 '!E137:O137,"&gt;=0",'1.DP 2012-2022 '!AA137:AK137))/(SUM('1.DP 2012-2022 '!P137:Z137)),"NA")</f>
        <v>-3.6275807613515218E-2</v>
      </c>
      <c r="T137" s="29">
        <f t="shared" si="3"/>
        <v>-2.3740711788949751E-4</v>
      </c>
      <c r="U137" s="29">
        <f t="shared" si="4"/>
        <v>-6.4091532886069289E-5</v>
      </c>
    </row>
    <row r="138" spans="1:21" ht="14.25" customHeight="1">
      <c r="A138" s="12" t="s">
        <v>333</v>
      </c>
      <c r="B138" s="12" t="s">
        <v>334</v>
      </c>
      <c r="C138" s="12" t="s">
        <v>58</v>
      </c>
      <c r="D138" s="13" t="s">
        <v>196</v>
      </c>
      <c r="E138" s="25">
        <f t="shared" si="0"/>
        <v>2.8618483355406911E-5</v>
      </c>
      <c r="F138" s="26" t="str">
        <f>IFERROR(IF('1.DP 2012-2022 '!E138&lt;0,"IRPJ NEGATIVO",('1.DP 2012-2022 '!E138+'1.DP 2012-2022 '!AA138)/'1.DP 2012-2022 '!P138),"NA")</f>
        <v>NA</v>
      </c>
      <c r="G138" s="26">
        <f>IFERROR(IF('1.DP 2012-2022 '!F138&lt;0,"IRPJ NEGATIVO",('1.DP 2012-2022 '!F138+'1.DP 2012-2022 '!AB138)/'1.DP 2012-2022 '!Q138),"NA")</f>
        <v>5.6008443596712691E-3</v>
      </c>
      <c r="H138" s="26">
        <f>IFERROR(IF('1.DP 2012-2022 '!G138&lt;0,"IRPJ NEGATIVO",('1.DP 2012-2022 '!G138+'1.DP 2012-2022 '!AC138)/'1.DP 2012-2022 '!R138),"NA")</f>
        <v>-0.3979368277218</v>
      </c>
      <c r="I138" s="26" t="str">
        <f>IFERROR(IF('1.DP 2012-2022 '!H138&lt;0,"IRPJ NEGATIVO",('1.DP 2012-2022 '!H138+'1.DP 2012-2022 '!AD138)/'1.DP 2012-2022 '!S138),"NA")</f>
        <v>IRPJ NEGATIVO</v>
      </c>
      <c r="J138" s="26">
        <f>IFERROR(IF('1.DP 2012-2022 '!I138&lt;0,"IRPJ NEGATIVO",('1.DP 2012-2022 '!I138+'1.DP 2012-2022 '!AE138)/'1.DP 2012-2022 '!T138),"NA")</f>
        <v>0.11418822780486783</v>
      </c>
      <c r="K138" s="26">
        <f>IFERROR(IF('1.DP 2012-2022 '!J138&lt;0,"IRPJ NEGATIVO",('1.DP 2012-2022 '!J138+'1.DP 2012-2022 '!AF138)/'1.DP 2012-2022 '!U138),"NA")</f>
        <v>5.9813407051041434</v>
      </c>
      <c r="L138" s="26" t="str">
        <f>IFERROR(IF('1.DP 2012-2022 '!K138&lt;0,"IRPJ NEGATIVO",('1.DP 2012-2022 '!K138+'1.DP 2012-2022 '!AG138)/'1.DP 2012-2022 '!V138),"NA")</f>
        <v>IRPJ NEGATIVO</v>
      </c>
      <c r="M138" s="26">
        <f>IFERROR(IF('1.DP 2012-2022 '!L138&lt;0,"IRPJ NEGATIVO",('1.DP 2012-2022 '!L138+'1.DP 2012-2022 '!AH138)/'1.DP 2012-2022 '!W138),"NA")</f>
        <v>0.36527972998484531</v>
      </c>
      <c r="N138" s="26" t="str">
        <f>IFERROR(IF('1.DP 2012-2022 '!M138&lt;0,"IRPJ NEGATIVO",('1.DP 2012-2022 '!M138+'1.DP 2012-2022 '!AI138)/'1.DP 2012-2022 '!X138),"NA")</f>
        <v>IRPJ NEGATIVO</v>
      </c>
      <c r="O138" s="26">
        <f>IFERROR(IF('1.DP 2012-2022 '!N138&lt;0,"IRPJ NEGATIVO",('1.DP 2012-2022 '!N138+'1.DP 2012-2022 '!AJ138)/'1.DP 2012-2022 '!Y138),"NA")</f>
        <v>-6.5267453144053536E-2</v>
      </c>
      <c r="P138" s="26">
        <f>IFERROR(IF('1.DP 2012-2022 '!O138&lt;0,"IRPJ NEGATIVO",('1.DP 2012-2022 '!O138+'1.DP 2012-2022 '!AK138)/'1.DP 2012-2022 '!Z138),"NA")</f>
        <v>-0.45462046239970766</v>
      </c>
      <c r="Q138" s="27">
        <f t="shared" si="1"/>
        <v>5</v>
      </c>
      <c r="R138" s="27">
        <f t="shared" si="2"/>
        <v>764</v>
      </c>
      <c r="S138" s="28">
        <f>IFERROR((SUMIF('1.DP 2012-2022 '!E138:O138,"&gt;=0",'1.DP 2012-2022 '!E138:O138)+SUMIF('1.DP 2012-2022 '!E138:O138,"&gt;=0",'1.DP 2012-2022 '!AA138:AK138))/(SUM('1.DP 2012-2022 '!P138:Z138)),"NA")</f>
        <v>-0.13168012089044218</v>
      </c>
      <c r="T138" s="29">
        <f t="shared" si="3"/>
        <v>-8.6178089587985709E-4</v>
      </c>
      <c r="U138" s="29">
        <f t="shared" si="4"/>
        <v>-2.3265039026579889E-4</v>
      </c>
    </row>
    <row r="139" spans="1:21" ht="14.25" customHeight="1">
      <c r="A139" s="12" t="s">
        <v>335</v>
      </c>
      <c r="B139" s="12" t="s">
        <v>336</v>
      </c>
      <c r="C139" s="12" t="s">
        <v>58</v>
      </c>
      <c r="D139" s="13" t="s">
        <v>196</v>
      </c>
      <c r="E139" s="25">
        <f t="shared" si="0"/>
        <v>0</v>
      </c>
      <c r="F139" s="26">
        <f>IFERROR(IF('1.DP 2012-2022 '!E139&lt;0,"IRPJ NEGATIVO",('1.DP 2012-2022 '!E139+'1.DP 2012-2022 '!AA139)/'1.DP 2012-2022 '!P139),"NA")</f>
        <v>0</v>
      </c>
      <c r="G139" s="26">
        <f>IFERROR(IF('1.DP 2012-2022 '!F139&lt;0,"IRPJ NEGATIVO",('1.DP 2012-2022 '!F139+'1.DP 2012-2022 '!AB139)/'1.DP 2012-2022 '!Q139),"NA")</f>
        <v>0</v>
      </c>
      <c r="H139" s="26">
        <f>IFERROR(IF('1.DP 2012-2022 '!G139&lt;0,"IRPJ NEGATIVO",('1.DP 2012-2022 '!G139+'1.DP 2012-2022 '!AC139)/'1.DP 2012-2022 '!R139),"NA")</f>
        <v>0</v>
      </c>
      <c r="I139" s="26">
        <f>IFERROR(IF('1.DP 2012-2022 '!H139&lt;0,"IRPJ NEGATIVO",('1.DP 2012-2022 '!H139+'1.DP 2012-2022 '!AD139)/'1.DP 2012-2022 '!S139),"NA")</f>
        <v>0</v>
      </c>
      <c r="J139" s="26">
        <f>IFERROR(IF('1.DP 2012-2022 '!I139&lt;0,"IRPJ NEGATIVO",('1.DP 2012-2022 '!I139+'1.DP 2012-2022 '!AE139)/'1.DP 2012-2022 '!T139),"NA")</f>
        <v>0</v>
      </c>
      <c r="K139" s="26">
        <f>IFERROR(IF('1.DP 2012-2022 '!J139&lt;0,"IRPJ NEGATIVO",('1.DP 2012-2022 '!J139+'1.DP 2012-2022 '!AF139)/'1.DP 2012-2022 '!U139),"NA")</f>
        <v>0</v>
      </c>
      <c r="L139" s="26">
        <f>IFERROR(IF('1.DP 2012-2022 '!K139&lt;0,"IRPJ NEGATIVO",('1.DP 2012-2022 '!K139+'1.DP 2012-2022 '!AG139)/'1.DP 2012-2022 '!V139),"NA")</f>
        <v>0</v>
      </c>
      <c r="M139" s="26">
        <f>IFERROR(IF('1.DP 2012-2022 '!L139&lt;0,"IRPJ NEGATIVO",('1.DP 2012-2022 '!L139+'1.DP 2012-2022 '!AH139)/'1.DP 2012-2022 '!W139),"NA")</f>
        <v>0</v>
      </c>
      <c r="N139" s="26">
        <f>IFERROR(IF('1.DP 2012-2022 '!M139&lt;0,"IRPJ NEGATIVO",('1.DP 2012-2022 '!M139+'1.DP 2012-2022 '!AI139)/'1.DP 2012-2022 '!X139),"NA")</f>
        <v>0</v>
      </c>
      <c r="O139" s="26">
        <f>IFERROR(IF('1.DP 2012-2022 '!N139&lt;0,"IRPJ NEGATIVO",('1.DP 2012-2022 '!N139+'1.DP 2012-2022 '!AJ139)/'1.DP 2012-2022 '!Y139),"NA")</f>
        <v>0</v>
      </c>
      <c r="P139" s="26">
        <f>IFERROR(IF('1.DP 2012-2022 '!O139&lt;0,"IRPJ NEGATIVO",('1.DP 2012-2022 '!O139+'1.DP 2012-2022 '!AK139)/'1.DP 2012-2022 '!Z139),"NA")</f>
        <v>0</v>
      </c>
      <c r="Q139" s="27">
        <f t="shared" si="1"/>
        <v>11</v>
      </c>
      <c r="R139" s="27">
        <f t="shared" si="2"/>
        <v>764</v>
      </c>
      <c r="S139" s="28">
        <f>IFERROR((SUMIF('1.DP 2012-2022 '!E139:O139,"&gt;=0",'1.DP 2012-2022 '!E139:O139)+SUMIF('1.DP 2012-2022 '!E139:O139,"&gt;=0",'1.DP 2012-2022 '!AA139:AK139))/(SUM('1.DP 2012-2022 '!P139:Z139)),"NA")</f>
        <v>0</v>
      </c>
      <c r="T139" s="29">
        <f t="shared" si="3"/>
        <v>0</v>
      </c>
      <c r="U139" s="29">
        <f t="shared" si="4"/>
        <v>0</v>
      </c>
    </row>
    <row r="140" spans="1:21" ht="14.25" customHeight="1">
      <c r="A140" s="12" t="s">
        <v>337</v>
      </c>
      <c r="B140" s="12" t="s">
        <v>338</v>
      </c>
      <c r="C140" s="12" t="s">
        <v>58</v>
      </c>
      <c r="D140" s="13" t="s">
        <v>196</v>
      </c>
      <c r="E140" s="25">
        <f t="shared" si="0"/>
        <v>2.731179977558046E-3</v>
      </c>
      <c r="F140" s="26">
        <f>IFERROR(IF('1.DP 2012-2022 '!E140&lt;0,"IRPJ NEGATIVO",('1.DP 2012-2022 '!E140+'1.DP 2012-2022 '!AA140)/'1.DP 2012-2022 '!P140),"NA")</f>
        <v>0.1250657433134526</v>
      </c>
      <c r="G140" s="26">
        <f>IFERROR(IF('1.DP 2012-2022 '!F140&lt;0,"IRPJ NEGATIVO",('1.DP 2012-2022 '!F140+'1.DP 2012-2022 '!AB140)/'1.DP 2012-2022 '!Q140),"NA")</f>
        <v>0.21160649093910699</v>
      </c>
      <c r="H140" s="26">
        <f>IFERROR(IF('1.DP 2012-2022 '!G140&lt;0,"IRPJ NEGATIVO",('1.DP 2012-2022 '!G140+'1.DP 2012-2022 '!AC140)/'1.DP 2012-2022 '!R140),"NA")</f>
        <v>0.1698207759496361</v>
      </c>
      <c r="I140" s="26">
        <f>IFERROR(IF('1.DP 2012-2022 '!H140&lt;0,"IRPJ NEGATIVO",('1.DP 2012-2022 '!H140+'1.DP 2012-2022 '!AD140)/'1.DP 2012-2022 '!S140),"NA")</f>
        <v>6.9590678774761799E-2</v>
      </c>
      <c r="J140" s="26">
        <f>IFERROR(IF('1.DP 2012-2022 '!I140&lt;0,"IRPJ NEGATIVO",('1.DP 2012-2022 '!I140+'1.DP 2012-2022 '!AE140)/'1.DP 2012-2022 '!T140),"NA")</f>
        <v>-9.6674090561130352</v>
      </c>
      <c r="K140" s="26">
        <f>IFERROR(IF('1.DP 2012-2022 '!J140&lt;0,"IRPJ NEGATIVO",('1.DP 2012-2022 '!J140+'1.DP 2012-2022 '!AF140)/'1.DP 2012-2022 '!U140),"NA")</f>
        <v>0.55783410142951961</v>
      </c>
      <c r="L140" s="26" t="str">
        <f>IFERROR(IF('1.DP 2012-2022 '!K140&lt;0,"IRPJ NEGATIVO",('1.DP 2012-2022 '!K140+'1.DP 2012-2022 '!AG140)/'1.DP 2012-2022 '!V140),"NA")</f>
        <v>IRPJ NEGATIVO</v>
      </c>
      <c r="M140" s="26">
        <f>IFERROR(IF('1.DP 2012-2022 '!L140&lt;0,"IRPJ NEGATIVO",('1.DP 2012-2022 '!L140+'1.DP 2012-2022 '!AH140)/'1.DP 2012-2022 '!W140),"NA")</f>
        <v>0.29111926842258706</v>
      </c>
      <c r="N140" s="26">
        <f>IFERROR(IF('1.DP 2012-2022 '!M140&lt;0,"IRPJ NEGATIVO",('1.DP 2012-2022 '!M140+'1.DP 2012-2022 '!AI140)/'1.DP 2012-2022 '!X140),"NA")</f>
        <v>0.1637633182837164</v>
      </c>
      <c r="O140" s="26">
        <f>IFERROR(IF('1.DP 2012-2022 '!N140&lt;0,"IRPJ NEGATIVO",('1.DP 2012-2022 '!N140+'1.DP 2012-2022 '!AJ140)/'1.DP 2012-2022 '!Y140),"NA")</f>
        <v>0.26597429209108386</v>
      </c>
      <c r="P140" s="26">
        <f>IFERROR(IF('1.DP 2012-2022 '!O140&lt;0,"IRPJ NEGATIVO",('1.DP 2012-2022 '!O140+'1.DP 2012-2022 '!AK140)/'1.DP 2012-2022 '!Z140),"NA")</f>
        <v>0.21684127788802482</v>
      </c>
      <c r="Q140" s="27">
        <f t="shared" si="1"/>
        <v>9</v>
      </c>
      <c r="R140" s="27">
        <f t="shared" si="2"/>
        <v>764</v>
      </c>
      <c r="S140" s="28">
        <f>IFERROR((SUMIF('1.DP 2012-2022 '!E140:O140,"&gt;=0",'1.DP 2012-2022 '!E140:O140)+SUMIF('1.DP 2012-2022 '!E140:O140,"&gt;=0",'1.DP 2012-2022 '!AA140:AK140))/(SUM('1.DP 2012-2022 '!P140:Z140)),"NA")</f>
        <v>0.23361676644573071</v>
      </c>
      <c r="T140" s="29">
        <f t="shared" si="3"/>
        <v>2.7520299712193406E-3</v>
      </c>
      <c r="U140" s="29">
        <f t="shared" si="4"/>
        <v>7.4295084735391385E-4</v>
      </c>
    </row>
    <row r="141" spans="1:21" ht="14.25" customHeight="1">
      <c r="A141" s="12" t="s">
        <v>339</v>
      </c>
      <c r="B141" s="12" t="s">
        <v>340</v>
      </c>
      <c r="C141" s="12" t="s">
        <v>58</v>
      </c>
      <c r="D141" s="13" t="s">
        <v>196</v>
      </c>
      <c r="E141" s="25">
        <f t="shared" si="0"/>
        <v>3.1419409771315111E-4</v>
      </c>
      <c r="F141" s="26">
        <f>IFERROR(IF('1.DP 2012-2022 '!E141&lt;0,"IRPJ NEGATIVO",('1.DP 2012-2022 '!E141+'1.DP 2012-2022 '!AA141)/'1.DP 2012-2022 '!P141),"NA")</f>
        <v>0.76227390279535856</v>
      </c>
      <c r="G141" s="26">
        <f>IFERROR(IF('1.DP 2012-2022 '!F141&lt;0,"IRPJ NEGATIVO",('1.DP 2012-2022 '!F141+'1.DP 2012-2022 '!AB141)/'1.DP 2012-2022 '!Q141),"NA")</f>
        <v>-2.4791609165678737E-2</v>
      </c>
      <c r="H141" s="26">
        <f>IFERROR(IF('1.DP 2012-2022 '!G141&lt;0,"IRPJ NEGATIVO",('1.DP 2012-2022 '!G141+'1.DP 2012-2022 '!AC141)/'1.DP 2012-2022 '!R141),"NA")</f>
        <v>-3.5802292865006718E-2</v>
      </c>
      <c r="I141" s="26">
        <f>IFERROR(IF('1.DP 2012-2022 '!H141&lt;0,"IRPJ NEGATIVO",('1.DP 2012-2022 '!H141+'1.DP 2012-2022 '!AD141)/'1.DP 2012-2022 '!S141),"NA")</f>
        <v>-2.2059826020974244E-2</v>
      </c>
      <c r="J141" s="26">
        <f>IFERROR(IF('1.DP 2012-2022 '!I141&lt;0,"IRPJ NEGATIVO",('1.DP 2012-2022 '!I141+'1.DP 2012-2022 '!AE141)/'1.DP 2012-2022 '!T141),"NA")</f>
        <v>-1.8838338425005999E-2</v>
      </c>
      <c r="K141" s="26">
        <f>IFERROR(IF('1.DP 2012-2022 '!J141&lt;0,"IRPJ NEGATIVO",('1.DP 2012-2022 '!J141+'1.DP 2012-2022 '!AF141)/'1.DP 2012-2022 '!U141),"NA")</f>
        <v>-1.047745408717333E-2</v>
      </c>
      <c r="L141" s="26">
        <f>IFERROR(IF('1.DP 2012-2022 '!K141&lt;0,"IRPJ NEGATIVO",('1.DP 2012-2022 '!K141+'1.DP 2012-2022 '!AG141)/'1.DP 2012-2022 '!V141),"NA")</f>
        <v>-1.3412462653859288E-2</v>
      </c>
      <c r="M141" s="26">
        <f>IFERROR(IF('1.DP 2012-2022 '!L141&lt;0,"IRPJ NEGATIVO",('1.DP 2012-2022 '!L141+'1.DP 2012-2022 '!AH141)/'1.DP 2012-2022 '!W141),"NA")</f>
        <v>9.0775047504194822E-2</v>
      </c>
      <c r="N141" s="26">
        <f>IFERROR(IF('1.DP 2012-2022 '!M141&lt;0,"IRPJ NEGATIVO",('1.DP 2012-2022 '!M141+'1.DP 2012-2022 '!AI141)/'1.DP 2012-2022 '!X141),"NA")</f>
        <v>0.13311667048827217</v>
      </c>
      <c r="O141" s="26">
        <f>IFERROR(IF('1.DP 2012-2022 '!N141&lt;0,"IRPJ NEGATIVO",('1.DP 2012-2022 '!N141+'1.DP 2012-2022 '!AJ141)/'1.DP 2012-2022 '!Y141),"NA")</f>
        <v>0.11753012681279404</v>
      </c>
      <c r="P141" s="26">
        <f>IFERROR(IF('1.DP 2012-2022 '!O141&lt;0,"IRPJ NEGATIVO",('1.DP 2012-2022 '!O141+'1.DP 2012-2022 '!AK141)/'1.DP 2012-2022 '!Z141),"NA")</f>
        <v>-0.17412566279805361</v>
      </c>
      <c r="Q141" s="27">
        <f t="shared" si="1"/>
        <v>10</v>
      </c>
      <c r="R141" s="27">
        <f t="shared" si="2"/>
        <v>764</v>
      </c>
      <c r="S141" s="28">
        <f>IFERROR((SUMIF('1.DP 2012-2022 '!E141:O141,"&gt;=0",'1.DP 2012-2022 '!E141:O141)+SUMIF('1.DP 2012-2022 '!E141:O141,"&gt;=0",'1.DP 2012-2022 '!AA141:AK141))/(SUM('1.DP 2012-2022 '!P141:Z141)),"NA")</f>
        <v>-0.21040656066983215</v>
      </c>
      <c r="T141" s="29">
        <f t="shared" si="3"/>
        <v>-2.7540125742124629E-3</v>
      </c>
      <c r="U141" s="29">
        <f t="shared" si="4"/>
        <v>-7.4348608010541396E-4</v>
      </c>
    </row>
    <row r="142" spans="1:21" ht="14.25" customHeight="1">
      <c r="A142" s="12" t="s">
        <v>341</v>
      </c>
      <c r="B142" s="12" t="s">
        <v>342</v>
      </c>
      <c r="C142" s="12" t="s">
        <v>58</v>
      </c>
      <c r="D142" s="13" t="s">
        <v>196</v>
      </c>
      <c r="E142" s="25">
        <f t="shared" si="0"/>
        <v>5.4266573117160851E-4</v>
      </c>
      <c r="F142" s="26">
        <f>IFERROR(IF('1.DP 2012-2022 '!E142&lt;0,"IRPJ NEGATIVO",('1.DP 2012-2022 '!E142+'1.DP 2012-2022 '!AA142)/'1.DP 2012-2022 '!P142),"NA")</f>
        <v>0.12755638552261458</v>
      </c>
      <c r="G142" s="26">
        <f>IFERROR(IF('1.DP 2012-2022 '!F142&lt;0,"IRPJ NEGATIVO",('1.DP 2012-2022 '!F142+'1.DP 2012-2022 '!AB142)/'1.DP 2012-2022 '!Q142),"NA")</f>
        <v>2.2797322670889766E-2</v>
      </c>
      <c r="H142" s="26">
        <f>IFERROR(IF('1.DP 2012-2022 '!G142&lt;0,"IRPJ NEGATIVO",('1.DP 2012-2022 '!G142+'1.DP 2012-2022 '!AC142)/'1.DP 2012-2022 '!R142),"NA")</f>
        <v>0.26424291042160453</v>
      </c>
      <c r="I142" s="26">
        <f>IFERROR(IF('1.DP 2012-2022 '!H142&lt;0,"IRPJ NEGATIVO",('1.DP 2012-2022 '!H142+'1.DP 2012-2022 '!AD142)/'1.DP 2012-2022 '!S142),"NA")</f>
        <v>0</v>
      </c>
      <c r="J142" s="26" t="str">
        <f>IFERROR(IF('1.DP 2012-2022 '!I142&lt;0,"IRPJ NEGATIVO",('1.DP 2012-2022 '!I142+'1.DP 2012-2022 '!AE142)/'1.DP 2012-2022 '!T142),"NA")</f>
        <v>NA</v>
      </c>
      <c r="K142" s="26" t="str">
        <f>IFERROR(IF('1.DP 2012-2022 '!J142&lt;0,"IRPJ NEGATIVO",('1.DP 2012-2022 '!J142+'1.DP 2012-2022 '!AF142)/'1.DP 2012-2022 '!U142),"NA")</f>
        <v>NA</v>
      </c>
      <c r="L142" s="26" t="str">
        <f>IFERROR(IF('1.DP 2012-2022 '!K142&lt;0,"IRPJ NEGATIVO",('1.DP 2012-2022 '!K142+'1.DP 2012-2022 '!AG142)/'1.DP 2012-2022 '!V142),"NA")</f>
        <v>NA</v>
      </c>
      <c r="M142" s="26" t="str">
        <f>IFERROR(IF('1.DP 2012-2022 '!L142&lt;0,"IRPJ NEGATIVO",('1.DP 2012-2022 '!L142+'1.DP 2012-2022 '!AH142)/'1.DP 2012-2022 '!W142),"NA")</f>
        <v>NA</v>
      </c>
      <c r="N142" s="26" t="str">
        <f>IFERROR(IF('1.DP 2012-2022 '!M142&lt;0,"IRPJ NEGATIVO",('1.DP 2012-2022 '!M142+'1.DP 2012-2022 '!AI142)/'1.DP 2012-2022 '!X142),"NA")</f>
        <v>NA</v>
      </c>
      <c r="O142" s="26" t="str">
        <f>IFERROR(IF('1.DP 2012-2022 '!N142&lt;0,"IRPJ NEGATIVO",('1.DP 2012-2022 '!N142+'1.DP 2012-2022 '!AJ142)/'1.DP 2012-2022 '!Y142),"NA")</f>
        <v>NA</v>
      </c>
      <c r="P142" s="26" t="str">
        <f>IFERROR(IF('1.DP 2012-2022 '!O142&lt;0,"IRPJ NEGATIVO",('1.DP 2012-2022 '!O142+'1.DP 2012-2022 '!AK142)/'1.DP 2012-2022 '!Z142),"NA")</f>
        <v>NA</v>
      </c>
      <c r="Q142" s="27">
        <f t="shared" si="1"/>
        <v>4</v>
      </c>
      <c r="R142" s="27">
        <f t="shared" si="2"/>
        <v>764</v>
      </c>
      <c r="S142" s="28">
        <f>IFERROR((SUMIF('1.DP 2012-2022 '!E142:O142,"&gt;=0",'1.DP 2012-2022 '!E142:O142)+SUMIF('1.DP 2012-2022 '!E142:O142,"&gt;=0",'1.DP 2012-2022 '!AA142:AK142))/(SUM('1.DP 2012-2022 '!P142:Z142)),"NA")</f>
        <v>0.11708332594431946</v>
      </c>
      <c r="T142" s="29">
        <f t="shared" si="3"/>
        <v>6.1300170651476158E-4</v>
      </c>
      <c r="U142" s="29">
        <f t="shared" si="4"/>
        <v>1.6548879992129959E-4</v>
      </c>
    </row>
    <row r="143" spans="1:21" ht="14.25" customHeight="1">
      <c r="A143" s="12" t="s">
        <v>343</v>
      </c>
      <c r="B143" s="12" t="s">
        <v>344</v>
      </c>
      <c r="C143" s="12" t="s">
        <v>58</v>
      </c>
      <c r="D143" s="13" t="s">
        <v>196</v>
      </c>
      <c r="E143" s="25">
        <f t="shared" si="0"/>
        <v>1.9661984841073797E-4</v>
      </c>
      <c r="F143" s="26">
        <f>IFERROR(IF('1.DP 2012-2022 '!E143&lt;0,"IRPJ NEGATIVO",('1.DP 2012-2022 '!E143+'1.DP 2012-2022 '!AA143)/'1.DP 2012-2022 '!P143),"NA")</f>
        <v>1.3601660389231858E-2</v>
      </c>
      <c r="G143" s="26">
        <f>IFERROR(IF('1.DP 2012-2022 '!F143&lt;0,"IRPJ NEGATIVO",('1.DP 2012-2022 '!F143+'1.DP 2012-2022 '!AB143)/'1.DP 2012-2022 '!Q143),"NA")</f>
        <v>3.3301961921969374E-2</v>
      </c>
      <c r="H143" s="26">
        <f>IFERROR(IF('1.DP 2012-2022 '!G143&lt;0,"IRPJ NEGATIVO",('1.DP 2012-2022 '!G143+'1.DP 2012-2022 '!AC143)/'1.DP 2012-2022 '!R143),"NA")</f>
        <v>4.3202684016750405E-2</v>
      </c>
      <c r="I143" s="26">
        <f>IFERROR(IF('1.DP 2012-2022 '!H143&lt;0,"IRPJ NEGATIVO",('1.DP 2012-2022 '!H143+'1.DP 2012-2022 '!AD143)/'1.DP 2012-2022 '!S143),"NA")</f>
        <v>1.489529012994816E-2</v>
      </c>
      <c r="J143" s="26">
        <f>IFERROR(IF('1.DP 2012-2022 '!I143&lt;0,"IRPJ NEGATIVO",('1.DP 2012-2022 '!I143+'1.DP 2012-2022 '!AE143)/'1.DP 2012-2022 '!T143),"NA")</f>
        <v>1.0180843950950237E-2</v>
      </c>
      <c r="K143" s="26">
        <f>IFERROR(IF('1.DP 2012-2022 '!J143&lt;0,"IRPJ NEGATIVO",('1.DP 2012-2022 '!J143+'1.DP 2012-2022 '!AF143)/'1.DP 2012-2022 '!U143),"NA")</f>
        <v>-1.7822240289599908E-4</v>
      </c>
      <c r="L143" s="26">
        <f>IFERROR(IF('1.DP 2012-2022 '!K143&lt;0,"IRPJ NEGATIVO",('1.DP 2012-2022 '!K143+'1.DP 2012-2022 '!AG143)/'1.DP 2012-2022 '!V143),"NA")</f>
        <v>-5.6229964530368154E-3</v>
      </c>
      <c r="M143" s="26">
        <f>IFERROR(IF('1.DP 2012-2022 '!L143&lt;0,"IRPJ NEGATIVO",('1.DP 2012-2022 '!L143+'1.DP 2012-2022 '!AH143)/'1.DP 2012-2022 '!W143),"NA")</f>
        <v>-1.0597914481402312E-2</v>
      </c>
      <c r="N143" s="26">
        <f>IFERROR(IF('1.DP 2012-2022 '!M143&lt;0,"IRPJ NEGATIVO",('1.DP 2012-2022 '!M143+'1.DP 2012-2022 '!AI143)/'1.DP 2012-2022 '!X143),"NA")</f>
        <v>5.7007998247468487E-2</v>
      </c>
      <c r="O143" s="26">
        <f>IFERROR(IF('1.DP 2012-2022 '!N143&lt;0,"IRPJ NEGATIVO",('1.DP 2012-2022 '!N143+'1.DP 2012-2022 '!AJ143)/'1.DP 2012-2022 '!Y143),"NA")</f>
        <v>-1.9229883331889006E-2</v>
      </c>
      <c r="P143" s="26">
        <f>IFERROR(IF('1.DP 2012-2022 '!O143&lt;0,"IRPJ NEGATIVO",('1.DP 2012-2022 '!O143+'1.DP 2012-2022 '!AK143)/'1.DP 2012-2022 '!Z143),"NA")</f>
        <v>0.13390415335665382</v>
      </c>
      <c r="Q143" s="27">
        <f t="shared" si="1"/>
        <v>11</v>
      </c>
      <c r="R143" s="27">
        <f t="shared" si="2"/>
        <v>764</v>
      </c>
      <c r="S143" s="28">
        <f>IFERROR((SUMIF('1.DP 2012-2022 '!E143:O143,"&gt;=0",'1.DP 2012-2022 '!E143:O143)+SUMIF('1.DP 2012-2022 '!E143:O143,"&gt;=0",'1.DP 2012-2022 '!AA143:AK143))/(SUM('1.DP 2012-2022 '!P143:Z143)),"NA")</f>
        <v>-4.8343655082010942E-3</v>
      </c>
      <c r="T143" s="29">
        <f t="shared" si="3"/>
        <v>-6.9604738992424132E-5</v>
      </c>
      <c r="U143" s="29">
        <f t="shared" si="4"/>
        <v>-1.8790819996541356E-5</v>
      </c>
    </row>
    <row r="144" spans="1:21" ht="14.25" customHeight="1">
      <c r="A144" s="12" t="s">
        <v>345</v>
      </c>
      <c r="B144" s="12" t="s">
        <v>346</v>
      </c>
      <c r="C144" s="12" t="s">
        <v>58</v>
      </c>
      <c r="D144" s="13" t="s">
        <v>196</v>
      </c>
      <c r="E144" s="25">
        <f t="shared" si="0"/>
        <v>7.0171142170619182E-4</v>
      </c>
      <c r="F144" s="26">
        <f>IFERROR(IF('1.DP 2012-2022 '!E144&lt;0,"IRPJ NEGATIVO",('1.DP 2012-2022 '!E144+'1.DP 2012-2022 '!AA144)/'1.DP 2012-2022 '!P144),"NA")</f>
        <v>-8.7328623067349245E-2</v>
      </c>
      <c r="G144" s="26">
        <f>IFERROR(IF('1.DP 2012-2022 '!F144&lt;0,"IRPJ NEGATIVO",('1.DP 2012-2022 '!F144+'1.DP 2012-2022 '!AB144)/'1.DP 2012-2022 '!Q144),"NA")</f>
        <v>-0.30588344700847536</v>
      </c>
      <c r="H144" s="26">
        <f>IFERROR(IF('1.DP 2012-2022 '!G144&lt;0,"IRPJ NEGATIVO",('1.DP 2012-2022 '!G144+'1.DP 2012-2022 '!AC144)/'1.DP 2012-2022 '!R144),"NA")</f>
        <v>0.17326566686147613</v>
      </c>
      <c r="I144" s="26">
        <f>IFERROR(IF('1.DP 2012-2022 '!H144&lt;0,"IRPJ NEGATIVO",('1.DP 2012-2022 '!H144+'1.DP 2012-2022 '!AD144)/'1.DP 2012-2022 '!S144),"NA")</f>
        <v>0.11724918457495243</v>
      </c>
      <c r="J144" s="26">
        <f>IFERROR(IF('1.DP 2012-2022 '!I144&lt;0,"IRPJ NEGATIVO",('1.DP 2012-2022 '!I144+'1.DP 2012-2022 '!AE144)/'1.DP 2012-2022 '!T144),"NA")</f>
        <v>0.1163841906871788</v>
      </c>
      <c r="K144" s="26">
        <f>IFERROR(IF('1.DP 2012-2022 '!J144&lt;0,"IRPJ NEGATIVO",('1.DP 2012-2022 '!J144+'1.DP 2012-2022 '!AF144)/'1.DP 2012-2022 '!U144),"NA")</f>
        <v>0.14673407814028031</v>
      </c>
      <c r="L144" s="26">
        <f>IFERROR(IF('1.DP 2012-2022 '!K144&lt;0,"IRPJ NEGATIVO",('1.DP 2012-2022 '!K144+'1.DP 2012-2022 '!AG144)/'1.DP 2012-2022 '!V144),"NA")</f>
        <v>0.30726166921524173</v>
      </c>
      <c r="M144" s="26">
        <f>IFERROR(IF('1.DP 2012-2022 '!L144&lt;0,"IRPJ NEGATIVO",('1.DP 2012-2022 '!L144+'1.DP 2012-2022 '!AH144)/'1.DP 2012-2022 '!W144),"NA")</f>
        <v>0.18007123328913058</v>
      </c>
      <c r="N144" s="26">
        <f>IFERROR(IF('1.DP 2012-2022 '!M144&lt;0,"IRPJ NEGATIVO",('1.DP 2012-2022 '!M144+'1.DP 2012-2022 '!AI144)/'1.DP 2012-2022 '!X144),"NA")</f>
        <v>-4.6509576777847297E-2</v>
      </c>
      <c r="O144" s="26">
        <f>IFERROR(IF('1.DP 2012-2022 '!N144&lt;0,"IRPJ NEGATIVO",('1.DP 2012-2022 '!N144+'1.DP 2012-2022 '!AJ144)/'1.DP 2012-2022 '!Y144),"NA")</f>
        <v>-0.11387389756592398</v>
      </c>
      <c r="P144" s="26">
        <f>IFERROR(IF('1.DP 2012-2022 '!O144&lt;0,"IRPJ NEGATIVO",('1.DP 2012-2022 '!O144+'1.DP 2012-2022 '!AK144)/'1.DP 2012-2022 '!Z144),"NA")</f>
        <v>-4.9545317436313234E-2</v>
      </c>
      <c r="Q144" s="27">
        <f t="shared" si="1"/>
        <v>11</v>
      </c>
      <c r="R144" s="27">
        <f t="shared" si="2"/>
        <v>764</v>
      </c>
      <c r="S144" s="28">
        <f>IFERROR((SUMIF('1.DP 2012-2022 '!E144:O144,"&gt;=0",'1.DP 2012-2022 '!E144:O144)+SUMIF('1.DP 2012-2022 '!E144:O144,"&gt;=0",'1.DP 2012-2022 '!AA144:AK144))/(SUM('1.DP 2012-2022 '!P144:Z144)),"NA")</f>
        <v>19.154535518767791</v>
      </c>
      <c r="T144" s="29" t="str">
        <f t="shared" si="3"/>
        <v>na</v>
      </c>
      <c r="U144" s="29" t="str">
        <f t="shared" si="4"/>
        <v>na</v>
      </c>
    </row>
    <row r="145" spans="1:21" ht="14.25" customHeight="1">
      <c r="A145" s="12" t="s">
        <v>347</v>
      </c>
      <c r="B145" s="12" t="s">
        <v>348</v>
      </c>
      <c r="C145" s="12" t="s">
        <v>58</v>
      </c>
      <c r="D145" s="13" t="s">
        <v>196</v>
      </c>
      <c r="E145" s="25">
        <f t="shared" si="0"/>
        <v>1.5213242931298149E-4</v>
      </c>
      <c r="F145" s="26">
        <f>IFERROR(IF('1.DP 2012-2022 '!E145&lt;0,"IRPJ NEGATIVO",('1.DP 2012-2022 '!E145+'1.DP 2012-2022 '!AA145)/'1.DP 2012-2022 '!P145),"NA")</f>
        <v>3.8527395421867242E-2</v>
      </c>
      <c r="G145" s="26">
        <f>IFERROR(IF('1.DP 2012-2022 '!F145&lt;0,"IRPJ NEGATIVO",('1.DP 2012-2022 '!F145+'1.DP 2012-2022 '!AB145)/'1.DP 2012-2022 '!Q145),"NA")</f>
        <v>-2.0694414572528276E-3</v>
      </c>
      <c r="H145" s="26">
        <f>IFERROR(IF('1.DP 2012-2022 '!G145&lt;0,"IRPJ NEGATIVO",('1.DP 2012-2022 '!G145+'1.DP 2012-2022 '!AC145)/'1.DP 2012-2022 '!R145),"NA")</f>
        <v>-2.9688551805758029E-3</v>
      </c>
      <c r="I145" s="26">
        <f>IFERROR(IF('1.DP 2012-2022 '!H145&lt;0,"IRPJ NEGATIVO",('1.DP 2012-2022 '!H145+'1.DP 2012-2022 '!AD145)/'1.DP 2012-2022 '!S145),"NA")</f>
        <v>3.2127390326842568E-3</v>
      </c>
      <c r="J145" s="26">
        <f>IFERROR(IF('1.DP 2012-2022 '!I145&lt;0,"IRPJ NEGATIVO",('1.DP 2012-2022 '!I145+'1.DP 2012-2022 '!AE145)/'1.DP 2012-2022 '!T145),"NA")</f>
        <v>-1.2208068277512675E-2</v>
      </c>
      <c r="K145" s="26">
        <f>IFERROR(IF('1.DP 2012-2022 '!J145&lt;0,"IRPJ NEGATIVO",('1.DP 2012-2022 '!J145+'1.DP 2012-2022 '!AF145)/'1.DP 2012-2022 '!U145),"NA")</f>
        <v>1.3423234838090502E-3</v>
      </c>
      <c r="L145" s="26">
        <f>IFERROR(IF('1.DP 2012-2022 '!K145&lt;0,"IRPJ NEGATIVO",('1.DP 2012-2022 '!K145+'1.DP 2012-2022 '!AG145)/'1.DP 2012-2022 '!V145),"NA")</f>
        <v>-1.9511618386179978E-3</v>
      </c>
      <c r="M145" s="26">
        <f>IFERROR(IF('1.DP 2012-2022 '!L145&lt;0,"IRPJ NEGATIVO",('1.DP 2012-2022 '!L145+'1.DP 2012-2022 '!AH145)/'1.DP 2012-2022 '!W145),"NA")</f>
        <v>-1.869033205784161E-3</v>
      </c>
      <c r="N145" s="26">
        <f>IFERROR(IF('1.DP 2012-2022 '!M145&lt;0,"IRPJ NEGATIVO",('1.DP 2012-2022 '!M145+'1.DP 2012-2022 '!AI145)/'1.DP 2012-2022 '!X145),"NA")</f>
        <v>0.17056287720253949</v>
      </c>
      <c r="O145" s="26">
        <f>IFERROR(IF('1.DP 2012-2022 '!N145&lt;0,"IRPJ NEGATIVO",('1.DP 2012-2022 '!N145+'1.DP 2012-2022 '!AJ145)/'1.DP 2012-2022 '!Y145),"NA")</f>
        <v>-8.6915887912867612E-2</v>
      </c>
      <c r="P145" s="26">
        <f>IFERROR(IF('1.DP 2012-2022 '!O145&lt;0,"IRPJ NEGATIVO",('1.DP 2012-2022 '!O145+'1.DP 2012-2022 '!AK145)/'1.DP 2012-2022 '!Z145),"NA")</f>
        <v>-0.16835390373382633</v>
      </c>
      <c r="Q145" s="27">
        <f t="shared" si="1"/>
        <v>11</v>
      </c>
      <c r="R145" s="27">
        <f t="shared" si="2"/>
        <v>764</v>
      </c>
      <c r="S145" s="28">
        <f>IFERROR((SUMIF('1.DP 2012-2022 '!E145:O145,"&gt;=0",'1.DP 2012-2022 '!E145:O145)+SUMIF('1.DP 2012-2022 '!E145:O145,"&gt;=0",'1.DP 2012-2022 '!AA145:AK145))/(SUM('1.DP 2012-2022 '!P145:Z145)),"NA")</f>
        <v>-9.5727232888870445E-3</v>
      </c>
      <c r="T145" s="29">
        <f t="shared" si="3"/>
        <v>-1.3782716777193389E-4</v>
      </c>
      <c r="U145" s="29">
        <f t="shared" si="4"/>
        <v>-3.7208465080479676E-5</v>
      </c>
    </row>
    <row r="146" spans="1:21" ht="14.25" customHeight="1">
      <c r="A146" s="12" t="s">
        <v>349</v>
      </c>
      <c r="B146" s="12" t="s">
        <v>350</v>
      </c>
      <c r="C146" s="12" t="s">
        <v>58</v>
      </c>
      <c r="D146" s="13" t="s">
        <v>196</v>
      </c>
      <c r="E146" s="25">
        <f t="shared" si="0"/>
        <v>2.4407967415620842E-3</v>
      </c>
      <c r="F146" s="26">
        <f>IFERROR(IF('1.DP 2012-2022 '!E146&lt;0,"IRPJ NEGATIVO",('1.DP 2012-2022 '!E146+'1.DP 2012-2022 '!AA146)/'1.DP 2012-2022 '!P146),"NA")</f>
        <v>-1.1290404053967313</v>
      </c>
      <c r="G146" s="26">
        <f>IFERROR(IF('1.DP 2012-2022 '!F146&lt;0,"IRPJ NEGATIVO",('1.DP 2012-2022 '!F146+'1.DP 2012-2022 '!AB146)/'1.DP 2012-2022 '!Q146),"NA")</f>
        <v>3.4695220466899858E-2</v>
      </c>
      <c r="H146" s="26">
        <f>IFERROR(IF('1.DP 2012-2022 '!G146&lt;0,"IRPJ NEGATIVO",('1.DP 2012-2022 '!G146+'1.DP 2012-2022 '!AC146)/'1.DP 2012-2022 '!R146),"NA")</f>
        <v>-0.15339208168380111</v>
      </c>
      <c r="I146" s="26">
        <f>IFERROR(IF('1.DP 2012-2022 '!H146&lt;0,"IRPJ NEGATIVO",('1.DP 2012-2022 '!H146+'1.DP 2012-2022 '!AD146)/'1.DP 2012-2022 '!S146),"NA")</f>
        <v>0.16154843535959365</v>
      </c>
      <c r="J146" s="26">
        <f>IFERROR(IF('1.DP 2012-2022 '!I146&lt;0,"IRPJ NEGATIVO",('1.DP 2012-2022 '!I146+'1.DP 2012-2022 '!AE146)/'1.DP 2012-2022 '!T146),"NA")</f>
        <v>0.61800136631895097</v>
      </c>
      <c r="K146" s="26">
        <f>IFERROR(IF('1.DP 2012-2022 '!J146&lt;0,"IRPJ NEGATIVO",('1.DP 2012-2022 '!J146+'1.DP 2012-2022 '!AF146)/'1.DP 2012-2022 '!U146),"NA")</f>
        <v>0.35176858075582812</v>
      </c>
      <c r="L146" s="26">
        <f>IFERROR(IF('1.DP 2012-2022 '!K146&lt;0,"IRPJ NEGATIVO",('1.DP 2012-2022 '!K146+'1.DP 2012-2022 '!AG146)/'1.DP 2012-2022 '!V146),"NA")</f>
        <v>0.44034665177568599</v>
      </c>
      <c r="M146" s="26">
        <f>IFERROR(IF('1.DP 2012-2022 '!L146&lt;0,"IRPJ NEGATIVO",('1.DP 2012-2022 '!L146+'1.DP 2012-2022 '!AH146)/'1.DP 2012-2022 '!W146),"NA")</f>
        <v>0.17750826903045891</v>
      </c>
      <c r="N146" s="26">
        <f>IFERROR(IF('1.DP 2012-2022 '!M146&lt;0,"IRPJ NEGATIVO",('1.DP 2012-2022 '!M146+'1.DP 2012-2022 '!AI146)/'1.DP 2012-2022 '!X146),"NA")</f>
        <v>6.1310302479748224E-2</v>
      </c>
      <c r="O146" s="26">
        <f>IFERROR(IF('1.DP 2012-2022 '!N146&lt;0,"IRPJ NEGATIVO",('1.DP 2012-2022 '!N146+'1.DP 2012-2022 '!AJ146)/'1.DP 2012-2022 '!Y146),"NA")</f>
        <v>-1.3494905005275323E-2</v>
      </c>
      <c r="P146" s="26">
        <f>IFERROR(IF('1.DP 2012-2022 '!O146&lt;0,"IRPJ NEGATIVO",('1.DP 2012-2022 '!O146+'1.DP 2012-2022 '!AK146)/'1.DP 2012-2022 '!Z146),"NA")</f>
        <v>0.7492236514923386</v>
      </c>
      <c r="Q146" s="27">
        <f t="shared" si="1"/>
        <v>10</v>
      </c>
      <c r="R146" s="27">
        <f t="shared" si="2"/>
        <v>764</v>
      </c>
      <c r="S146" s="28">
        <f>IFERROR((SUMIF('1.DP 2012-2022 '!E146:O146,"&gt;=0",'1.DP 2012-2022 '!E146:O146)+SUMIF('1.DP 2012-2022 '!E146:O146,"&gt;=0",'1.DP 2012-2022 '!AA146:AK146))/(SUM('1.DP 2012-2022 '!P146:Z146)),"NA")</f>
        <v>-0.26524188754826938</v>
      </c>
      <c r="T146" s="29">
        <f t="shared" si="3"/>
        <v>-3.4717524548202798E-3</v>
      </c>
      <c r="U146" s="29">
        <f t="shared" si="4"/>
        <v>-9.3725048603628754E-4</v>
      </c>
    </row>
    <row r="147" spans="1:21" ht="14.25" customHeight="1">
      <c r="A147" s="12" t="s">
        <v>351</v>
      </c>
      <c r="B147" s="12" t="s">
        <v>352</v>
      </c>
      <c r="C147" s="12" t="s">
        <v>58</v>
      </c>
      <c r="D147" s="13" t="s">
        <v>196</v>
      </c>
      <c r="E147" s="25">
        <f t="shared" si="0"/>
        <v>1.9479753735203262E-3</v>
      </c>
      <c r="F147" s="26">
        <f>IFERROR(IF('1.DP 2012-2022 '!E147&lt;0,"IRPJ NEGATIVO",('1.DP 2012-2022 '!E147+'1.DP 2012-2022 '!AA147)/'1.DP 2012-2022 '!P147),"NA")</f>
        <v>0.19897692261367869</v>
      </c>
      <c r="G147" s="26">
        <f>IFERROR(IF('1.DP 2012-2022 '!F147&lt;0,"IRPJ NEGATIVO",('1.DP 2012-2022 '!F147+'1.DP 2012-2022 '!AB147)/'1.DP 2012-2022 '!Q147),"NA")</f>
        <v>0.1305518928779279</v>
      </c>
      <c r="H147" s="26">
        <f>IFERROR(IF('1.DP 2012-2022 '!G147&lt;0,"IRPJ NEGATIVO",('1.DP 2012-2022 '!G147+'1.DP 2012-2022 '!AC147)/'1.DP 2012-2022 '!R147),"NA")</f>
        <v>0.26944397308291346</v>
      </c>
      <c r="I147" s="26">
        <f>IFERROR(IF('1.DP 2012-2022 '!H147&lt;0,"IRPJ NEGATIVO",('1.DP 2012-2022 '!H147+'1.DP 2012-2022 '!AD147)/'1.DP 2012-2022 '!S147),"NA")</f>
        <v>0.35311810147554173</v>
      </c>
      <c r="J147" s="26">
        <f>IFERROR(IF('1.DP 2012-2022 '!I147&lt;0,"IRPJ NEGATIVO",('1.DP 2012-2022 '!I147+'1.DP 2012-2022 '!AE147)/'1.DP 2012-2022 '!T147),"NA")</f>
        <v>0.27344321723640425</v>
      </c>
      <c r="K147" s="26">
        <f>IFERROR(IF('1.DP 2012-2022 '!J147&lt;0,"IRPJ NEGATIVO",('1.DP 2012-2022 '!J147+'1.DP 2012-2022 '!AF147)/'1.DP 2012-2022 '!U147),"NA")</f>
        <v>0.26271907808306316</v>
      </c>
      <c r="L147" s="26" t="str">
        <f>IFERROR(IF('1.DP 2012-2022 '!K147&lt;0,"IRPJ NEGATIVO",('1.DP 2012-2022 '!K147+'1.DP 2012-2022 '!AG147)/'1.DP 2012-2022 '!V147),"NA")</f>
        <v>NA</v>
      </c>
      <c r="M147" s="26" t="str">
        <f>IFERROR(IF('1.DP 2012-2022 '!L147&lt;0,"IRPJ NEGATIVO",('1.DP 2012-2022 '!L147+'1.DP 2012-2022 '!AH147)/'1.DP 2012-2022 '!W147),"NA")</f>
        <v>NA</v>
      </c>
      <c r="N147" s="26" t="str">
        <f>IFERROR(IF('1.DP 2012-2022 '!M147&lt;0,"IRPJ NEGATIVO",('1.DP 2012-2022 '!M147+'1.DP 2012-2022 '!AI147)/'1.DP 2012-2022 '!X147),"NA")</f>
        <v>NA</v>
      </c>
      <c r="O147" s="26" t="str">
        <f>IFERROR(IF('1.DP 2012-2022 '!N147&lt;0,"IRPJ NEGATIVO",('1.DP 2012-2022 '!N147+'1.DP 2012-2022 '!AJ147)/'1.DP 2012-2022 '!Y147),"NA")</f>
        <v>NA</v>
      </c>
      <c r="P147" s="26" t="str">
        <f>IFERROR(IF('1.DP 2012-2022 '!O147&lt;0,"IRPJ NEGATIVO",('1.DP 2012-2022 '!O147+'1.DP 2012-2022 '!AK147)/'1.DP 2012-2022 '!Z147),"NA")</f>
        <v>NA</v>
      </c>
      <c r="Q147" s="27">
        <f t="shared" si="1"/>
        <v>6</v>
      </c>
      <c r="R147" s="27">
        <f t="shared" si="2"/>
        <v>764</v>
      </c>
      <c r="S147" s="28">
        <f>IFERROR((SUMIF('1.DP 2012-2022 '!E147:O147,"&gt;=0",'1.DP 2012-2022 '!E147:O147)+SUMIF('1.DP 2012-2022 '!E147:O147,"&gt;=0",'1.DP 2012-2022 '!AA147:AK147))/(SUM('1.DP 2012-2022 '!P147:Z147)),"NA")</f>
        <v>0.22379070703099069</v>
      </c>
      <c r="T147" s="29">
        <f t="shared" si="3"/>
        <v>1.757518641604639E-3</v>
      </c>
      <c r="U147" s="29">
        <f t="shared" si="4"/>
        <v>4.744679301010403E-4</v>
      </c>
    </row>
    <row r="148" spans="1:21" ht="14.25" customHeight="1">
      <c r="A148" s="12" t="s">
        <v>353</v>
      </c>
      <c r="B148" s="12" t="s">
        <v>354</v>
      </c>
      <c r="C148" s="12" t="s">
        <v>58</v>
      </c>
      <c r="D148" s="13" t="s">
        <v>196</v>
      </c>
      <c r="E148" s="25">
        <f t="shared" si="0"/>
        <v>3.1999071344088639E-3</v>
      </c>
      <c r="F148" s="26">
        <f>IFERROR(IF('1.DP 2012-2022 '!E148&lt;0,"IRPJ NEGATIVO",('1.DP 2012-2022 '!E148+'1.DP 2012-2022 '!AA148)/'1.DP 2012-2022 '!P148),"NA")</f>
        <v>0.23771584692630299</v>
      </c>
      <c r="G148" s="26">
        <f>IFERROR(IF('1.DP 2012-2022 '!F148&lt;0,"IRPJ NEGATIVO",('1.DP 2012-2022 '!F148+'1.DP 2012-2022 '!AB148)/'1.DP 2012-2022 '!Q148),"NA")</f>
        <v>0.11681836433165817</v>
      </c>
      <c r="H148" s="26">
        <f>IFERROR(IF('1.DP 2012-2022 '!G148&lt;0,"IRPJ NEGATIVO",('1.DP 2012-2022 '!G148+'1.DP 2012-2022 '!AC148)/'1.DP 2012-2022 '!R148),"NA")</f>
        <v>8.879063512203822E-2</v>
      </c>
      <c r="I148" s="26">
        <f>IFERROR(IF('1.DP 2012-2022 '!H148&lt;0,"IRPJ NEGATIVO",('1.DP 2012-2022 '!H148+'1.DP 2012-2022 '!AD148)/'1.DP 2012-2022 '!S148),"NA")</f>
        <v>0.10268857133955918</v>
      </c>
      <c r="J148" s="26">
        <f>IFERROR(IF('1.DP 2012-2022 '!I148&lt;0,"IRPJ NEGATIVO",('1.DP 2012-2022 '!I148+'1.DP 2012-2022 '!AE148)/'1.DP 2012-2022 '!T148),"NA")</f>
        <v>0.13933134369735564</v>
      </c>
      <c r="K148" s="26">
        <f>IFERROR(IF('1.DP 2012-2022 '!J148&lt;0,"IRPJ NEGATIVO",('1.DP 2012-2022 '!J148+'1.DP 2012-2022 '!AF148)/'1.DP 2012-2022 '!U148),"NA")</f>
        <v>0.21275650715332595</v>
      </c>
      <c r="L148" s="26">
        <f>IFERROR(IF('1.DP 2012-2022 '!K148&lt;0,"IRPJ NEGATIVO",('1.DP 2012-2022 '!K148+'1.DP 2012-2022 '!AG148)/'1.DP 2012-2022 '!V148),"NA")</f>
        <v>0.69341035470895684</v>
      </c>
      <c r="M148" s="26">
        <f>IFERROR(IF('1.DP 2012-2022 '!L148&lt;0,"IRPJ NEGATIVO",('1.DP 2012-2022 '!L148+'1.DP 2012-2022 '!AH148)/'1.DP 2012-2022 '!W148),"NA")</f>
        <v>0.24981835793927631</v>
      </c>
      <c r="N148" s="26">
        <f>IFERROR(IF('1.DP 2012-2022 '!M148&lt;0,"IRPJ NEGATIVO",('1.DP 2012-2022 '!M148+'1.DP 2012-2022 '!AI148)/'1.DP 2012-2022 '!X148),"NA")</f>
        <v>0.21486238532454427</v>
      </c>
      <c r="O148" s="26">
        <f>IFERROR(IF('1.DP 2012-2022 '!N148&lt;0,"IRPJ NEGATIVO",('1.DP 2012-2022 '!N148+'1.DP 2012-2022 '!AJ148)/'1.DP 2012-2022 '!Y148),"NA")</f>
        <v>0.16628858862823009</v>
      </c>
      <c r="P148" s="26">
        <f>IFERROR(IF('1.DP 2012-2022 '!O148&lt;0,"IRPJ NEGATIVO",('1.DP 2012-2022 '!O148+'1.DP 2012-2022 '!AK148)/'1.DP 2012-2022 '!Z148),"NA")</f>
        <v>0.40078943371854242</v>
      </c>
      <c r="Q148" s="27">
        <f t="shared" si="1"/>
        <v>11</v>
      </c>
      <c r="R148" s="27">
        <f t="shared" si="2"/>
        <v>764</v>
      </c>
      <c r="S148" s="28">
        <f>IFERROR((SUMIF('1.DP 2012-2022 '!E148:O148,"&gt;=0",'1.DP 2012-2022 '!E148:O148)+SUMIF('1.DP 2012-2022 '!E148:O148,"&gt;=0",'1.DP 2012-2022 '!AA148:AK148))/(SUM('1.DP 2012-2022 '!P148:Z148)),"NA")</f>
        <v>0.16719272737245044</v>
      </c>
      <c r="T148" s="29">
        <f t="shared" si="3"/>
        <v>2.4072251323258571E-3</v>
      </c>
      <c r="U148" s="29">
        <f t="shared" si="4"/>
        <v>6.4986572476924203E-4</v>
      </c>
    </row>
    <row r="149" spans="1:21" ht="14.25" customHeight="1">
      <c r="A149" s="12" t="s">
        <v>355</v>
      </c>
      <c r="B149" s="12" t="s">
        <v>356</v>
      </c>
      <c r="C149" s="12" t="s">
        <v>58</v>
      </c>
      <c r="D149" s="13" t="s">
        <v>196</v>
      </c>
      <c r="E149" s="25">
        <f t="shared" si="0"/>
        <v>3.8887270167283793E-3</v>
      </c>
      <c r="F149" s="26">
        <f>IFERROR(IF('1.DP 2012-2022 '!E149&lt;0,"IRPJ NEGATIVO",('1.DP 2012-2022 '!E149+'1.DP 2012-2022 '!AA149)/'1.DP 2012-2022 '!P149),"NA")</f>
        <v>5.639248468862066E-2</v>
      </c>
      <c r="G149" s="26">
        <f>IFERROR(IF('1.DP 2012-2022 '!F149&lt;0,"IRPJ NEGATIVO",('1.DP 2012-2022 '!F149+'1.DP 2012-2022 '!AB149)/'1.DP 2012-2022 '!Q149),"NA")</f>
        <v>0.25608741790515666</v>
      </c>
      <c r="H149" s="26">
        <f>IFERROR(IF('1.DP 2012-2022 '!G149&lt;0,"IRPJ NEGATIVO",('1.DP 2012-2022 '!G149+'1.DP 2012-2022 '!AC149)/'1.DP 2012-2022 '!R149),"NA")</f>
        <v>0.2722857285821943</v>
      </c>
      <c r="I149" s="26">
        <f>IFERROR(IF('1.DP 2012-2022 '!H149&lt;0,"IRPJ NEGATIVO",('1.DP 2012-2022 '!H149+'1.DP 2012-2022 '!AD149)/'1.DP 2012-2022 '!S149),"NA")</f>
        <v>0.28566889099732667</v>
      </c>
      <c r="J149" s="26">
        <f>IFERROR(IF('1.DP 2012-2022 '!I149&lt;0,"IRPJ NEGATIVO",('1.DP 2012-2022 '!I149+'1.DP 2012-2022 '!AE149)/'1.DP 2012-2022 '!T149),"NA")</f>
        <v>0.48333079643942906</v>
      </c>
      <c r="K149" s="26">
        <f>IFERROR(IF('1.DP 2012-2022 '!J149&lt;0,"IRPJ NEGATIVO",('1.DP 2012-2022 '!J149+'1.DP 2012-2022 '!AF149)/'1.DP 2012-2022 '!U149),"NA")</f>
        <v>0.36379103262558826</v>
      </c>
      <c r="L149" s="26">
        <f>IFERROR(IF('1.DP 2012-2022 '!K149&lt;0,"IRPJ NEGATIVO",('1.DP 2012-2022 '!K149+'1.DP 2012-2022 '!AG149)/'1.DP 2012-2022 '!V149),"NA")</f>
        <v>-5.7393123182648213E-2</v>
      </c>
      <c r="M149" s="26">
        <f>IFERROR(IF('1.DP 2012-2022 '!L149&lt;0,"IRPJ NEGATIVO",('1.DP 2012-2022 '!L149+'1.DP 2012-2022 '!AH149)/'1.DP 2012-2022 '!W149),"NA")</f>
        <v>0.18379422034494919</v>
      </c>
      <c r="N149" s="26">
        <f>IFERROR(IF('1.DP 2012-2022 '!M149&lt;0,"IRPJ NEGATIVO",('1.DP 2012-2022 '!M149+'1.DP 2012-2022 '!AI149)/'1.DP 2012-2022 '!X149),"NA")</f>
        <v>0.74649963100576888</v>
      </c>
      <c r="O149" s="26">
        <f>IFERROR(IF('1.DP 2012-2022 '!N149&lt;0,"IRPJ NEGATIVO",('1.DP 2012-2022 '!N149+'1.DP 2012-2022 '!AJ149)/'1.DP 2012-2022 '!Y149),"NA")</f>
        <v>0.1104405940304159</v>
      </c>
      <c r="P149" s="26">
        <f>IFERROR(IF('1.DP 2012-2022 '!O149&lt;0,"IRPJ NEGATIVO",('1.DP 2012-2022 '!O149+'1.DP 2012-2022 '!AK149)/'1.DP 2012-2022 '!Z149),"NA")</f>
        <v>0.25957925047048613</v>
      </c>
      <c r="Q149" s="27">
        <f t="shared" si="1"/>
        <v>11</v>
      </c>
      <c r="R149" s="27">
        <f t="shared" si="2"/>
        <v>764</v>
      </c>
      <c r="S149" s="28">
        <f>IFERROR((SUMIF('1.DP 2012-2022 '!E149:O149,"&gt;=0",'1.DP 2012-2022 '!E149:O149)+SUMIF('1.DP 2012-2022 '!E149:O149,"&gt;=0",'1.DP 2012-2022 '!AA149:AK149))/(SUM('1.DP 2012-2022 '!P149:Z149)),"NA")</f>
        <v>0.22077881875697736</v>
      </c>
      <c r="T149" s="29">
        <f t="shared" si="3"/>
        <v>3.1787526260821345E-3</v>
      </c>
      <c r="U149" s="29">
        <f t="shared" si="4"/>
        <v>8.5815088562782717E-4</v>
      </c>
    </row>
    <row r="150" spans="1:21" ht="14.25" customHeight="1">
      <c r="A150" s="12" t="s">
        <v>357</v>
      </c>
      <c r="B150" s="12" t="s">
        <v>358</v>
      </c>
      <c r="C150" s="12" t="s">
        <v>58</v>
      </c>
      <c r="D150" s="13" t="s">
        <v>196</v>
      </c>
      <c r="E150" s="25">
        <f t="shared" si="0"/>
        <v>2.6066458278114339E-3</v>
      </c>
      <c r="F150" s="26">
        <f>IFERROR(IF('1.DP 2012-2022 '!E150&lt;0,"IRPJ NEGATIVO",('1.DP 2012-2022 '!E150+'1.DP 2012-2022 '!AA150)/'1.DP 2012-2022 '!P150),"NA")</f>
        <v>0.14386667127221958</v>
      </c>
      <c r="G150" s="26">
        <f>IFERROR(IF('1.DP 2012-2022 '!F150&lt;0,"IRPJ NEGATIVO",('1.DP 2012-2022 '!F150+'1.DP 2012-2022 '!AB150)/'1.DP 2012-2022 '!Q150),"NA")</f>
        <v>0.30605258392907397</v>
      </c>
      <c r="H150" s="26">
        <f>IFERROR(IF('1.DP 2012-2022 '!G150&lt;0,"IRPJ NEGATIVO",('1.DP 2012-2022 '!G150+'1.DP 2012-2022 '!AC150)/'1.DP 2012-2022 '!R150),"NA")</f>
        <v>0.30400873136208156</v>
      </c>
      <c r="I150" s="26">
        <f>IFERROR(IF('1.DP 2012-2022 '!H150&lt;0,"IRPJ NEGATIVO",('1.DP 2012-2022 '!H150+'1.DP 2012-2022 '!AD150)/'1.DP 2012-2022 '!S150),"NA")</f>
        <v>0.28811789219468414</v>
      </c>
      <c r="J150" s="26">
        <f>IFERROR(IF('1.DP 2012-2022 '!I150&lt;0,"IRPJ NEGATIVO",('1.DP 2012-2022 '!I150+'1.DP 2012-2022 '!AE150)/'1.DP 2012-2022 '!T150),"NA")</f>
        <v>0.30161452015675727</v>
      </c>
      <c r="K150" s="26">
        <f>IFERROR(IF('1.DP 2012-2022 '!J150&lt;0,"IRPJ NEGATIVO",('1.DP 2012-2022 '!J150+'1.DP 2012-2022 '!AF150)/'1.DP 2012-2022 '!U150),"NA")</f>
        <v>0.3077919787570601</v>
      </c>
      <c r="L150" s="26">
        <f>IFERROR(IF('1.DP 2012-2022 '!K150&lt;0,"IRPJ NEGATIVO",('1.DP 2012-2022 '!K150+'1.DP 2012-2022 '!AG150)/'1.DP 2012-2022 '!V150),"NA")</f>
        <v>0.340025034776059</v>
      </c>
      <c r="M150" s="26" t="str">
        <f>IFERROR(IF('1.DP 2012-2022 '!L150&lt;0,"IRPJ NEGATIVO",('1.DP 2012-2022 '!L150+'1.DP 2012-2022 '!AH150)/'1.DP 2012-2022 '!W150),"NA")</f>
        <v>NA</v>
      </c>
      <c r="N150" s="26" t="str">
        <f>IFERROR(IF('1.DP 2012-2022 '!M150&lt;0,"IRPJ NEGATIVO",('1.DP 2012-2022 '!M150+'1.DP 2012-2022 '!AI150)/'1.DP 2012-2022 '!X150),"NA")</f>
        <v>NA</v>
      </c>
      <c r="O150" s="26" t="str">
        <f>IFERROR(IF('1.DP 2012-2022 '!N150&lt;0,"IRPJ NEGATIVO",('1.DP 2012-2022 '!N150+'1.DP 2012-2022 '!AJ150)/'1.DP 2012-2022 '!Y150),"NA")</f>
        <v>NA</v>
      </c>
      <c r="P150" s="26" t="str">
        <f>IFERROR(IF('1.DP 2012-2022 '!O150&lt;0,"IRPJ NEGATIVO",('1.DP 2012-2022 '!O150+'1.DP 2012-2022 '!AK150)/'1.DP 2012-2022 '!Z150),"NA")</f>
        <v>NA</v>
      </c>
      <c r="Q150" s="27">
        <f t="shared" si="1"/>
        <v>7</v>
      </c>
      <c r="R150" s="27">
        <f t="shared" si="2"/>
        <v>764</v>
      </c>
      <c r="S150" s="28">
        <f>IFERROR((SUMIF('1.DP 2012-2022 '!E150:O150,"&gt;=0",'1.DP 2012-2022 '!E150:O150)+SUMIF('1.DP 2012-2022 '!E150:O150,"&gt;=0",'1.DP 2012-2022 '!AA150:AK150))/(SUM('1.DP 2012-2022 '!P150:Z150)),"NA")</f>
        <v>0.24383348635898885</v>
      </c>
      <c r="T150" s="29">
        <f t="shared" si="3"/>
        <v>2.234076445697542E-3</v>
      </c>
      <c r="U150" s="29">
        <f t="shared" si="4"/>
        <v>6.0312169770774626E-4</v>
      </c>
    </row>
    <row r="151" spans="1:21" ht="14.25" customHeight="1">
      <c r="A151" s="12" t="s">
        <v>359</v>
      </c>
      <c r="B151" s="12" t="s">
        <v>360</v>
      </c>
      <c r="C151" s="12" t="s">
        <v>58</v>
      </c>
      <c r="D151" s="13" t="s">
        <v>196</v>
      </c>
      <c r="E151" s="25">
        <f t="shared" si="0"/>
        <v>1.9228672849375412E-3</v>
      </c>
      <c r="F151" s="26">
        <f>IFERROR(IF('1.DP 2012-2022 '!E151&lt;0,"IRPJ NEGATIVO",('1.DP 2012-2022 '!E151+'1.DP 2012-2022 '!AA151)/'1.DP 2012-2022 '!P151),"NA")</f>
        <v>0</v>
      </c>
      <c r="G151" s="26">
        <f>IFERROR(IF('1.DP 2012-2022 '!F151&lt;0,"IRPJ NEGATIVO",('1.DP 2012-2022 '!F151+'1.DP 2012-2022 '!AB151)/'1.DP 2012-2022 '!Q151),"NA")</f>
        <v>0</v>
      </c>
      <c r="H151" s="26">
        <f>IFERROR(IF('1.DP 2012-2022 '!G151&lt;0,"IRPJ NEGATIVO",('1.DP 2012-2022 '!G151+'1.DP 2012-2022 '!AC151)/'1.DP 2012-2022 '!R151),"NA")</f>
        <v>0</v>
      </c>
      <c r="I151" s="26">
        <f>IFERROR(IF('1.DP 2012-2022 '!H151&lt;0,"IRPJ NEGATIVO",('1.DP 2012-2022 '!H151+'1.DP 2012-2022 '!AD151)/'1.DP 2012-2022 '!S151),"NA")</f>
        <v>0</v>
      </c>
      <c r="J151" s="26">
        <f>IFERROR(IF('1.DP 2012-2022 '!I151&lt;0,"IRPJ NEGATIVO",('1.DP 2012-2022 '!I151+'1.DP 2012-2022 '!AE151)/'1.DP 2012-2022 '!T151),"NA")</f>
        <v>0</v>
      </c>
      <c r="K151" s="26">
        <f>IFERROR(IF('1.DP 2012-2022 '!J151&lt;0,"IRPJ NEGATIVO",('1.DP 2012-2022 '!J151+'1.DP 2012-2022 '!AF151)/'1.DP 2012-2022 '!U151),"NA")</f>
        <v>0</v>
      </c>
      <c r="L151" s="26">
        <f>IFERROR(IF('1.DP 2012-2022 '!K151&lt;0,"IRPJ NEGATIVO",('1.DP 2012-2022 '!K151+'1.DP 2012-2022 '!AG151)/'1.DP 2012-2022 '!V151),"NA")</f>
        <v>0</v>
      </c>
      <c r="M151" s="26">
        <f>IFERROR(IF('1.DP 2012-2022 '!L151&lt;0,"IRPJ NEGATIVO",('1.DP 2012-2022 '!L151+'1.DP 2012-2022 '!AH151)/'1.DP 2012-2022 '!W151),"NA")</f>
        <v>0.61727050462792377</v>
      </c>
      <c r="N151" s="26">
        <f>IFERROR(IF('1.DP 2012-2022 '!M151&lt;0,"IRPJ NEGATIVO",('1.DP 2012-2022 '!M151+'1.DP 2012-2022 '!AI151)/'1.DP 2012-2022 '!X151),"NA")</f>
        <v>0.51531882650839056</v>
      </c>
      <c r="O151" s="26">
        <f>IFERROR(IF('1.DP 2012-2022 '!N151&lt;0,"IRPJ NEGATIVO",('1.DP 2012-2022 '!N151+'1.DP 2012-2022 '!AJ151)/'1.DP 2012-2022 '!Y151),"NA")</f>
        <v>0.3364812745559671</v>
      </c>
      <c r="P151" s="26" t="str">
        <f>IFERROR(IF('1.DP 2012-2022 '!O151&lt;0,"IRPJ NEGATIVO",('1.DP 2012-2022 '!O151+'1.DP 2012-2022 '!AK151)/'1.DP 2012-2022 '!Z151),"NA")</f>
        <v>IRPJ NEGATIVO</v>
      </c>
      <c r="Q151" s="27">
        <f t="shared" si="1"/>
        <v>10</v>
      </c>
      <c r="R151" s="27">
        <f t="shared" si="2"/>
        <v>764</v>
      </c>
      <c r="S151" s="28">
        <f>IFERROR((SUMIF('1.DP 2012-2022 '!E151:O151,"&gt;=0",'1.DP 2012-2022 '!E151:O151)+SUMIF('1.DP 2012-2022 '!E151:O151,"&gt;=0",'1.DP 2012-2022 '!AA151:AK151))/(SUM('1.DP 2012-2022 '!P151:Z151)),"NA")</f>
        <v>1.9925447510045758E-2</v>
      </c>
      <c r="T151" s="29">
        <f t="shared" si="3"/>
        <v>2.6080428678070363E-4</v>
      </c>
      <c r="U151" s="29">
        <f t="shared" si="4"/>
        <v>7.040794173161045E-5</v>
      </c>
    </row>
    <row r="152" spans="1:21" ht="14.25" customHeight="1">
      <c r="A152" s="12" t="s">
        <v>361</v>
      </c>
      <c r="B152" s="12" t="s">
        <v>362</v>
      </c>
      <c r="C152" s="12" t="s">
        <v>58</v>
      </c>
      <c r="D152" s="13" t="s">
        <v>196</v>
      </c>
      <c r="E152" s="25">
        <f t="shared" si="0"/>
        <v>9.2970999453477466E-4</v>
      </c>
      <c r="F152" s="26">
        <f>IFERROR(IF('1.DP 2012-2022 '!E152&lt;0,"IRPJ NEGATIVO",('1.DP 2012-2022 '!E152+'1.DP 2012-2022 '!AA152)/'1.DP 2012-2022 '!P152),"NA")</f>
        <v>0</v>
      </c>
      <c r="G152" s="26" t="str">
        <f>IFERROR(IF('1.DP 2012-2022 '!F152&lt;0,"IRPJ NEGATIVO",('1.DP 2012-2022 '!F152+'1.DP 2012-2022 '!AB152)/'1.DP 2012-2022 '!Q152),"NA")</f>
        <v>NA</v>
      </c>
      <c r="H152" s="26">
        <f>IFERROR(IF('1.DP 2012-2022 '!G152&lt;0,"IRPJ NEGATIVO",('1.DP 2012-2022 '!G152+'1.DP 2012-2022 '!AC152)/'1.DP 2012-2022 '!R152),"NA")</f>
        <v>0</v>
      </c>
      <c r="I152" s="26">
        <f>IFERROR(IF('1.DP 2012-2022 '!H152&lt;0,"IRPJ NEGATIVO",('1.DP 2012-2022 '!H152+'1.DP 2012-2022 '!AD152)/'1.DP 2012-2022 '!S152),"NA")</f>
        <v>0</v>
      </c>
      <c r="J152" s="26">
        <f>IFERROR(IF('1.DP 2012-2022 '!I152&lt;0,"IRPJ NEGATIVO",('1.DP 2012-2022 '!I152+'1.DP 2012-2022 '!AE152)/'1.DP 2012-2022 '!T152),"NA")</f>
        <v>0</v>
      </c>
      <c r="K152" s="26">
        <f>IFERROR(IF('1.DP 2012-2022 '!J152&lt;0,"IRPJ NEGATIVO",('1.DP 2012-2022 '!J152+'1.DP 2012-2022 '!AF152)/'1.DP 2012-2022 '!U152),"NA")</f>
        <v>0</v>
      </c>
      <c r="L152" s="26">
        <f>IFERROR(IF('1.DP 2012-2022 '!K152&lt;0,"IRPJ NEGATIVO",('1.DP 2012-2022 '!K152+'1.DP 2012-2022 '!AG152)/'1.DP 2012-2022 '!V152),"NA")</f>
        <v>0</v>
      </c>
      <c r="M152" s="26">
        <f>IFERROR(IF('1.DP 2012-2022 '!L152&lt;0,"IRPJ NEGATIVO",('1.DP 2012-2022 '!L152+'1.DP 2012-2022 '!AH152)/'1.DP 2012-2022 '!W152),"NA")</f>
        <v>0</v>
      </c>
      <c r="N152" s="26">
        <f>IFERROR(IF('1.DP 2012-2022 '!M152&lt;0,"IRPJ NEGATIVO",('1.DP 2012-2022 '!M152+'1.DP 2012-2022 '!AI152)/'1.DP 2012-2022 '!X152),"NA")</f>
        <v>0.33569405098896976</v>
      </c>
      <c r="O152" s="26">
        <f>IFERROR(IF('1.DP 2012-2022 '!N152&lt;0,"IRPJ NEGATIVO",('1.DP 2012-2022 '!N152+'1.DP 2012-2022 '!AJ152)/'1.DP 2012-2022 '!Y152),"NA")</f>
        <v>0.30357454125314137</v>
      </c>
      <c r="P152" s="26">
        <f>IFERROR(IF('1.DP 2012-2022 '!O152&lt;0,"IRPJ NEGATIVO",('1.DP 2012-2022 '!O152+'1.DP 2012-2022 '!AK152)/'1.DP 2012-2022 '!Z152),"NA")</f>
        <v>0.39956200843083423</v>
      </c>
      <c r="Q152" s="27">
        <f t="shared" si="1"/>
        <v>10</v>
      </c>
      <c r="R152" s="27">
        <f t="shared" si="2"/>
        <v>764</v>
      </c>
      <c r="S152" s="28">
        <f>IFERROR((SUMIF('1.DP 2012-2022 '!E152:O152,"&gt;=0",'1.DP 2012-2022 '!E152:O152)+SUMIF('1.DP 2012-2022 '!E152:O152,"&gt;=0",'1.DP 2012-2022 '!AA152:AK152))/(SUM('1.DP 2012-2022 '!P152:Z152)),"NA")</f>
        <v>0.5689071407496914</v>
      </c>
      <c r="T152" s="29">
        <f t="shared" si="3"/>
        <v>7.4464285438441283E-3</v>
      </c>
      <c r="U152" s="29">
        <f t="shared" si="4"/>
        <v>2.0102725821543863E-3</v>
      </c>
    </row>
    <row r="153" spans="1:21" ht="14.25" customHeight="1">
      <c r="A153" s="12" t="s">
        <v>363</v>
      </c>
      <c r="B153" s="12" t="s">
        <v>364</v>
      </c>
      <c r="C153" s="12" t="s">
        <v>58</v>
      </c>
      <c r="D153" s="13" t="s">
        <v>196</v>
      </c>
      <c r="E153" s="25">
        <f t="shared" si="0"/>
        <v>8.5989426745202753E-5</v>
      </c>
      <c r="F153" s="26">
        <f>IFERROR(IF('1.DP 2012-2022 '!E153&lt;0,"IRPJ NEGATIVO",('1.DP 2012-2022 '!E153+'1.DP 2012-2022 '!AA153)/'1.DP 2012-2022 '!P153),"NA")</f>
        <v>-9.0080665297479309E-2</v>
      </c>
      <c r="G153" s="26">
        <f>IFERROR(IF('1.DP 2012-2022 '!F153&lt;0,"IRPJ NEGATIVO",('1.DP 2012-2022 '!F153+'1.DP 2012-2022 '!AB153)/'1.DP 2012-2022 '!Q153),"NA")</f>
        <v>-0.13418077013954677</v>
      </c>
      <c r="H153" s="26">
        <f>IFERROR(IF('1.DP 2012-2022 '!G153&lt;0,"IRPJ NEGATIVO",('1.DP 2012-2022 '!G153+'1.DP 2012-2022 '!AC153)/'1.DP 2012-2022 '!R153),"NA")</f>
        <v>0.10312440072632902</v>
      </c>
      <c r="I153" s="26">
        <f>IFERROR(IF('1.DP 2012-2022 '!H153&lt;0,"IRPJ NEGATIVO",('1.DP 2012-2022 '!H153+'1.DP 2012-2022 '!AD153)/'1.DP 2012-2022 '!S153),"NA")</f>
        <v>0.18683295674403197</v>
      </c>
      <c r="J153" s="26" t="str">
        <f>IFERROR(IF('1.DP 2012-2022 '!I153&lt;0,"IRPJ NEGATIVO",('1.DP 2012-2022 '!I153+'1.DP 2012-2022 '!AE153)/'1.DP 2012-2022 '!T153),"NA")</f>
        <v>NA</v>
      </c>
      <c r="K153" s="26" t="str">
        <f>IFERROR(IF('1.DP 2012-2022 '!J153&lt;0,"IRPJ NEGATIVO",('1.DP 2012-2022 '!J153+'1.DP 2012-2022 '!AF153)/'1.DP 2012-2022 '!U153),"NA")</f>
        <v>NA</v>
      </c>
      <c r="L153" s="26" t="str">
        <f>IFERROR(IF('1.DP 2012-2022 '!K153&lt;0,"IRPJ NEGATIVO",('1.DP 2012-2022 '!K153+'1.DP 2012-2022 '!AG153)/'1.DP 2012-2022 '!V153),"NA")</f>
        <v>NA</v>
      </c>
      <c r="M153" s="26" t="str">
        <f>IFERROR(IF('1.DP 2012-2022 '!L153&lt;0,"IRPJ NEGATIVO",('1.DP 2012-2022 '!L153+'1.DP 2012-2022 '!AH153)/'1.DP 2012-2022 '!W153),"NA")</f>
        <v>NA</v>
      </c>
      <c r="N153" s="26" t="str">
        <f>IFERROR(IF('1.DP 2012-2022 '!M153&lt;0,"IRPJ NEGATIVO",('1.DP 2012-2022 '!M153+'1.DP 2012-2022 '!AI153)/'1.DP 2012-2022 '!X153),"NA")</f>
        <v>NA</v>
      </c>
      <c r="O153" s="26" t="str">
        <f>IFERROR(IF('1.DP 2012-2022 '!N153&lt;0,"IRPJ NEGATIVO",('1.DP 2012-2022 '!N153+'1.DP 2012-2022 '!AJ153)/'1.DP 2012-2022 '!Y153),"NA")</f>
        <v>NA</v>
      </c>
      <c r="P153" s="26" t="str">
        <f>IFERROR(IF('1.DP 2012-2022 '!O153&lt;0,"IRPJ NEGATIVO",('1.DP 2012-2022 '!O153+'1.DP 2012-2022 '!AK153)/'1.DP 2012-2022 '!Z153),"NA")</f>
        <v>NA</v>
      </c>
      <c r="Q153" s="27">
        <f t="shared" si="1"/>
        <v>4</v>
      </c>
      <c r="R153" s="27">
        <f t="shared" si="2"/>
        <v>764</v>
      </c>
      <c r="S153" s="28">
        <f>IFERROR((SUMIF('1.DP 2012-2022 '!E153:O153,"&gt;=0",'1.DP 2012-2022 '!E153:O153)+SUMIF('1.DP 2012-2022 '!E153:O153,"&gt;=0",'1.DP 2012-2022 '!AA153:AK153))/(SUM('1.DP 2012-2022 '!P153:Z153)),"NA")</f>
        <v>2.0731400465626978E-2</v>
      </c>
      <c r="T153" s="29">
        <f t="shared" si="3"/>
        <v>1.0854136369438208E-4</v>
      </c>
      <c r="U153" s="29">
        <f t="shared" si="4"/>
        <v>2.9302332813607038E-5</v>
      </c>
    </row>
    <row r="154" spans="1:21" ht="14.25" customHeight="1">
      <c r="A154" s="12" t="s">
        <v>365</v>
      </c>
      <c r="B154" s="12" t="s">
        <v>366</v>
      </c>
      <c r="C154" s="12" t="s">
        <v>58</v>
      </c>
      <c r="D154" s="13" t="s">
        <v>196</v>
      </c>
      <c r="E154" s="25">
        <f t="shared" si="0"/>
        <v>8.5989652593215587E-4</v>
      </c>
      <c r="F154" s="26">
        <f>IFERROR(IF('1.DP 2012-2022 '!E154&lt;0,"IRPJ NEGATIVO",('1.DP 2012-2022 '!E154+'1.DP 2012-2022 '!AA154)/'1.DP 2012-2022 '!P154),"NA")</f>
        <v>0.67404091405954791</v>
      </c>
      <c r="G154" s="26">
        <f>IFERROR(IF('1.DP 2012-2022 '!F154&lt;0,"IRPJ NEGATIVO",('1.DP 2012-2022 '!F154+'1.DP 2012-2022 '!AB154)/'1.DP 2012-2022 '!Q154),"NA")</f>
        <v>2.1360896013583176E-3</v>
      </c>
      <c r="H154" s="26">
        <f>IFERROR(IF('1.DP 2012-2022 '!G154&lt;0,"IRPJ NEGATIVO",('1.DP 2012-2022 '!G154+'1.DP 2012-2022 '!AC154)/'1.DP 2012-2022 '!R154),"NA")</f>
        <v>5.2142222210220983E-3</v>
      </c>
      <c r="I154" s="26">
        <f>IFERROR(IF('1.DP 2012-2022 '!H154&lt;0,"IRPJ NEGATIVO",('1.DP 2012-2022 '!H154+'1.DP 2012-2022 '!AD154)/'1.DP 2012-2022 '!S154),"NA")</f>
        <v>1.2148575217006837E-3</v>
      </c>
      <c r="J154" s="26">
        <f>IFERROR(IF('1.DP 2012-2022 '!I154&lt;0,"IRPJ NEGATIVO",('1.DP 2012-2022 '!I154+'1.DP 2012-2022 '!AE154)/'1.DP 2012-2022 '!T154),"NA")</f>
        <v>-4.1315248410858936E-2</v>
      </c>
      <c r="K154" s="26" t="str">
        <f>IFERROR(IF('1.DP 2012-2022 '!J154&lt;0,"IRPJ NEGATIVO",('1.DP 2012-2022 '!J154+'1.DP 2012-2022 '!AF154)/'1.DP 2012-2022 '!U154),"NA")</f>
        <v>IRPJ NEGATIVO</v>
      </c>
      <c r="L154" s="26">
        <f>IFERROR(IF('1.DP 2012-2022 '!K154&lt;0,"IRPJ NEGATIVO",('1.DP 2012-2022 '!K154+'1.DP 2012-2022 '!AG154)/'1.DP 2012-2022 '!V154),"NA")</f>
        <v>2.9431449717063243E-3</v>
      </c>
      <c r="M154" s="26">
        <f>IFERROR(IF('1.DP 2012-2022 '!L154&lt;0,"IRPJ NEGATIVO",('1.DP 2012-2022 '!L154+'1.DP 2012-2022 '!AH154)/'1.DP 2012-2022 '!W154),"NA")</f>
        <v>-8.4115247918919132E-3</v>
      </c>
      <c r="N154" s="26">
        <f>IFERROR(IF('1.DP 2012-2022 '!M154&lt;0,"IRPJ NEGATIVO",('1.DP 2012-2022 '!M154+'1.DP 2012-2022 '!AI154)/'1.DP 2012-2022 '!X154),"NA")</f>
        <v>-1.4817065249061514E-2</v>
      </c>
      <c r="O154" s="26">
        <f>IFERROR(IF('1.DP 2012-2022 '!N154&lt;0,"IRPJ NEGATIVO",('1.DP 2012-2022 '!N154+'1.DP 2012-2022 '!AJ154)/'1.DP 2012-2022 '!Y154),"NA")</f>
        <v>-2.9740538692572527E-2</v>
      </c>
      <c r="P154" s="26">
        <f>IFERROR(IF('1.DP 2012-2022 '!O154&lt;0,"IRPJ NEGATIVO",('1.DP 2012-2022 '!O154+'1.DP 2012-2022 '!AK154)/'1.DP 2012-2022 '!Z154),"NA")</f>
        <v>-4.0961998709432033E-2</v>
      </c>
      <c r="Q154" s="27">
        <f t="shared" si="1"/>
        <v>10</v>
      </c>
      <c r="R154" s="27">
        <f t="shared" si="2"/>
        <v>764</v>
      </c>
      <c r="S154" s="28">
        <f>IFERROR((SUMIF('1.DP 2012-2022 '!E154:O154,"&gt;=0",'1.DP 2012-2022 '!E154:O154)+SUMIF('1.DP 2012-2022 '!E154:O154,"&gt;=0",'1.DP 2012-2022 '!AA154:AK154))/(SUM('1.DP 2012-2022 '!P154:Z154)),"NA")</f>
        <v>-1.0032656050239576E-2</v>
      </c>
      <c r="T154" s="29">
        <f t="shared" si="3"/>
        <v>-1.3131748756858085E-4</v>
      </c>
      <c r="U154" s="29">
        <f t="shared" si="4"/>
        <v>-3.545108144960981E-5</v>
      </c>
    </row>
    <row r="155" spans="1:21" ht="14.25" customHeight="1">
      <c r="A155" s="12" t="s">
        <v>367</v>
      </c>
      <c r="B155" s="12" t="s">
        <v>368</v>
      </c>
      <c r="C155" s="12" t="s">
        <v>58</v>
      </c>
      <c r="D155" s="13" t="s">
        <v>196</v>
      </c>
      <c r="E155" s="25">
        <f t="shared" si="0"/>
        <v>6.4723951764748987E-5</v>
      </c>
      <c r="F155" s="26">
        <f>IFERROR(IF('1.DP 2012-2022 '!E155&lt;0,"IRPJ NEGATIVO",('1.DP 2012-2022 '!E155+'1.DP 2012-2022 '!AA155)/'1.DP 2012-2022 '!P155),"NA")</f>
        <v>0</v>
      </c>
      <c r="G155" s="26">
        <f>IFERROR(IF('1.DP 2012-2022 '!F155&lt;0,"IRPJ NEGATIVO",('1.DP 2012-2022 '!F155+'1.DP 2012-2022 '!AB155)/'1.DP 2012-2022 '!Q155),"NA")</f>
        <v>0</v>
      </c>
      <c r="H155" s="26">
        <f>IFERROR(IF('1.DP 2012-2022 '!G155&lt;0,"IRPJ NEGATIVO",('1.DP 2012-2022 '!G155+'1.DP 2012-2022 '!AC155)/'1.DP 2012-2022 '!R155),"NA")</f>
        <v>0</v>
      </c>
      <c r="I155" s="26">
        <f>IFERROR(IF('1.DP 2012-2022 '!H155&lt;0,"IRPJ NEGATIVO",('1.DP 2012-2022 '!H155+'1.DP 2012-2022 '!AD155)/'1.DP 2012-2022 '!S155),"NA")</f>
        <v>0</v>
      </c>
      <c r="J155" s="26">
        <f>IFERROR(IF('1.DP 2012-2022 '!I155&lt;0,"IRPJ NEGATIVO",('1.DP 2012-2022 '!I155+'1.DP 2012-2022 '!AE155)/'1.DP 2012-2022 '!T155),"NA")</f>
        <v>0</v>
      </c>
      <c r="K155" s="26">
        <f>IFERROR(IF('1.DP 2012-2022 '!J155&lt;0,"IRPJ NEGATIVO",('1.DP 2012-2022 '!J155+'1.DP 2012-2022 '!AF155)/'1.DP 2012-2022 '!U155),"NA")</f>
        <v>0</v>
      </c>
      <c r="L155" s="26">
        <f>IFERROR(IF('1.DP 2012-2022 '!K155&lt;0,"IRPJ NEGATIVO",('1.DP 2012-2022 '!K155+'1.DP 2012-2022 '!AG155)/'1.DP 2012-2022 '!V155),"NA")</f>
        <v>0</v>
      </c>
      <c r="M155" s="26">
        <f>IFERROR(IF('1.DP 2012-2022 '!L155&lt;0,"IRPJ NEGATIVO",('1.DP 2012-2022 '!L155+'1.DP 2012-2022 '!AH155)/'1.DP 2012-2022 '!W155),"NA")</f>
        <v>0</v>
      </c>
      <c r="N155" s="26">
        <f>IFERROR(IF('1.DP 2012-2022 '!M155&lt;0,"IRPJ NEGATIVO",('1.DP 2012-2022 '!M155+'1.DP 2012-2022 '!AI155)/'1.DP 2012-2022 '!X155),"NA")</f>
        <v>4.8033792346826774E-2</v>
      </c>
      <c r="O155" s="26">
        <f>IFERROR(IF('1.DP 2012-2022 '!N155&lt;0,"IRPJ NEGATIVO",('1.DP 2012-2022 '!N155+'1.DP 2012-2022 '!AJ155)/'1.DP 2012-2022 '!Y155),"NA")</f>
        <v>-3.080065848401111E-3</v>
      </c>
      <c r="P155" s="26">
        <f>IFERROR(IF('1.DP 2012-2022 '!O155&lt;0,"IRPJ NEGATIVO",('1.DP 2012-2022 '!O155+'1.DP 2012-2022 '!AK155)/'1.DP 2012-2022 '!Z155),"NA")</f>
        <v>-0.25133887574291108</v>
      </c>
      <c r="Q155" s="27">
        <f t="shared" si="1"/>
        <v>11</v>
      </c>
      <c r="R155" s="27">
        <f t="shared" si="2"/>
        <v>764</v>
      </c>
      <c r="S155" s="28">
        <f>IFERROR((SUMIF('1.DP 2012-2022 '!E155:O155,"&gt;=0",'1.DP 2012-2022 '!E155:O155)+SUMIF('1.DP 2012-2022 '!E155:O155,"&gt;=0",'1.DP 2012-2022 '!AA155:AK155))/(SUM('1.DP 2012-2022 '!P155:Z155)),"NA")</f>
        <v>0.15254228777388654</v>
      </c>
      <c r="T155" s="29">
        <f t="shared" si="3"/>
        <v>2.1962894836554344E-3</v>
      </c>
      <c r="U155" s="29">
        <f t="shared" si="4"/>
        <v>5.9292055318471801E-4</v>
      </c>
    </row>
    <row r="156" spans="1:21" ht="14.25" customHeight="1">
      <c r="A156" s="12" t="s">
        <v>369</v>
      </c>
      <c r="B156" s="12" t="s">
        <v>370</v>
      </c>
      <c r="C156" s="12" t="s">
        <v>58</v>
      </c>
      <c r="D156" s="13" t="s">
        <v>196</v>
      </c>
      <c r="E156" s="25">
        <f t="shared" si="0"/>
        <v>3.8070330742182462E-3</v>
      </c>
      <c r="F156" s="26">
        <f>IFERROR(IF('1.DP 2012-2022 '!E156&lt;0,"IRPJ NEGATIVO",('1.DP 2012-2022 '!E156+'1.DP 2012-2022 '!AA156)/'1.DP 2012-2022 '!P156),"NA")</f>
        <v>0.24290544816480927</v>
      </c>
      <c r="G156" s="26">
        <f>IFERROR(IF('1.DP 2012-2022 '!F156&lt;0,"IRPJ NEGATIVO",('1.DP 2012-2022 '!F156+'1.DP 2012-2022 '!AB156)/'1.DP 2012-2022 '!Q156),"NA")</f>
        <v>0.16086551848797864</v>
      </c>
      <c r="H156" s="26">
        <f>IFERROR(IF('1.DP 2012-2022 '!G156&lt;0,"IRPJ NEGATIVO",('1.DP 2012-2022 '!G156+'1.DP 2012-2022 '!AC156)/'1.DP 2012-2022 '!R156),"NA")</f>
        <v>0.27378813254668943</v>
      </c>
      <c r="I156" s="26">
        <f>IFERROR(IF('1.DP 2012-2022 '!H156&lt;0,"IRPJ NEGATIVO",('1.DP 2012-2022 '!H156+'1.DP 2012-2022 '!AD156)/'1.DP 2012-2022 '!S156),"NA")</f>
        <v>0.34160064209146607</v>
      </c>
      <c r="J156" s="26">
        <f>IFERROR(IF('1.DP 2012-2022 '!I156&lt;0,"IRPJ NEGATIVO",('1.DP 2012-2022 '!I156+'1.DP 2012-2022 '!AE156)/'1.DP 2012-2022 '!T156),"NA")</f>
        <v>0.2449471439943498</v>
      </c>
      <c r="K156" s="26">
        <f>IFERROR(IF('1.DP 2012-2022 '!J156&lt;0,"IRPJ NEGATIVO",('1.DP 2012-2022 '!J156+'1.DP 2012-2022 '!AF156)/'1.DP 2012-2022 '!U156),"NA")</f>
        <v>0.20832245725863011</v>
      </c>
      <c r="L156" s="26">
        <f>IFERROR(IF('1.DP 2012-2022 '!K156&lt;0,"IRPJ NEGATIVO",('1.DP 2012-2022 '!K156+'1.DP 2012-2022 '!AG156)/'1.DP 2012-2022 '!V156),"NA")</f>
        <v>0.26890744664845179</v>
      </c>
      <c r="M156" s="26">
        <f>IFERROR(IF('1.DP 2012-2022 '!L156&lt;0,"IRPJ NEGATIVO",('1.DP 2012-2022 '!L156+'1.DP 2012-2022 '!AH156)/'1.DP 2012-2022 '!W156),"NA")</f>
        <v>0.43451678560151863</v>
      </c>
      <c r="N156" s="26">
        <f>IFERROR(IF('1.DP 2012-2022 '!M156&lt;0,"IRPJ NEGATIVO",('1.DP 2012-2022 '!M156+'1.DP 2012-2022 '!AI156)/'1.DP 2012-2022 '!X156),"NA")</f>
        <v>0.26889270078646565</v>
      </c>
      <c r="O156" s="26">
        <f>IFERROR(IF('1.DP 2012-2022 '!N156&lt;0,"IRPJ NEGATIVO",('1.DP 2012-2022 '!N156+'1.DP 2012-2022 '!AJ156)/'1.DP 2012-2022 '!Y156),"NA")</f>
        <v>0.19941124142213154</v>
      </c>
      <c r="P156" s="26">
        <f>IFERROR(IF('1.DP 2012-2022 '!O156&lt;0,"IRPJ NEGATIVO",('1.DP 2012-2022 '!O156+'1.DP 2012-2022 '!AK156)/'1.DP 2012-2022 '!Z156),"NA")</f>
        <v>0.25132848175903216</v>
      </c>
      <c r="Q156" s="27">
        <f t="shared" si="1"/>
        <v>11</v>
      </c>
      <c r="R156" s="27">
        <f t="shared" si="2"/>
        <v>764</v>
      </c>
      <c r="S156" s="28">
        <f>IFERROR((SUMIF('1.DP 2012-2022 '!E156:O156,"&gt;=0",'1.DP 2012-2022 '!E156:O156)+SUMIF('1.DP 2012-2022 '!E156:O156,"&gt;=0",'1.DP 2012-2022 '!AA156:AK156))/(SUM('1.DP 2012-2022 '!P156:Z156)),"NA")</f>
        <v>0.25851516852881867</v>
      </c>
      <c r="T156" s="29">
        <f t="shared" si="3"/>
        <v>3.7220770337918919E-3</v>
      </c>
      <c r="U156" s="29">
        <f t="shared" si="4"/>
        <v>1.0048292769671396E-3</v>
      </c>
    </row>
    <row r="157" spans="1:21" ht="14.25" customHeight="1">
      <c r="A157" s="12" t="s">
        <v>371</v>
      </c>
      <c r="B157" s="12" t="s">
        <v>372</v>
      </c>
      <c r="C157" s="12" t="s">
        <v>58</v>
      </c>
      <c r="D157" s="13" t="s">
        <v>196</v>
      </c>
      <c r="E157" s="25">
        <f t="shared" si="0"/>
        <v>8.3986131201543247E-5</v>
      </c>
      <c r="F157" s="26">
        <f>IFERROR(IF('1.DP 2012-2022 '!E157&lt;0,"IRPJ NEGATIVO",('1.DP 2012-2022 '!E157+'1.DP 2012-2022 '!AA157)/'1.DP 2012-2022 '!P157),"NA")</f>
        <v>0.36426908832237037</v>
      </c>
      <c r="G157" s="26">
        <f>IFERROR(IF('1.DP 2012-2022 '!F157&lt;0,"IRPJ NEGATIVO",('1.DP 2012-2022 '!F157+'1.DP 2012-2022 '!AB157)/'1.DP 2012-2022 '!Q157),"NA")</f>
        <v>-0.42974265344741963</v>
      </c>
      <c r="H157" s="26">
        <f>IFERROR(IF('1.DP 2012-2022 '!G157&lt;0,"IRPJ NEGATIVO",('1.DP 2012-2022 '!G157+'1.DP 2012-2022 '!AC157)/'1.DP 2012-2022 '!R157),"NA")</f>
        <v>-18.774622354379964</v>
      </c>
      <c r="I157" s="26">
        <f>IFERROR(IF('1.DP 2012-2022 '!H157&lt;0,"IRPJ NEGATIVO",('1.DP 2012-2022 '!H157+'1.DP 2012-2022 '!AD157)/'1.DP 2012-2022 '!S157),"NA")</f>
        <v>1.7916854122237317E-2</v>
      </c>
      <c r="J157" s="26">
        <f>IFERROR(IF('1.DP 2012-2022 '!I157&lt;0,"IRPJ NEGATIVO",('1.DP 2012-2022 '!I157+'1.DP 2012-2022 '!AE157)/'1.DP 2012-2022 '!T157),"NA")</f>
        <v>1.271778071135723E-2</v>
      </c>
      <c r="K157" s="26">
        <f>IFERROR(IF('1.DP 2012-2022 '!J157&lt;0,"IRPJ NEGATIVO",('1.DP 2012-2022 '!J157+'1.DP 2012-2022 '!AF157)/'1.DP 2012-2022 '!U157),"NA")</f>
        <v>1.7284716401221957E-2</v>
      </c>
      <c r="L157" s="26">
        <f>IFERROR(IF('1.DP 2012-2022 '!K157&lt;0,"IRPJ NEGATIVO",('1.DP 2012-2022 '!K157+'1.DP 2012-2022 '!AG157)/'1.DP 2012-2022 '!V157),"NA")</f>
        <v>1.2583390795777276E-2</v>
      </c>
      <c r="M157" s="26">
        <f>IFERROR(IF('1.DP 2012-2022 '!L157&lt;0,"IRPJ NEGATIVO",('1.DP 2012-2022 '!L157+'1.DP 2012-2022 '!AH157)/'1.DP 2012-2022 '!W157),"NA")</f>
        <v>-9.065846197966039E-4</v>
      </c>
      <c r="N157" s="26">
        <f>IFERROR(IF('1.DP 2012-2022 '!M157&lt;0,"IRPJ NEGATIVO",('1.DP 2012-2022 '!M157+'1.DP 2012-2022 '!AI157)/'1.DP 2012-2022 '!X157),"NA")</f>
        <v>1.6772694307614088E-2</v>
      </c>
      <c r="O157" s="26">
        <f>IFERROR(IF('1.DP 2012-2022 '!N157&lt;0,"IRPJ NEGATIVO",('1.DP 2012-2022 '!N157+'1.DP 2012-2022 '!AJ157)/'1.DP 2012-2022 '!Y157),"NA")</f>
        <v>4.6853577220819134E-2</v>
      </c>
      <c r="P157" s="26">
        <f>IFERROR(IF('1.DP 2012-2022 '!O157&lt;0,"IRPJ NEGATIVO",('1.DP 2012-2022 '!O157+'1.DP 2012-2022 '!AK157)/'1.DP 2012-2022 '!Z157),"NA")</f>
        <v>4.5594159753377841E-2</v>
      </c>
      <c r="Q157" s="27">
        <f t="shared" si="1"/>
        <v>10</v>
      </c>
      <c r="R157" s="27">
        <f t="shared" si="2"/>
        <v>764</v>
      </c>
      <c r="S157" s="28">
        <f>IFERROR((SUMIF('1.DP 2012-2022 '!E157:O157,"&gt;=0",'1.DP 2012-2022 '!E157:O157)+SUMIF('1.DP 2012-2022 '!E157:O157,"&gt;=0",'1.DP 2012-2022 '!AA157:AK157))/(SUM('1.DP 2012-2022 '!P157:Z157)),"NA")</f>
        <v>-2.2796403692801687E-2</v>
      </c>
      <c r="T157" s="29">
        <f t="shared" si="3"/>
        <v>-2.9838224728798022E-4</v>
      </c>
      <c r="U157" s="29">
        <f t="shared" si="4"/>
        <v>-8.0552663225447662E-5</v>
      </c>
    </row>
    <row r="158" spans="1:21" ht="14.25" customHeight="1">
      <c r="A158" s="12" t="s">
        <v>373</v>
      </c>
      <c r="B158" s="12" t="s">
        <v>374</v>
      </c>
      <c r="C158" s="12" t="s">
        <v>58</v>
      </c>
      <c r="D158" s="13" t="s">
        <v>196</v>
      </c>
      <c r="E158" s="25">
        <f t="shared" si="0"/>
        <v>6.7667712103022988E-4</v>
      </c>
      <c r="F158" s="26">
        <f>IFERROR(IF('1.DP 2012-2022 '!E158&lt;0,"IRPJ NEGATIVO",('1.DP 2012-2022 '!E158+'1.DP 2012-2022 '!AA158)/'1.DP 2012-2022 '!P158),"NA")</f>
        <v>-0.18331070768035437</v>
      </c>
      <c r="G158" s="26">
        <f>IFERROR(IF('1.DP 2012-2022 '!F158&lt;0,"IRPJ NEGATIVO",('1.DP 2012-2022 '!F158+'1.DP 2012-2022 '!AB158)/'1.DP 2012-2022 '!Q158),"NA")</f>
        <v>-1.198456750920106E-2</v>
      </c>
      <c r="H158" s="26">
        <f>IFERROR(IF('1.DP 2012-2022 '!G158&lt;0,"IRPJ NEGATIVO",('1.DP 2012-2022 '!G158+'1.DP 2012-2022 '!AC158)/'1.DP 2012-2022 '!R158),"NA")</f>
        <v>-3.2894004861556268E-2</v>
      </c>
      <c r="I158" s="26">
        <f>IFERROR(IF('1.DP 2012-2022 '!H158&lt;0,"IRPJ NEGATIVO",('1.DP 2012-2022 '!H158+'1.DP 2012-2022 '!AD158)/'1.DP 2012-2022 '!S158),"NA")</f>
        <v>9.7143175921535319E-2</v>
      </c>
      <c r="J158" s="26">
        <f>IFERROR(IF('1.DP 2012-2022 '!I158&lt;0,"IRPJ NEGATIVO",('1.DP 2012-2022 '!I158+'1.DP 2012-2022 '!AE158)/'1.DP 2012-2022 '!T158),"NA")</f>
        <v>7.0296332315744989E-2</v>
      </c>
      <c r="K158" s="26">
        <f>IFERROR(IF('1.DP 2012-2022 '!J158&lt;0,"IRPJ NEGATIVO",('1.DP 2012-2022 '!J158+'1.DP 2012-2022 '!AF158)/'1.DP 2012-2022 '!U158),"NA")</f>
        <v>0.57773109228092712</v>
      </c>
      <c r="L158" s="26">
        <f>IFERROR(IF('1.DP 2012-2022 '!K158&lt;0,"IRPJ NEGATIVO",('1.DP 2012-2022 '!K158+'1.DP 2012-2022 '!AG158)/'1.DP 2012-2022 '!V158),"NA")</f>
        <v>0</v>
      </c>
      <c r="M158" s="26">
        <f>IFERROR(IF('1.DP 2012-2022 '!L158&lt;0,"IRPJ NEGATIVO",('1.DP 2012-2022 '!L158+'1.DP 2012-2022 '!AH158)/'1.DP 2012-2022 '!W158),"NA")</f>
        <v>0</v>
      </c>
      <c r="N158" s="26">
        <f>IFERROR(IF('1.DP 2012-2022 '!M158&lt;0,"IRPJ NEGATIVO",('1.DP 2012-2022 '!M158+'1.DP 2012-2022 '!AI158)/'1.DP 2012-2022 '!X158),"NA")</f>
        <v>0</v>
      </c>
      <c r="O158" s="26" t="str">
        <f>IFERROR(IF('1.DP 2012-2022 '!N158&lt;0,"IRPJ NEGATIVO",('1.DP 2012-2022 '!N158+'1.DP 2012-2022 '!AJ158)/'1.DP 2012-2022 '!Y158),"NA")</f>
        <v>NA</v>
      </c>
      <c r="P158" s="26" t="str">
        <f>IFERROR(IF('1.DP 2012-2022 '!O158&lt;0,"IRPJ NEGATIVO",('1.DP 2012-2022 '!O158+'1.DP 2012-2022 '!AK158)/'1.DP 2012-2022 '!Z158),"NA")</f>
        <v>NA</v>
      </c>
      <c r="Q158" s="27">
        <f t="shared" si="1"/>
        <v>9</v>
      </c>
      <c r="R158" s="27">
        <f t="shared" si="2"/>
        <v>764</v>
      </c>
      <c r="S158" s="28">
        <f>IFERROR((SUMIF('1.DP 2012-2022 '!E158:O158,"&gt;=0",'1.DP 2012-2022 '!E158:O158)+SUMIF('1.DP 2012-2022 '!E158:O158,"&gt;=0",'1.DP 2012-2022 '!AA158:AK158))/(SUM('1.DP 2012-2022 '!P158:Z158)),"NA")</f>
        <v>-7.7330579476904734E-2</v>
      </c>
      <c r="T158" s="29">
        <f t="shared" si="3"/>
        <v>-9.1096232368081487E-4</v>
      </c>
      <c r="U158" s="29">
        <f t="shared" si="4"/>
        <v>-2.4592763791241788E-4</v>
      </c>
    </row>
    <row r="159" spans="1:21" ht="14.25" customHeight="1">
      <c r="A159" s="12" t="s">
        <v>375</v>
      </c>
      <c r="B159" s="12" t="s">
        <v>376</v>
      </c>
      <c r="C159" s="12" t="s">
        <v>58</v>
      </c>
      <c r="D159" s="13" t="s">
        <v>377</v>
      </c>
      <c r="E159" s="25">
        <f t="shared" si="0"/>
        <v>-6.8765101166104144E-4</v>
      </c>
      <c r="F159" s="26">
        <f>IFERROR(IF('1.DP 2012-2022 '!E159&lt;0,"IRPJ NEGATIVO",('1.DP 2012-2022 '!E159+'1.DP 2012-2022 '!AA159)/'1.DP 2012-2022 '!P159),"NA")</f>
        <v>-5.7101241679109731E-2</v>
      </c>
      <c r="G159" s="26">
        <f>IFERROR(IF('1.DP 2012-2022 '!F159&lt;0,"IRPJ NEGATIVO",('1.DP 2012-2022 '!F159+'1.DP 2012-2022 '!AB159)/'1.DP 2012-2022 '!Q159),"NA")</f>
        <v>-0.13287015221540288</v>
      </c>
      <c r="H159" s="26">
        <f>IFERROR(IF('1.DP 2012-2022 '!G159&lt;0,"IRPJ NEGATIVO",('1.DP 2012-2022 '!G159+'1.DP 2012-2022 '!AC159)/'1.DP 2012-2022 '!R159),"NA")</f>
        <v>3.5937567282439326E-2</v>
      </c>
      <c r="I159" s="26">
        <f>IFERROR(IF('1.DP 2012-2022 '!H159&lt;0,"IRPJ NEGATIVO",('1.DP 2012-2022 '!H159+'1.DP 2012-2022 '!AD159)/'1.DP 2012-2022 '!S159),"NA")</f>
        <v>0</v>
      </c>
      <c r="J159" s="26">
        <f>IFERROR(IF('1.DP 2012-2022 '!I159&lt;0,"IRPJ NEGATIVO",('1.DP 2012-2022 '!I159+'1.DP 2012-2022 '!AE159)/'1.DP 2012-2022 '!T159),"NA")</f>
        <v>0</v>
      </c>
      <c r="K159" s="26" t="str">
        <f>IFERROR(IF('1.DP 2012-2022 '!J159&lt;0,"IRPJ NEGATIVO",('1.DP 2012-2022 '!J159+'1.DP 2012-2022 '!AF159)/'1.DP 2012-2022 '!U159),"NA")</f>
        <v>NA</v>
      </c>
      <c r="L159" s="26" t="str">
        <f>IFERROR(IF('1.DP 2012-2022 '!K159&lt;0,"IRPJ NEGATIVO",('1.DP 2012-2022 '!K159+'1.DP 2012-2022 '!AG159)/'1.DP 2012-2022 '!V159),"NA")</f>
        <v>NA</v>
      </c>
      <c r="M159" s="26" t="str">
        <f>IFERROR(IF('1.DP 2012-2022 '!L159&lt;0,"IRPJ NEGATIVO",('1.DP 2012-2022 '!L159+'1.DP 2012-2022 '!AH159)/'1.DP 2012-2022 '!W159),"NA")</f>
        <v>NA</v>
      </c>
      <c r="N159" s="26" t="str">
        <f>IFERROR(IF('1.DP 2012-2022 '!M159&lt;0,"IRPJ NEGATIVO",('1.DP 2012-2022 '!M159+'1.DP 2012-2022 '!AI159)/'1.DP 2012-2022 '!X159),"NA")</f>
        <v>NA</v>
      </c>
      <c r="O159" s="26" t="str">
        <f>IFERROR(IF('1.DP 2012-2022 '!N159&lt;0,"IRPJ NEGATIVO",('1.DP 2012-2022 '!N159+'1.DP 2012-2022 '!AJ159)/'1.DP 2012-2022 '!Y159),"NA")</f>
        <v>NA</v>
      </c>
      <c r="P159" s="26" t="str">
        <f>IFERROR(IF('1.DP 2012-2022 '!O159&lt;0,"IRPJ NEGATIVO",('1.DP 2012-2022 '!O159+'1.DP 2012-2022 '!AK159)/'1.DP 2012-2022 '!Z159),"NA")</f>
        <v>NA</v>
      </c>
      <c r="Q159" s="27">
        <f t="shared" si="1"/>
        <v>5</v>
      </c>
      <c r="R159" s="27">
        <f t="shared" si="2"/>
        <v>224</v>
      </c>
      <c r="S159" s="28">
        <f>IFERROR((SUMIF('1.DP 2012-2022 '!E159:O159,"&gt;=0",'1.DP 2012-2022 '!E159:O159)+SUMIF('1.DP 2012-2022 '!E159:O159,"&gt;=0",'1.DP 2012-2022 '!AA159:AK159))/(SUM('1.DP 2012-2022 '!P159:Z159)),"NA")</f>
        <v>-4.7680938939542582E-2</v>
      </c>
      <c r="T159" s="29">
        <f t="shared" si="3"/>
        <v>-1.064306672757647E-3</v>
      </c>
      <c r="U159" s="29">
        <f t="shared" si="4"/>
        <v>-8.4241941589297846E-5</v>
      </c>
    </row>
    <row r="160" spans="1:21" ht="14.25" customHeight="1">
      <c r="A160" s="12" t="s">
        <v>378</v>
      </c>
      <c r="B160" s="12" t="s">
        <v>379</v>
      </c>
      <c r="C160" s="12" t="s">
        <v>58</v>
      </c>
      <c r="D160" s="13" t="s">
        <v>377</v>
      </c>
      <c r="E160" s="25">
        <f t="shared" si="0"/>
        <v>7.3968755477938899E-3</v>
      </c>
      <c r="F160" s="26">
        <f>IFERROR(IF('1.DP 2012-2022 '!E160&lt;0,"IRPJ NEGATIVO",('1.DP 2012-2022 '!E160+'1.DP 2012-2022 '!AA160)/'1.DP 2012-2022 '!P160),"NA")</f>
        <v>5.5703002355483436E-2</v>
      </c>
      <c r="G160" s="26">
        <f>IFERROR(IF('1.DP 2012-2022 '!F160&lt;0,"IRPJ NEGATIVO",('1.DP 2012-2022 '!F160+'1.DP 2012-2022 '!AB160)/'1.DP 2012-2022 '!Q160),"NA")</f>
        <v>0.39002206898996516</v>
      </c>
      <c r="H160" s="26">
        <f>IFERROR(IF('1.DP 2012-2022 '!G160&lt;0,"IRPJ NEGATIVO",('1.DP 2012-2022 '!G160+'1.DP 2012-2022 '!AC160)/'1.DP 2012-2022 '!R160),"NA")</f>
        <v>0.31018780340196772</v>
      </c>
      <c r="I160" s="26">
        <f>IFERROR(IF('1.DP 2012-2022 '!H160&lt;0,"IRPJ NEGATIVO",('1.DP 2012-2022 '!H160+'1.DP 2012-2022 '!AD160)/'1.DP 2012-2022 '!S160),"NA")</f>
        <v>0.6490641719180853</v>
      </c>
      <c r="J160" s="26">
        <f>IFERROR(IF('1.DP 2012-2022 '!I160&lt;0,"IRPJ NEGATIVO",('1.DP 2012-2022 '!I160+'1.DP 2012-2022 '!AE160)/'1.DP 2012-2022 '!T160),"NA")</f>
        <v>0.25192307604032976</v>
      </c>
      <c r="K160" s="26" t="str">
        <f>IFERROR(IF('1.DP 2012-2022 '!J160&lt;0,"IRPJ NEGATIVO",('1.DP 2012-2022 '!J160+'1.DP 2012-2022 '!AF160)/'1.DP 2012-2022 '!U160),"NA")</f>
        <v>NA</v>
      </c>
      <c r="L160" s="26" t="str">
        <f>IFERROR(IF('1.DP 2012-2022 '!K160&lt;0,"IRPJ NEGATIVO",('1.DP 2012-2022 '!K160+'1.DP 2012-2022 '!AG160)/'1.DP 2012-2022 '!V160),"NA")</f>
        <v>NA</v>
      </c>
      <c r="M160" s="26" t="str">
        <f>IFERROR(IF('1.DP 2012-2022 '!L160&lt;0,"IRPJ NEGATIVO",('1.DP 2012-2022 '!L160+'1.DP 2012-2022 '!AH160)/'1.DP 2012-2022 '!W160),"NA")</f>
        <v>NA</v>
      </c>
      <c r="N160" s="26" t="str">
        <f>IFERROR(IF('1.DP 2012-2022 '!M160&lt;0,"IRPJ NEGATIVO",('1.DP 2012-2022 '!M160+'1.DP 2012-2022 '!AI160)/'1.DP 2012-2022 '!X160),"NA")</f>
        <v>NA</v>
      </c>
      <c r="O160" s="26" t="str">
        <f>IFERROR(IF('1.DP 2012-2022 '!N160&lt;0,"IRPJ NEGATIVO",('1.DP 2012-2022 '!N160+'1.DP 2012-2022 '!AJ160)/'1.DP 2012-2022 '!Y160),"NA")</f>
        <v>NA</v>
      </c>
      <c r="P160" s="26" t="str">
        <f>IFERROR(IF('1.DP 2012-2022 '!O160&lt;0,"IRPJ NEGATIVO",('1.DP 2012-2022 '!O160+'1.DP 2012-2022 '!AK160)/'1.DP 2012-2022 '!Z160),"NA")</f>
        <v>NA</v>
      </c>
      <c r="Q160" s="27">
        <f t="shared" si="1"/>
        <v>5</v>
      </c>
      <c r="R160" s="27">
        <f t="shared" si="2"/>
        <v>224</v>
      </c>
      <c r="S160" s="28">
        <f>IFERROR((SUMIF('1.DP 2012-2022 '!E160:O160,"&gt;=0",'1.DP 2012-2022 '!E160:O160)+SUMIF('1.DP 2012-2022 '!E160:O160,"&gt;=0",'1.DP 2012-2022 '!AA160:AK160))/(SUM('1.DP 2012-2022 '!P160:Z160)),"NA")</f>
        <v>0.15795792839725573</v>
      </c>
      <c r="T160" s="29">
        <f t="shared" si="3"/>
        <v>3.5258466160101726E-3</v>
      </c>
      <c r="U160" s="29">
        <f t="shared" si="4"/>
        <v>2.7907761200928572E-4</v>
      </c>
    </row>
    <row r="161" spans="1:21" ht="14.25" customHeight="1">
      <c r="A161" s="12" t="s">
        <v>380</v>
      </c>
      <c r="B161" s="12" t="s">
        <v>381</v>
      </c>
      <c r="C161" s="12" t="s">
        <v>58</v>
      </c>
      <c r="D161" s="13" t="s">
        <v>377</v>
      </c>
      <c r="E161" s="25">
        <f t="shared" si="0"/>
        <v>3.5697200449180139E-3</v>
      </c>
      <c r="F161" s="26">
        <f>IFERROR(IF('1.DP 2012-2022 '!E161&lt;0,"IRPJ NEGATIVO",('1.DP 2012-2022 '!E161+'1.DP 2012-2022 '!AA161)/'1.DP 2012-2022 '!P161),"NA")</f>
        <v>1.6646384864431338</v>
      </c>
      <c r="G161" s="26">
        <f>IFERROR(IF('1.DP 2012-2022 '!F161&lt;0,"IRPJ NEGATIVO",('1.DP 2012-2022 '!F161+'1.DP 2012-2022 '!AB161)/'1.DP 2012-2022 '!Q161),"NA")</f>
        <v>0.13971669020961525</v>
      </c>
      <c r="H161" s="26" t="str">
        <f>IFERROR(IF('1.DP 2012-2022 '!G161&lt;0,"IRPJ NEGATIVO",('1.DP 2012-2022 '!G161+'1.DP 2012-2022 '!AC161)/'1.DP 2012-2022 '!R161),"NA")</f>
        <v>IRPJ NEGATIVO</v>
      </c>
      <c r="I161" s="26">
        <f>IFERROR(IF('1.DP 2012-2022 '!H161&lt;0,"IRPJ NEGATIVO",('1.DP 2012-2022 '!H161+'1.DP 2012-2022 '!AD161)/'1.DP 2012-2022 '!S161),"NA")</f>
        <v>0.30780117763408499</v>
      </c>
      <c r="J161" s="26">
        <f>IFERROR(IF('1.DP 2012-2022 '!I161&lt;0,"IRPJ NEGATIVO",('1.DP 2012-2022 '!I161+'1.DP 2012-2022 '!AE161)/'1.DP 2012-2022 '!T161),"NA")</f>
        <v>-1.3630862295447075</v>
      </c>
      <c r="K161" s="26">
        <f>IFERROR(IF('1.DP 2012-2022 '!J161&lt;0,"IRPJ NEGATIVO",('1.DP 2012-2022 '!J161+'1.DP 2012-2022 '!AF161)/'1.DP 2012-2022 '!U161),"NA")</f>
        <v>0.35209942221793494</v>
      </c>
      <c r="L161" s="26" t="str">
        <f>IFERROR(IF('1.DP 2012-2022 '!K161&lt;0,"IRPJ NEGATIVO",('1.DP 2012-2022 '!K161+'1.DP 2012-2022 '!AG161)/'1.DP 2012-2022 '!V161),"NA")</f>
        <v>NA</v>
      </c>
      <c r="M161" s="26" t="str">
        <f>IFERROR(IF('1.DP 2012-2022 '!L161&lt;0,"IRPJ NEGATIVO",('1.DP 2012-2022 '!L161+'1.DP 2012-2022 '!AH161)/'1.DP 2012-2022 '!W161),"NA")</f>
        <v>NA</v>
      </c>
      <c r="N161" s="26" t="str">
        <f>IFERROR(IF('1.DP 2012-2022 '!M161&lt;0,"IRPJ NEGATIVO",('1.DP 2012-2022 '!M161+'1.DP 2012-2022 '!AI161)/'1.DP 2012-2022 '!X161),"NA")</f>
        <v>NA</v>
      </c>
      <c r="O161" s="26" t="str">
        <f>IFERROR(IF('1.DP 2012-2022 '!N161&lt;0,"IRPJ NEGATIVO",('1.DP 2012-2022 '!N161+'1.DP 2012-2022 '!AJ161)/'1.DP 2012-2022 '!Y161),"NA")</f>
        <v>NA</v>
      </c>
      <c r="P161" s="26" t="str">
        <f>IFERROR(IF('1.DP 2012-2022 '!O161&lt;0,"IRPJ NEGATIVO",('1.DP 2012-2022 '!O161+'1.DP 2012-2022 '!AK161)/'1.DP 2012-2022 '!Z161),"NA")</f>
        <v>NA</v>
      </c>
      <c r="Q161" s="27">
        <f t="shared" si="1"/>
        <v>3</v>
      </c>
      <c r="R161" s="27">
        <f t="shared" si="2"/>
        <v>224</v>
      </c>
      <c r="S161" s="28">
        <f>IFERROR((SUMIF('1.DP 2012-2022 '!E161:O161,"&gt;=0",'1.DP 2012-2022 '!E161:O161)+SUMIF('1.DP 2012-2022 '!E161:O161,"&gt;=0",'1.DP 2012-2022 '!AA161:AK161))/(SUM('1.DP 2012-2022 '!P161:Z161)),"NA")</f>
        <v>-0.13145787737842279</v>
      </c>
      <c r="T161" s="29">
        <f t="shared" si="3"/>
        <v>-1.7605965720324482E-3</v>
      </c>
      <c r="U161" s="29">
        <f t="shared" si="4"/>
        <v>-1.3935464033048352E-4</v>
      </c>
    </row>
    <row r="162" spans="1:21" ht="14.25" customHeight="1">
      <c r="A162" s="12" t="s">
        <v>382</v>
      </c>
      <c r="B162" s="12" t="s">
        <v>383</v>
      </c>
      <c r="C162" s="12" t="s">
        <v>58</v>
      </c>
      <c r="D162" s="13" t="s">
        <v>377</v>
      </c>
      <c r="E162" s="25">
        <f t="shared" si="0"/>
        <v>5.1642690635238667E-3</v>
      </c>
      <c r="F162" s="26">
        <f>IFERROR(IF('1.DP 2012-2022 '!E162&lt;0,"IRPJ NEGATIVO",('1.DP 2012-2022 '!E162+'1.DP 2012-2022 '!AA162)/'1.DP 2012-2022 '!P162),"NA")</f>
        <v>0.42583742936584001</v>
      </c>
      <c r="G162" s="26">
        <f>IFERROR(IF('1.DP 2012-2022 '!F162&lt;0,"IRPJ NEGATIVO",('1.DP 2012-2022 '!F162+'1.DP 2012-2022 '!AB162)/'1.DP 2012-2022 '!Q162),"NA")</f>
        <v>0.53377738976812494</v>
      </c>
      <c r="H162" s="26">
        <f>IFERROR(IF('1.DP 2012-2022 '!G162&lt;0,"IRPJ NEGATIVO",('1.DP 2012-2022 '!G162+'1.DP 2012-2022 '!AC162)/'1.DP 2012-2022 '!R162),"NA")</f>
        <v>9.2018153801804142E-2</v>
      </c>
      <c r="I162" s="26">
        <f>IFERROR(IF('1.DP 2012-2022 '!H162&lt;0,"IRPJ NEGATIVO",('1.DP 2012-2022 '!H162+'1.DP 2012-2022 '!AD162)/'1.DP 2012-2022 '!S162),"NA")</f>
        <v>0</v>
      </c>
      <c r="J162" s="26">
        <f>IFERROR(IF('1.DP 2012-2022 '!I162&lt;0,"IRPJ NEGATIVO",('1.DP 2012-2022 '!I162+'1.DP 2012-2022 '!AE162)/'1.DP 2012-2022 '!T162),"NA")</f>
        <v>0</v>
      </c>
      <c r="K162" s="26">
        <f>IFERROR(IF('1.DP 2012-2022 '!J162&lt;0,"IRPJ NEGATIVO",('1.DP 2012-2022 '!J162+'1.DP 2012-2022 '!AF162)/'1.DP 2012-2022 '!U162),"NA")</f>
        <v>0</v>
      </c>
      <c r="L162" s="26">
        <f>IFERROR(IF('1.DP 2012-2022 '!K162&lt;0,"IRPJ NEGATIVO",('1.DP 2012-2022 '!K162+'1.DP 2012-2022 '!AG162)/'1.DP 2012-2022 '!V162),"NA")</f>
        <v>0</v>
      </c>
      <c r="M162" s="26">
        <f>IFERROR(IF('1.DP 2012-2022 '!L162&lt;0,"IRPJ NEGATIVO",('1.DP 2012-2022 '!L162+'1.DP 2012-2022 '!AH162)/'1.DP 2012-2022 '!W162),"NA")</f>
        <v>0</v>
      </c>
      <c r="N162" s="26">
        <f>IFERROR(IF('1.DP 2012-2022 '!M162&lt;0,"IRPJ NEGATIVO",('1.DP 2012-2022 '!M162+'1.DP 2012-2022 '!AI162)/'1.DP 2012-2022 '!X162),"NA")</f>
        <v>0</v>
      </c>
      <c r="O162" s="26">
        <f>IFERROR(IF('1.DP 2012-2022 '!N162&lt;0,"IRPJ NEGATIVO",('1.DP 2012-2022 '!N162+'1.DP 2012-2022 '!AJ162)/'1.DP 2012-2022 '!Y162),"NA")</f>
        <v>0</v>
      </c>
      <c r="P162" s="26">
        <f>IFERROR(IF('1.DP 2012-2022 '!O162&lt;0,"IRPJ NEGATIVO",('1.DP 2012-2022 '!O162+'1.DP 2012-2022 '!AK162)/'1.DP 2012-2022 '!Z162),"NA")</f>
        <v>0</v>
      </c>
      <c r="Q162" s="27">
        <f t="shared" si="1"/>
        <v>11</v>
      </c>
      <c r="R162" s="27">
        <f t="shared" si="2"/>
        <v>224</v>
      </c>
      <c r="S162" s="28">
        <f>IFERROR((SUMIF('1.DP 2012-2022 '!E162:O162,"&gt;=0",'1.DP 2012-2022 '!E162:O162)+SUMIF('1.DP 2012-2022 '!E162:O162,"&gt;=0",'1.DP 2012-2022 '!AA162:AK162))/(SUM('1.DP 2012-2022 '!P162:Z162)),"NA")</f>
        <v>-4.0232506566772335</v>
      </c>
      <c r="T162" s="29" t="str">
        <f t="shared" si="3"/>
        <v>na</v>
      </c>
      <c r="U162" s="29" t="str">
        <f t="shared" si="4"/>
        <v>na</v>
      </c>
    </row>
    <row r="163" spans="1:21" ht="14.25" customHeight="1">
      <c r="A163" s="12" t="s">
        <v>384</v>
      </c>
      <c r="B163" s="12" t="s">
        <v>385</v>
      </c>
      <c r="C163" s="12" t="s">
        <v>58</v>
      </c>
      <c r="D163" s="13" t="s">
        <v>377</v>
      </c>
      <c r="E163" s="25">
        <f t="shared" si="0"/>
        <v>6.1150258157283638E-3</v>
      </c>
      <c r="F163" s="26">
        <f>IFERROR(IF('1.DP 2012-2022 '!E163&lt;0,"IRPJ NEGATIVO",('1.DP 2012-2022 '!E163+'1.DP 2012-2022 '!AA163)/'1.DP 2012-2022 '!P163),"NA")</f>
        <v>-4.6054804589543412E-2</v>
      </c>
      <c r="G163" s="26" t="str">
        <f>IFERROR(IF('1.DP 2012-2022 '!F163&lt;0,"IRPJ NEGATIVO",('1.DP 2012-2022 '!F163+'1.DP 2012-2022 '!AB163)/'1.DP 2012-2022 '!Q163),"NA")</f>
        <v>NA</v>
      </c>
      <c r="H163" s="26">
        <f>IFERROR(IF('1.DP 2012-2022 '!G163&lt;0,"IRPJ NEGATIVO",('1.DP 2012-2022 '!G163+'1.DP 2012-2022 '!AC163)/'1.DP 2012-2022 '!R163),"NA")</f>
        <v>0.1306117089261129</v>
      </c>
      <c r="I163" s="26">
        <f>IFERROR(IF('1.DP 2012-2022 '!H163&lt;0,"IRPJ NEGATIVO",('1.DP 2012-2022 '!H163+'1.DP 2012-2022 '!AD163)/'1.DP 2012-2022 '!S163),"NA")</f>
        <v>5.8307402336386607E-2</v>
      </c>
      <c r="J163" s="26">
        <f>IFERROR(IF('1.DP 2012-2022 '!I163&lt;0,"IRPJ NEGATIVO",('1.DP 2012-2022 '!I163+'1.DP 2012-2022 '!AE163)/'1.DP 2012-2022 '!T163),"NA")</f>
        <v>0.13591487398435123</v>
      </c>
      <c r="K163" s="26">
        <f>IFERROR(IF('1.DP 2012-2022 '!J163&lt;0,"IRPJ NEGATIVO",('1.DP 2012-2022 '!J163+'1.DP 2012-2022 '!AF163)/'1.DP 2012-2022 '!U163),"NA")</f>
        <v>0.39283648737243049</v>
      </c>
      <c r="L163" s="26">
        <f>IFERROR(IF('1.DP 2012-2022 '!K163&lt;0,"IRPJ NEGATIVO",('1.DP 2012-2022 '!K163+'1.DP 2012-2022 '!AG163)/'1.DP 2012-2022 '!V163),"NA")</f>
        <v>2.3508307353699815E-2</v>
      </c>
      <c r="M163" s="26">
        <f>IFERROR(IF('1.DP 2012-2022 '!L163&lt;0,"IRPJ NEGATIVO",('1.DP 2012-2022 '!L163+'1.DP 2012-2022 '!AH163)/'1.DP 2012-2022 '!W163),"NA")</f>
        <v>0.22007887054913816</v>
      </c>
      <c r="N163" s="26">
        <f>IFERROR(IF('1.DP 2012-2022 '!M163&lt;0,"IRPJ NEGATIVO",('1.DP 2012-2022 '!M163+'1.DP 2012-2022 '!AI163)/'1.DP 2012-2022 '!X163),"NA")</f>
        <v>0.13964904109634213</v>
      </c>
      <c r="O163" s="26">
        <f>IFERROR(IF('1.DP 2012-2022 '!N163&lt;0,"IRPJ NEGATIVO",('1.DP 2012-2022 '!N163+'1.DP 2012-2022 '!AJ163)/'1.DP 2012-2022 '!Y163),"NA")</f>
        <v>0.17793731742192012</v>
      </c>
      <c r="P163" s="26">
        <f>IFERROR(IF('1.DP 2012-2022 '!O163&lt;0,"IRPJ NEGATIVO",('1.DP 2012-2022 '!O163+'1.DP 2012-2022 '!AK163)/'1.DP 2012-2022 '!Z163),"NA")</f>
        <v>0.18433259897038914</v>
      </c>
      <c r="Q163" s="27">
        <f t="shared" si="1"/>
        <v>10</v>
      </c>
      <c r="R163" s="27">
        <f t="shared" si="2"/>
        <v>224</v>
      </c>
      <c r="S163" s="28">
        <f>IFERROR((SUMIF('1.DP 2012-2022 '!E163:O163,"&gt;=0",'1.DP 2012-2022 '!E163:O163)+SUMIF('1.DP 2012-2022 '!E163:O163,"&gt;=0",'1.DP 2012-2022 '!AA163:AK163))/(SUM('1.DP 2012-2022 '!P163:Z163)),"NA")</f>
        <v>0.15327100314715414</v>
      </c>
      <c r="T163" s="29">
        <f t="shared" si="3"/>
        <v>6.8424554976408095E-3</v>
      </c>
      <c r="U163" s="29">
        <f t="shared" si="4"/>
        <v>5.4159365069665773E-4</v>
      </c>
    </row>
    <row r="164" spans="1:21" ht="14.25" customHeight="1">
      <c r="A164" s="12" t="s">
        <v>386</v>
      </c>
      <c r="B164" s="12" t="s">
        <v>387</v>
      </c>
      <c r="C164" s="12" t="s">
        <v>58</v>
      </c>
      <c r="D164" s="13" t="s">
        <v>377</v>
      </c>
      <c r="E164" s="25">
        <f t="shared" si="0"/>
        <v>6.1083968582779152E-3</v>
      </c>
      <c r="F164" s="26">
        <f>IFERROR(IF('1.DP 2012-2022 '!E164&lt;0,"IRPJ NEGATIVO",('1.DP 2012-2022 '!E164+'1.DP 2012-2022 '!AA164)/'1.DP 2012-2022 '!P164),"NA")</f>
        <v>8.6142322094214741E-2</v>
      </c>
      <c r="G164" s="26">
        <f>IFERROR(IF('1.DP 2012-2022 '!F164&lt;0,"IRPJ NEGATIVO",('1.DP 2012-2022 '!F164+'1.DP 2012-2022 '!AB164)/'1.DP 2012-2022 '!Q164),"NA")</f>
        <v>0.12925905894780065</v>
      </c>
      <c r="H164" s="26">
        <f>IFERROR(IF('1.DP 2012-2022 '!G164&lt;0,"IRPJ NEGATIVO",('1.DP 2012-2022 '!G164+'1.DP 2012-2022 '!AC164)/'1.DP 2012-2022 '!R164),"NA")</f>
        <v>0.26830769230355028</v>
      </c>
      <c r="I164" s="26">
        <f>IFERROR(IF('1.DP 2012-2022 '!H164&lt;0,"IRPJ NEGATIVO",('1.DP 2012-2022 '!H164+'1.DP 2012-2022 '!AD164)/'1.DP 2012-2022 '!S164),"NA")</f>
        <v>0.2794017674985087</v>
      </c>
      <c r="J164" s="26">
        <f>IFERROR(IF('1.DP 2012-2022 '!I164&lt;0,"IRPJ NEGATIVO",('1.DP 2012-2022 '!I164+'1.DP 2012-2022 '!AE164)/'1.DP 2012-2022 '!T164),"NA")</f>
        <v>0.30714745654296471</v>
      </c>
      <c r="K164" s="26">
        <f>IFERROR(IF('1.DP 2012-2022 '!J164&lt;0,"IRPJ NEGATIVO",('1.DP 2012-2022 '!J164+'1.DP 2012-2022 '!AF164)/'1.DP 2012-2022 '!U164),"NA")</f>
        <v>0.29802259886721416</v>
      </c>
      <c r="L164" s="26" t="str">
        <f>IFERROR(IF('1.DP 2012-2022 '!K164&lt;0,"IRPJ NEGATIVO",('1.DP 2012-2022 '!K164+'1.DP 2012-2022 '!AG164)/'1.DP 2012-2022 '!V164),"NA")</f>
        <v>NA</v>
      </c>
      <c r="M164" s="26" t="str">
        <f>IFERROR(IF('1.DP 2012-2022 '!L164&lt;0,"IRPJ NEGATIVO",('1.DP 2012-2022 '!L164+'1.DP 2012-2022 '!AH164)/'1.DP 2012-2022 '!W164),"NA")</f>
        <v>NA</v>
      </c>
      <c r="N164" s="26" t="str">
        <f>IFERROR(IF('1.DP 2012-2022 '!M164&lt;0,"IRPJ NEGATIVO",('1.DP 2012-2022 '!M164+'1.DP 2012-2022 '!AI164)/'1.DP 2012-2022 '!X164),"NA")</f>
        <v>NA</v>
      </c>
      <c r="O164" s="26" t="str">
        <f>IFERROR(IF('1.DP 2012-2022 '!N164&lt;0,"IRPJ NEGATIVO",('1.DP 2012-2022 '!N164+'1.DP 2012-2022 '!AJ164)/'1.DP 2012-2022 '!Y164),"NA")</f>
        <v>NA</v>
      </c>
      <c r="P164" s="26" t="str">
        <f>IFERROR(IF('1.DP 2012-2022 '!O164&lt;0,"IRPJ NEGATIVO",('1.DP 2012-2022 '!O164+'1.DP 2012-2022 '!AK164)/'1.DP 2012-2022 '!Z164),"NA")</f>
        <v>NA</v>
      </c>
      <c r="Q164" s="27">
        <f t="shared" si="1"/>
        <v>6</v>
      </c>
      <c r="R164" s="27">
        <f t="shared" si="2"/>
        <v>224</v>
      </c>
      <c r="S164" s="28">
        <f>IFERROR((SUMIF('1.DP 2012-2022 '!E164:O164,"&gt;=0",'1.DP 2012-2022 '!E164:O164)+SUMIF('1.DP 2012-2022 '!E164:O164,"&gt;=0",'1.DP 2012-2022 '!AA164:AK164))/(SUM('1.DP 2012-2022 '!P164:Z164)),"NA")</f>
        <v>0.22871415233516765</v>
      </c>
      <c r="T164" s="29">
        <f t="shared" si="3"/>
        <v>6.1262719375491329E-3</v>
      </c>
      <c r="U164" s="29">
        <f t="shared" si="4"/>
        <v>4.8490633003922469E-4</v>
      </c>
    </row>
    <row r="165" spans="1:21" ht="14.25" customHeight="1">
      <c r="A165" s="12" t="s">
        <v>388</v>
      </c>
      <c r="B165" s="12" t="s">
        <v>389</v>
      </c>
      <c r="C165" s="12" t="s">
        <v>58</v>
      </c>
      <c r="D165" s="13" t="s">
        <v>377</v>
      </c>
      <c r="E165" s="25">
        <f t="shared" si="0"/>
        <v>3.1014887768375608E-3</v>
      </c>
      <c r="F165" s="26">
        <f>IFERROR(IF('1.DP 2012-2022 '!E165&lt;0,"IRPJ NEGATIVO",('1.DP 2012-2022 '!E165+'1.DP 2012-2022 '!AA165)/'1.DP 2012-2022 '!P165),"NA")</f>
        <v>8.723476265635581E-2</v>
      </c>
      <c r="G165" s="26">
        <f>IFERROR(IF('1.DP 2012-2022 '!F165&lt;0,"IRPJ NEGATIVO",('1.DP 2012-2022 '!F165+'1.DP 2012-2022 '!AB165)/'1.DP 2012-2022 '!Q165),"NA")</f>
        <v>5.6651537004853689E-2</v>
      </c>
      <c r="H165" s="26">
        <f>IFERROR(IF('1.DP 2012-2022 '!G165&lt;0,"IRPJ NEGATIVO",('1.DP 2012-2022 '!G165+'1.DP 2012-2022 '!AC165)/'1.DP 2012-2022 '!R165),"NA")</f>
        <v>0.2211078691096508</v>
      </c>
      <c r="I165" s="26">
        <f>IFERROR(IF('1.DP 2012-2022 '!H165&lt;0,"IRPJ NEGATIVO",('1.DP 2012-2022 '!H165+'1.DP 2012-2022 '!AD165)/'1.DP 2012-2022 '!S165),"NA")</f>
        <v>0.20136580114515154</v>
      </c>
      <c r="J165" s="26">
        <f>IFERROR(IF('1.DP 2012-2022 '!I165&lt;0,"IRPJ NEGATIVO",('1.DP 2012-2022 '!I165+'1.DP 2012-2022 '!AE165)/'1.DP 2012-2022 '!T165),"NA")</f>
        <v>-0.20773759422619095</v>
      </c>
      <c r="K165" s="26">
        <f>IFERROR(IF('1.DP 2012-2022 '!J165&lt;0,"IRPJ NEGATIVO",('1.DP 2012-2022 '!J165+'1.DP 2012-2022 '!AF165)/'1.DP 2012-2022 '!U165),"NA")</f>
        <v>0.33611111032179281</v>
      </c>
      <c r="L165" s="26" t="str">
        <f>IFERROR(IF('1.DP 2012-2022 '!K165&lt;0,"IRPJ NEGATIVO",('1.DP 2012-2022 '!K165+'1.DP 2012-2022 '!AG165)/'1.DP 2012-2022 '!V165),"NA")</f>
        <v>NA</v>
      </c>
      <c r="M165" s="26" t="str">
        <f>IFERROR(IF('1.DP 2012-2022 '!L165&lt;0,"IRPJ NEGATIVO",('1.DP 2012-2022 '!L165+'1.DP 2012-2022 '!AH165)/'1.DP 2012-2022 '!W165),"NA")</f>
        <v>NA</v>
      </c>
      <c r="N165" s="26" t="str">
        <f>IFERROR(IF('1.DP 2012-2022 '!M165&lt;0,"IRPJ NEGATIVO",('1.DP 2012-2022 '!M165+'1.DP 2012-2022 '!AI165)/'1.DP 2012-2022 '!X165),"NA")</f>
        <v>NA</v>
      </c>
      <c r="O165" s="26" t="str">
        <f>IFERROR(IF('1.DP 2012-2022 '!N165&lt;0,"IRPJ NEGATIVO",('1.DP 2012-2022 '!N165+'1.DP 2012-2022 '!AJ165)/'1.DP 2012-2022 '!Y165),"NA")</f>
        <v>NA</v>
      </c>
      <c r="P165" s="26" t="str">
        <f>IFERROR(IF('1.DP 2012-2022 '!O165&lt;0,"IRPJ NEGATIVO",('1.DP 2012-2022 '!O165+'1.DP 2012-2022 '!AK165)/'1.DP 2012-2022 '!Z165),"NA")</f>
        <v>NA</v>
      </c>
      <c r="Q165" s="27">
        <f t="shared" si="1"/>
        <v>6</v>
      </c>
      <c r="R165" s="27">
        <f t="shared" si="2"/>
        <v>224</v>
      </c>
      <c r="S165" s="28">
        <f>IFERROR((SUMIF('1.DP 2012-2022 '!E165:O165,"&gt;=0",'1.DP 2012-2022 '!E165:O165)+SUMIF('1.DP 2012-2022 '!E165:O165,"&gt;=0",'1.DP 2012-2022 '!AA165:AK165))/(SUM('1.DP 2012-2022 '!P165:Z165)),"NA")</f>
        <v>0.11042395705993843</v>
      </c>
      <c r="T165" s="29">
        <f t="shared" si="3"/>
        <v>2.9577845641054934E-3</v>
      </c>
      <c r="U165" s="29">
        <f t="shared" si="4"/>
        <v>2.3411439659350901E-4</v>
      </c>
    </row>
    <row r="166" spans="1:21" ht="14.25" customHeight="1">
      <c r="A166" s="12" t="s">
        <v>390</v>
      </c>
      <c r="B166" s="12" t="s">
        <v>391</v>
      </c>
      <c r="C166" s="12" t="s">
        <v>58</v>
      </c>
      <c r="D166" s="13" t="s">
        <v>377</v>
      </c>
      <c r="E166" s="25">
        <f t="shared" si="0"/>
        <v>4.212892746644304E-4</v>
      </c>
      <c r="F166" s="26">
        <f>IFERROR(IF('1.DP 2012-2022 '!E166&lt;0,"IRPJ NEGATIVO",('1.DP 2012-2022 '!E166+'1.DP 2012-2022 '!AA166)/'1.DP 2012-2022 '!P166),"NA")</f>
        <v>-0.44738528595992982</v>
      </c>
      <c r="G166" s="26">
        <f>IFERROR(IF('1.DP 2012-2022 '!F166&lt;0,"IRPJ NEGATIVO",('1.DP 2012-2022 '!F166+'1.DP 2012-2022 '!AB166)/'1.DP 2012-2022 '!Q166),"NA")</f>
        <v>0.52519302828019265</v>
      </c>
      <c r="H166" s="26">
        <f>IFERROR(IF('1.DP 2012-2022 '!G166&lt;0,"IRPJ NEGATIVO",('1.DP 2012-2022 '!G166+'1.DP 2012-2022 '!AC166)/'1.DP 2012-2022 '!R166),"NA")</f>
        <v>0.23530650143787835</v>
      </c>
      <c r="I166" s="26" t="str">
        <f>IFERROR(IF('1.DP 2012-2022 '!H166&lt;0,"IRPJ NEGATIVO",('1.DP 2012-2022 '!H166+'1.DP 2012-2022 '!AD166)/'1.DP 2012-2022 '!S166),"NA")</f>
        <v>IRPJ NEGATIVO</v>
      </c>
      <c r="J166" s="26">
        <f>IFERROR(IF('1.DP 2012-2022 '!I166&lt;0,"IRPJ NEGATIVO",('1.DP 2012-2022 '!I166+'1.DP 2012-2022 '!AE166)/'1.DP 2012-2022 '!T166),"NA")</f>
        <v>-3.6777634936626523E-2</v>
      </c>
      <c r="K166" s="26">
        <f>IFERROR(IF('1.DP 2012-2022 '!J166&lt;0,"IRPJ NEGATIVO",('1.DP 2012-2022 '!J166+'1.DP 2012-2022 '!AF166)/'1.DP 2012-2022 '!U166),"NA")</f>
        <v>-0.24220341637847731</v>
      </c>
      <c r="L166" s="26">
        <f>IFERROR(IF('1.DP 2012-2022 '!K166&lt;0,"IRPJ NEGATIVO",('1.DP 2012-2022 '!K166+'1.DP 2012-2022 '!AG166)/'1.DP 2012-2022 '!V166),"NA")</f>
        <v>3.417648984525357</v>
      </c>
      <c r="M166" s="26">
        <f>IFERROR(IF('1.DP 2012-2022 '!L166&lt;0,"IRPJ NEGATIVO",('1.DP 2012-2022 '!L166+'1.DP 2012-2022 '!AH166)/'1.DP 2012-2022 '!W166),"NA")</f>
        <v>6.5984766256815999E-2</v>
      </c>
      <c r="N166" s="26">
        <f>IFERROR(IF('1.DP 2012-2022 '!M166&lt;0,"IRPJ NEGATIVO",('1.DP 2012-2022 '!M166+'1.DP 2012-2022 '!AI166)/'1.DP 2012-2022 '!X166),"NA")</f>
        <v>-9.7632928574021421E-3</v>
      </c>
      <c r="O166" s="26">
        <f>IFERROR(IF('1.DP 2012-2022 '!N166&lt;0,"IRPJ NEGATIVO",('1.DP 2012-2022 '!N166+'1.DP 2012-2022 '!AJ166)/'1.DP 2012-2022 '!Y166),"NA")</f>
        <v>-6.4712902648224211E-3</v>
      </c>
      <c r="P166" s="26">
        <f>IFERROR(IF('1.DP 2012-2022 '!O166&lt;0,"IRPJ NEGATIVO",('1.DP 2012-2022 '!O166+'1.DP 2012-2022 '!AK166)/'1.DP 2012-2022 '!Z166),"NA")</f>
        <v>0.19787962807790371</v>
      </c>
      <c r="Q166" s="27">
        <f t="shared" si="1"/>
        <v>9</v>
      </c>
      <c r="R166" s="27">
        <f t="shared" si="2"/>
        <v>224</v>
      </c>
      <c r="S166" s="28">
        <f>IFERROR((SUMIF('1.DP 2012-2022 '!E166:O166,"&gt;=0",'1.DP 2012-2022 '!E166:O166)+SUMIF('1.DP 2012-2022 '!E166:O166,"&gt;=0",'1.DP 2012-2022 '!AA166:AK166))/(SUM('1.DP 2012-2022 '!P166:Z166)),"NA")</f>
        <v>0.17612359734155905</v>
      </c>
      <c r="T166" s="29">
        <f t="shared" si="3"/>
        <v>7.0763945360447838E-3</v>
      </c>
      <c r="U166" s="29">
        <f t="shared" si="4"/>
        <v>5.6011038023817369E-4</v>
      </c>
    </row>
    <row r="167" spans="1:21" ht="14.25" customHeight="1">
      <c r="A167" s="12" t="s">
        <v>392</v>
      </c>
      <c r="B167" s="12" t="s">
        <v>393</v>
      </c>
      <c r="C167" s="12" t="s">
        <v>58</v>
      </c>
      <c r="D167" s="13" t="s">
        <v>377</v>
      </c>
      <c r="E167" s="25">
        <f t="shared" si="0"/>
        <v>0</v>
      </c>
      <c r="F167" s="26">
        <f>IFERROR(IF('1.DP 2012-2022 '!E167&lt;0,"IRPJ NEGATIVO",('1.DP 2012-2022 '!E167+'1.DP 2012-2022 '!AA167)/'1.DP 2012-2022 '!P167),"NA")</f>
        <v>0</v>
      </c>
      <c r="G167" s="26">
        <f>IFERROR(IF('1.DP 2012-2022 '!F167&lt;0,"IRPJ NEGATIVO",('1.DP 2012-2022 '!F167+'1.DP 2012-2022 '!AB167)/'1.DP 2012-2022 '!Q167),"NA")</f>
        <v>0</v>
      </c>
      <c r="H167" s="26">
        <f>IFERROR(IF('1.DP 2012-2022 '!G167&lt;0,"IRPJ NEGATIVO",('1.DP 2012-2022 '!G167+'1.DP 2012-2022 '!AC167)/'1.DP 2012-2022 '!R167),"NA")</f>
        <v>0</v>
      </c>
      <c r="I167" s="26">
        <f>IFERROR(IF('1.DP 2012-2022 '!H167&lt;0,"IRPJ NEGATIVO",('1.DP 2012-2022 '!H167+'1.DP 2012-2022 '!AD167)/'1.DP 2012-2022 '!S167),"NA")</f>
        <v>0</v>
      </c>
      <c r="J167" s="26">
        <f>IFERROR(IF('1.DP 2012-2022 '!I167&lt;0,"IRPJ NEGATIVO",('1.DP 2012-2022 '!I167+'1.DP 2012-2022 '!AE167)/'1.DP 2012-2022 '!T167),"NA")</f>
        <v>0</v>
      </c>
      <c r="K167" s="26">
        <f>IFERROR(IF('1.DP 2012-2022 '!J167&lt;0,"IRPJ NEGATIVO",('1.DP 2012-2022 '!J167+'1.DP 2012-2022 '!AF167)/'1.DP 2012-2022 '!U167),"NA")</f>
        <v>0</v>
      </c>
      <c r="L167" s="26">
        <f>IFERROR(IF('1.DP 2012-2022 '!K167&lt;0,"IRPJ NEGATIVO",('1.DP 2012-2022 '!K167+'1.DP 2012-2022 '!AG167)/'1.DP 2012-2022 '!V167),"NA")</f>
        <v>0</v>
      </c>
      <c r="M167" s="26">
        <f>IFERROR(IF('1.DP 2012-2022 '!L167&lt;0,"IRPJ NEGATIVO",('1.DP 2012-2022 '!L167+'1.DP 2012-2022 '!AH167)/'1.DP 2012-2022 '!W167),"NA")</f>
        <v>0</v>
      </c>
      <c r="N167" s="26">
        <f>IFERROR(IF('1.DP 2012-2022 '!M167&lt;0,"IRPJ NEGATIVO",('1.DP 2012-2022 '!M167+'1.DP 2012-2022 '!AI167)/'1.DP 2012-2022 '!X167),"NA")</f>
        <v>0</v>
      </c>
      <c r="O167" s="26">
        <f>IFERROR(IF('1.DP 2012-2022 '!N167&lt;0,"IRPJ NEGATIVO",('1.DP 2012-2022 '!N167+'1.DP 2012-2022 '!AJ167)/'1.DP 2012-2022 '!Y167),"NA")</f>
        <v>0</v>
      </c>
      <c r="P167" s="26">
        <f>IFERROR(IF('1.DP 2012-2022 '!O167&lt;0,"IRPJ NEGATIVO",('1.DP 2012-2022 '!O167+'1.DP 2012-2022 '!AK167)/'1.DP 2012-2022 '!Z167),"NA")</f>
        <v>0</v>
      </c>
      <c r="Q167" s="27">
        <f t="shared" si="1"/>
        <v>11</v>
      </c>
      <c r="R167" s="27">
        <f t="shared" si="2"/>
        <v>224</v>
      </c>
      <c r="S167" s="28">
        <f>IFERROR((SUMIF('1.DP 2012-2022 '!E167:O167,"&gt;=0",'1.DP 2012-2022 '!E167:O167)+SUMIF('1.DP 2012-2022 '!E167:O167,"&gt;=0",'1.DP 2012-2022 '!AA167:AK167))/(SUM('1.DP 2012-2022 '!P167:Z167)),"NA")</f>
        <v>0</v>
      </c>
      <c r="T167" s="29">
        <f t="shared" si="3"/>
        <v>0</v>
      </c>
      <c r="U167" s="29">
        <f t="shared" si="4"/>
        <v>0</v>
      </c>
    </row>
    <row r="168" spans="1:21" ht="14.25" customHeight="1">
      <c r="A168" s="12" t="s">
        <v>394</v>
      </c>
      <c r="B168" s="12" t="s">
        <v>395</v>
      </c>
      <c r="C168" s="12" t="s">
        <v>58</v>
      </c>
      <c r="D168" s="13" t="s">
        <v>377</v>
      </c>
      <c r="E168" s="25">
        <f t="shared" si="0"/>
        <v>-1.7087200518763224E-3</v>
      </c>
      <c r="F168" s="26">
        <f>IFERROR(IF('1.DP 2012-2022 '!E168&lt;0,"IRPJ NEGATIVO",('1.DP 2012-2022 '!E168+'1.DP 2012-2022 '!AA168)/'1.DP 2012-2022 '!P168),"NA")</f>
        <v>-0.10182870571800358</v>
      </c>
      <c r="G168" s="26">
        <f>IFERROR(IF('1.DP 2012-2022 '!F168&lt;0,"IRPJ NEGATIVO",('1.DP 2012-2022 '!F168+'1.DP 2012-2022 '!AB168)/'1.DP 2012-2022 '!Q168),"NA")</f>
        <v>15.870472576958447</v>
      </c>
      <c r="H168" s="26">
        <f>IFERROR(IF('1.DP 2012-2022 '!G168&lt;0,"IRPJ NEGATIVO",('1.DP 2012-2022 '!G168+'1.DP 2012-2022 '!AC168)/'1.DP 2012-2022 '!R168),"NA")</f>
        <v>-0.21107459674499104</v>
      </c>
      <c r="I168" s="26">
        <f>IFERROR(IF('1.DP 2012-2022 '!H168&lt;0,"IRPJ NEGATIVO",('1.DP 2012-2022 '!H168+'1.DP 2012-2022 '!AD168)/'1.DP 2012-2022 '!S168),"NA")</f>
        <v>-0.11577157446118462</v>
      </c>
      <c r="J168" s="26">
        <f>IFERROR(IF('1.DP 2012-2022 '!I168&lt;0,"IRPJ NEGATIVO",('1.DP 2012-2022 '!I168+'1.DP 2012-2022 '!AE168)/'1.DP 2012-2022 '!T168),"NA")</f>
        <v>0.13616345726041804</v>
      </c>
      <c r="K168" s="26" t="str">
        <f>IFERROR(IF('1.DP 2012-2022 '!J168&lt;0,"IRPJ NEGATIVO",('1.DP 2012-2022 '!J168+'1.DP 2012-2022 '!AF168)/'1.DP 2012-2022 '!U168),"NA")</f>
        <v>IRPJ NEGATIVO</v>
      </c>
      <c r="L168" s="26">
        <f>IFERROR(IF('1.DP 2012-2022 '!K168&lt;0,"IRPJ NEGATIVO",('1.DP 2012-2022 '!K168+'1.DP 2012-2022 '!AG168)/'1.DP 2012-2022 '!V168),"NA")</f>
        <v>-0.15704246868951405</v>
      </c>
      <c r="M168" s="26">
        <f>IFERROR(IF('1.DP 2012-2022 '!L168&lt;0,"IRPJ NEGATIVO",('1.DP 2012-2022 '!L168+'1.DP 2012-2022 '!AH168)/'1.DP 2012-2022 '!W168),"NA")</f>
        <v>-0.15225222689571594</v>
      </c>
      <c r="N168" s="26">
        <f>IFERROR(IF('1.DP 2012-2022 '!M168&lt;0,"IRPJ NEGATIVO",('1.DP 2012-2022 '!M168+'1.DP 2012-2022 '!AI168)/'1.DP 2012-2022 '!X168),"NA")</f>
        <v>0.14172818126115469</v>
      </c>
      <c r="O168" s="26">
        <f>IFERROR(IF('1.DP 2012-2022 '!N168&lt;0,"IRPJ NEGATIVO",('1.DP 2012-2022 '!N168+'1.DP 2012-2022 '!AJ168)/'1.DP 2012-2022 '!Y168),"NA")</f>
        <v>0.11985278588090666</v>
      </c>
      <c r="P168" s="26">
        <f>IFERROR(IF('1.DP 2012-2022 '!O168&lt;0,"IRPJ NEGATIVO",('1.DP 2012-2022 '!O168+'1.DP 2012-2022 '!AK168)/'1.DP 2012-2022 '!Z168),"NA")</f>
        <v>-2.8766498924904667E-3</v>
      </c>
      <c r="Q168" s="27">
        <f t="shared" si="1"/>
        <v>9</v>
      </c>
      <c r="R168" s="27">
        <f t="shared" si="2"/>
        <v>224</v>
      </c>
      <c r="S168" s="28">
        <f>IFERROR((SUMIF('1.DP 2012-2022 '!E168:O168,"&gt;=0",'1.DP 2012-2022 '!E168:O168)+SUMIF('1.DP 2012-2022 '!E168:O168,"&gt;=0",'1.DP 2012-2022 '!AA168:AK168))/(SUM('1.DP 2012-2022 '!P168:Z168)),"NA")</f>
        <v>-0.14868106954729868</v>
      </c>
      <c r="T168" s="29">
        <f t="shared" si="3"/>
        <v>-5.9737929728825362E-3</v>
      </c>
      <c r="U168" s="29">
        <f t="shared" si="4"/>
        <v>-4.72837323648653E-4</v>
      </c>
    </row>
    <row r="169" spans="1:21" ht="14.25" customHeight="1">
      <c r="A169" s="12" t="s">
        <v>396</v>
      </c>
      <c r="B169" s="12" t="s">
        <v>397</v>
      </c>
      <c r="C169" s="12" t="s">
        <v>58</v>
      </c>
      <c r="D169" s="13" t="s">
        <v>377</v>
      </c>
      <c r="E169" s="25" t="str">
        <f t="shared" si="0"/>
        <v>NA</v>
      </c>
      <c r="F169" s="26" t="str">
        <f>IFERROR(IF('1.DP 2012-2022 '!E169&lt;0,"IRPJ NEGATIVO",('1.DP 2012-2022 '!E169+'1.DP 2012-2022 '!AA169)/'1.DP 2012-2022 '!P169),"NA")</f>
        <v>NA</v>
      </c>
      <c r="G169" s="26" t="str">
        <f>IFERROR(IF('1.DP 2012-2022 '!F169&lt;0,"IRPJ NEGATIVO",('1.DP 2012-2022 '!F169+'1.DP 2012-2022 '!AB169)/'1.DP 2012-2022 '!Q169),"NA")</f>
        <v>NA</v>
      </c>
      <c r="H169" s="26" t="str">
        <f>IFERROR(IF('1.DP 2012-2022 '!G169&lt;0,"IRPJ NEGATIVO",('1.DP 2012-2022 '!G169+'1.DP 2012-2022 '!AC169)/'1.DP 2012-2022 '!R169),"NA")</f>
        <v>NA</v>
      </c>
      <c r="I169" s="26" t="str">
        <f>IFERROR(IF('1.DP 2012-2022 '!H169&lt;0,"IRPJ NEGATIVO",('1.DP 2012-2022 '!H169+'1.DP 2012-2022 '!AD169)/'1.DP 2012-2022 '!S169),"NA")</f>
        <v>NA</v>
      </c>
      <c r="J169" s="26" t="str">
        <f>IFERROR(IF('1.DP 2012-2022 '!I169&lt;0,"IRPJ NEGATIVO",('1.DP 2012-2022 '!I169+'1.DP 2012-2022 '!AE169)/'1.DP 2012-2022 '!T169),"NA")</f>
        <v>NA</v>
      </c>
      <c r="K169" s="26" t="str">
        <f>IFERROR(IF('1.DP 2012-2022 '!J169&lt;0,"IRPJ NEGATIVO",('1.DP 2012-2022 '!J169+'1.DP 2012-2022 '!AF169)/'1.DP 2012-2022 '!U169),"NA")</f>
        <v>NA</v>
      </c>
      <c r="L169" s="26" t="str">
        <f>IFERROR(IF('1.DP 2012-2022 '!K169&lt;0,"IRPJ NEGATIVO",('1.DP 2012-2022 '!K169+'1.DP 2012-2022 '!AG169)/'1.DP 2012-2022 '!V169),"NA")</f>
        <v>NA</v>
      </c>
      <c r="M169" s="26" t="str">
        <f>IFERROR(IF('1.DP 2012-2022 '!L169&lt;0,"IRPJ NEGATIVO",('1.DP 2012-2022 '!L169+'1.DP 2012-2022 '!AH169)/'1.DP 2012-2022 '!W169),"NA")</f>
        <v>NA</v>
      </c>
      <c r="N169" s="26" t="str">
        <f>IFERROR(IF('1.DP 2012-2022 '!M169&lt;0,"IRPJ NEGATIVO",('1.DP 2012-2022 '!M169+'1.DP 2012-2022 '!AI169)/'1.DP 2012-2022 '!X169),"NA")</f>
        <v>NA</v>
      </c>
      <c r="O169" s="26" t="str">
        <f>IFERROR(IF('1.DP 2012-2022 '!N169&lt;0,"IRPJ NEGATIVO",('1.DP 2012-2022 '!N169+'1.DP 2012-2022 '!AJ169)/'1.DP 2012-2022 '!Y169),"NA")</f>
        <v>NA</v>
      </c>
      <c r="P169" s="26" t="str">
        <f>IFERROR(IF('1.DP 2012-2022 '!O169&lt;0,"IRPJ NEGATIVO",('1.DP 2012-2022 '!O169+'1.DP 2012-2022 '!AK169)/'1.DP 2012-2022 '!Z169),"NA")</f>
        <v>NA</v>
      </c>
      <c r="Q169" s="27">
        <f t="shared" si="1"/>
        <v>0</v>
      </c>
      <c r="R169" s="27">
        <f t="shared" si="2"/>
        <v>224</v>
      </c>
      <c r="S169" s="28" t="str">
        <f>IFERROR((SUMIF('1.DP 2012-2022 '!E169:O169,"&gt;=0",'1.DP 2012-2022 '!E169:O169)+SUMIF('1.DP 2012-2022 '!E169:O169,"&gt;=0",'1.DP 2012-2022 '!AA169:AK169))/(SUM('1.DP 2012-2022 '!P169:Z169)),"NA")</f>
        <v>NA</v>
      </c>
      <c r="T169" s="29" t="str">
        <f t="shared" si="3"/>
        <v>na</v>
      </c>
      <c r="U169" s="29" t="str">
        <f t="shared" si="4"/>
        <v>na</v>
      </c>
    </row>
    <row r="170" spans="1:21" ht="14.25" customHeight="1">
      <c r="A170" s="12" t="s">
        <v>398</v>
      </c>
      <c r="B170" s="12" t="s">
        <v>399</v>
      </c>
      <c r="C170" s="12" t="s">
        <v>58</v>
      </c>
      <c r="D170" s="13" t="s">
        <v>377</v>
      </c>
      <c r="E170" s="25">
        <f t="shared" si="0"/>
        <v>1.2789804602718349E-2</v>
      </c>
      <c r="F170" s="26">
        <f>IFERROR(IF('1.DP 2012-2022 '!E170&lt;0,"IRPJ NEGATIVO",('1.DP 2012-2022 '!E170+'1.DP 2012-2022 '!AA170)/'1.DP 2012-2022 '!P170),"NA")</f>
        <v>0.25224550898729697</v>
      </c>
      <c r="G170" s="26">
        <f>IFERROR(IF('1.DP 2012-2022 '!F170&lt;0,"IRPJ NEGATIVO",('1.DP 2012-2022 '!F170+'1.DP 2012-2022 '!AB170)/'1.DP 2012-2022 '!Q170),"NA")</f>
        <v>0.22281228354086807</v>
      </c>
      <c r="H170" s="26">
        <f>IFERROR(IF('1.DP 2012-2022 '!G170&lt;0,"IRPJ NEGATIVO",('1.DP 2012-2022 '!G170+'1.DP 2012-2022 '!AC170)/'1.DP 2012-2022 '!R170),"NA")</f>
        <v>0.27541401273947952</v>
      </c>
      <c r="I170" s="26">
        <f>IFERROR(IF('1.DP 2012-2022 '!H170&lt;0,"IRPJ NEGATIVO",('1.DP 2012-2022 '!H170+'1.DP 2012-2022 '!AD170)/'1.DP 2012-2022 '!S170),"NA")</f>
        <v>0.41728828432203668</v>
      </c>
      <c r="J170" s="26">
        <f>IFERROR(IF('1.DP 2012-2022 '!I170&lt;0,"IRPJ NEGATIVO",('1.DP 2012-2022 '!I170+'1.DP 2012-2022 '!AE170)/'1.DP 2012-2022 '!T170),"NA")</f>
        <v>0.32402031931314701</v>
      </c>
      <c r="K170" s="26">
        <f>IFERROR(IF('1.DP 2012-2022 '!J170&lt;0,"IRPJ NEGATIVO",('1.DP 2012-2022 '!J170+'1.DP 2012-2022 '!AF170)/'1.DP 2012-2022 '!U170),"NA")</f>
        <v>0.29909983632288439</v>
      </c>
      <c r="L170" s="26">
        <f>IFERROR(IF('1.DP 2012-2022 '!K170&lt;0,"IRPJ NEGATIVO",('1.DP 2012-2022 '!K170+'1.DP 2012-2022 '!AG170)/'1.DP 2012-2022 '!V170),"NA")</f>
        <v>0.27267876199479335</v>
      </c>
      <c r="M170" s="26">
        <f>IFERROR(IF('1.DP 2012-2022 '!L170&lt;0,"IRPJ NEGATIVO",('1.DP 2012-2022 '!L170+'1.DP 2012-2022 '!AH170)/'1.DP 2012-2022 '!W170),"NA")</f>
        <v>0.37579214194774657</v>
      </c>
      <c r="N170" s="26">
        <f>IFERROR(IF('1.DP 2012-2022 '!M170&lt;0,"IRPJ NEGATIVO",('1.DP 2012-2022 '!M170+'1.DP 2012-2022 '!AI170)/'1.DP 2012-2022 '!X170),"NA")</f>
        <v>0.42556508184065717</v>
      </c>
      <c r="O170" s="26" t="str">
        <f>IFERROR(IF('1.DP 2012-2022 '!N170&lt;0,"IRPJ NEGATIVO",('1.DP 2012-2022 '!N170+'1.DP 2012-2022 '!AJ170)/'1.DP 2012-2022 '!Y170),"NA")</f>
        <v>NA</v>
      </c>
      <c r="P170" s="26" t="str">
        <f>IFERROR(IF('1.DP 2012-2022 '!O170&lt;0,"IRPJ NEGATIVO",('1.DP 2012-2022 '!O170+'1.DP 2012-2022 '!AK170)/'1.DP 2012-2022 '!Z170),"NA")</f>
        <v>NA</v>
      </c>
      <c r="Q170" s="27">
        <f t="shared" si="1"/>
        <v>9</v>
      </c>
      <c r="R170" s="27">
        <f t="shared" si="2"/>
        <v>224</v>
      </c>
      <c r="S170" s="28">
        <f>IFERROR((SUMIF('1.DP 2012-2022 '!E170:O170,"&gt;=0",'1.DP 2012-2022 '!E170:O170)+SUMIF('1.DP 2012-2022 '!E170:O170,"&gt;=0",'1.DP 2012-2022 '!AA170:AK170))/(SUM('1.DP 2012-2022 '!P170:Z170)),"NA")</f>
        <v>0.30612735808777691</v>
      </c>
      <c r="T170" s="29">
        <f t="shared" si="3"/>
        <v>1.2299759923169607E-2</v>
      </c>
      <c r="U170" s="29">
        <f t="shared" si="4"/>
        <v>9.7354990204593359E-4</v>
      </c>
    </row>
    <row r="171" spans="1:21" ht="14.25" customHeight="1">
      <c r="A171" s="12" t="s">
        <v>400</v>
      </c>
      <c r="B171" s="12" t="s">
        <v>401</v>
      </c>
      <c r="C171" s="12" t="s">
        <v>58</v>
      </c>
      <c r="D171" s="13" t="s">
        <v>377</v>
      </c>
      <c r="E171" s="25">
        <f t="shared" si="0"/>
        <v>3.9040223665337982E-3</v>
      </c>
      <c r="F171" s="26">
        <f>IFERROR(IF('1.DP 2012-2022 '!E171&lt;0,"IRPJ NEGATIVO",('1.DP 2012-2022 '!E171+'1.DP 2012-2022 '!AA171)/'1.DP 2012-2022 '!P171),"NA")</f>
        <v>0.32718886136311148</v>
      </c>
      <c r="G171" s="26">
        <f>IFERROR(IF('1.DP 2012-2022 '!F171&lt;0,"IRPJ NEGATIVO",('1.DP 2012-2022 '!F171+'1.DP 2012-2022 '!AB171)/'1.DP 2012-2022 '!Q171),"NA")</f>
        <v>0.32852567573486219</v>
      </c>
      <c r="H171" s="26">
        <f>IFERROR(IF('1.DP 2012-2022 '!G171&lt;0,"IRPJ NEGATIVO",('1.DP 2012-2022 '!G171+'1.DP 2012-2022 '!AC171)/'1.DP 2012-2022 '!R171),"NA")</f>
        <v>0.33490586276539674</v>
      </c>
      <c r="I171" s="26">
        <f>IFERROR(IF('1.DP 2012-2022 '!H171&lt;0,"IRPJ NEGATIVO",('1.DP 2012-2022 '!H171+'1.DP 2012-2022 '!AD171)/'1.DP 2012-2022 '!S171),"NA")</f>
        <v>0.22993258816780793</v>
      </c>
      <c r="J171" s="26" t="str">
        <f>IFERROR(IF('1.DP 2012-2022 '!I171&lt;0,"IRPJ NEGATIVO",('1.DP 2012-2022 '!I171+'1.DP 2012-2022 '!AE171)/'1.DP 2012-2022 '!T171),"NA")</f>
        <v>NA</v>
      </c>
      <c r="K171" s="26">
        <f>IFERROR(IF('1.DP 2012-2022 '!J171&lt;0,"IRPJ NEGATIVO",('1.DP 2012-2022 '!J171+'1.DP 2012-2022 '!AF171)/'1.DP 2012-2022 '!U171),"NA")</f>
        <v>-0.34605197792760756</v>
      </c>
      <c r="L171" s="26" t="str">
        <f>IFERROR(IF('1.DP 2012-2022 '!K171&lt;0,"IRPJ NEGATIVO",('1.DP 2012-2022 '!K171+'1.DP 2012-2022 '!AG171)/'1.DP 2012-2022 '!V171),"NA")</f>
        <v>NA</v>
      </c>
      <c r="M171" s="26" t="str">
        <f>IFERROR(IF('1.DP 2012-2022 '!L171&lt;0,"IRPJ NEGATIVO",('1.DP 2012-2022 '!L171+'1.DP 2012-2022 '!AH171)/'1.DP 2012-2022 '!W171),"NA")</f>
        <v>NA</v>
      </c>
      <c r="N171" s="26" t="str">
        <f>IFERROR(IF('1.DP 2012-2022 '!M171&lt;0,"IRPJ NEGATIVO",('1.DP 2012-2022 '!M171+'1.DP 2012-2022 '!AI171)/'1.DP 2012-2022 '!X171),"NA")</f>
        <v>NA</v>
      </c>
      <c r="O171" s="26" t="str">
        <f>IFERROR(IF('1.DP 2012-2022 '!N171&lt;0,"IRPJ NEGATIVO",('1.DP 2012-2022 '!N171+'1.DP 2012-2022 '!AJ171)/'1.DP 2012-2022 '!Y171),"NA")</f>
        <v>NA</v>
      </c>
      <c r="P171" s="26" t="str">
        <f>IFERROR(IF('1.DP 2012-2022 '!O171&lt;0,"IRPJ NEGATIVO",('1.DP 2012-2022 '!O171+'1.DP 2012-2022 '!AK171)/'1.DP 2012-2022 '!Z171),"NA")</f>
        <v>NA</v>
      </c>
      <c r="Q171" s="27">
        <f t="shared" si="1"/>
        <v>5</v>
      </c>
      <c r="R171" s="27">
        <f t="shared" si="2"/>
        <v>224</v>
      </c>
      <c r="S171" s="28">
        <f>IFERROR((SUMIF('1.DP 2012-2022 '!E171:O171,"&gt;=0",'1.DP 2012-2022 '!E171:O171)+SUMIF('1.DP 2012-2022 '!E171:O171,"&gt;=0",'1.DP 2012-2022 '!AA171:AK171))/(SUM('1.DP 2012-2022 '!P171:Z171)),"NA")</f>
        <v>0.29982863038895707</v>
      </c>
      <c r="T171" s="29">
        <f t="shared" si="3"/>
        <v>6.6926033568963633E-3</v>
      </c>
      <c r="U171" s="29">
        <f t="shared" si="4"/>
        <v>5.2973256252465911E-4</v>
      </c>
    </row>
    <row r="172" spans="1:21" ht="14.25" customHeight="1">
      <c r="A172" s="12" t="s">
        <v>402</v>
      </c>
      <c r="B172" s="12" t="s">
        <v>403</v>
      </c>
      <c r="C172" s="12" t="s">
        <v>58</v>
      </c>
      <c r="D172" s="13" t="s">
        <v>377</v>
      </c>
      <c r="E172" s="25">
        <f t="shared" si="0"/>
        <v>1.1428991379339445E-2</v>
      </c>
      <c r="F172" s="26">
        <f>IFERROR(IF('1.DP 2012-2022 '!E172&lt;0,"IRPJ NEGATIVO",('1.DP 2012-2022 '!E172+'1.DP 2012-2022 '!AA172)/'1.DP 2012-2022 '!P172),"NA")</f>
        <v>1.1785265276519354</v>
      </c>
      <c r="G172" s="26">
        <f>IFERROR(IF('1.DP 2012-2022 '!F172&lt;0,"IRPJ NEGATIVO",('1.DP 2012-2022 '!F172+'1.DP 2012-2022 '!AB172)/'1.DP 2012-2022 '!Q172),"NA")</f>
        <v>-0.77147200373872582</v>
      </c>
      <c r="H172" s="26">
        <f>IFERROR(IF('1.DP 2012-2022 '!G172&lt;0,"IRPJ NEGATIVO",('1.DP 2012-2022 '!G172+'1.DP 2012-2022 '!AC172)/'1.DP 2012-2022 '!R172),"NA")</f>
        <v>0.23364944388427128</v>
      </c>
      <c r="I172" s="26">
        <f>IFERROR(IF('1.DP 2012-2022 '!H172&lt;0,"IRPJ NEGATIVO",('1.DP 2012-2022 '!H172+'1.DP 2012-2022 '!AD172)/'1.DP 2012-2022 '!S172),"NA")</f>
        <v>-0.54899359803436865</v>
      </c>
      <c r="J172" s="26">
        <f>IFERROR(IF('1.DP 2012-2022 '!I172&lt;0,"IRPJ NEGATIVO",('1.DP 2012-2022 '!I172+'1.DP 2012-2022 '!AE172)/'1.DP 2012-2022 '!T172),"NA")</f>
        <v>0.32284578560030119</v>
      </c>
      <c r="K172" s="26">
        <f>IFERROR(IF('1.DP 2012-2022 '!J172&lt;0,"IRPJ NEGATIVO",('1.DP 2012-2022 '!J172+'1.DP 2012-2022 '!AF172)/'1.DP 2012-2022 '!U172),"NA")</f>
        <v>0.32798345132331486</v>
      </c>
      <c r="L172" s="26">
        <f>IFERROR(IF('1.DP 2012-2022 '!K172&lt;0,"IRPJ NEGATIVO",('1.DP 2012-2022 '!K172+'1.DP 2012-2022 '!AG172)/'1.DP 2012-2022 '!V172),"NA")</f>
        <v>0.3371551721386527</v>
      </c>
      <c r="M172" s="26">
        <f>IFERROR(IF('1.DP 2012-2022 '!L172&lt;0,"IRPJ NEGATIVO",('1.DP 2012-2022 '!L172+'1.DP 2012-2022 '!AH172)/'1.DP 2012-2022 '!W172),"NA")</f>
        <v>0.34375371415881695</v>
      </c>
      <c r="N172" s="26">
        <f>IFERROR(IF('1.DP 2012-2022 '!M172&lt;0,"IRPJ NEGATIVO",('1.DP 2012-2022 '!M172+'1.DP 2012-2022 '!AI172)/'1.DP 2012-2022 '!X172),"NA")</f>
        <v>0.32946472562722984</v>
      </c>
      <c r="O172" s="26">
        <f>IFERROR(IF('1.DP 2012-2022 '!N172&lt;0,"IRPJ NEGATIVO",('1.DP 2012-2022 '!N172+'1.DP 2012-2022 '!AJ172)/'1.DP 2012-2022 '!Y172),"NA")</f>
        <v>0.3452300176179447</v>
      </c>
      <c r="P172" s="26">
        <f>IFERROR(IF('1.DP 2012-2022 '!O172&lt;0,"IRPJ NEGATIVO",('1.DP 2012-2022 '!O172+'1.DP 2012-2022 '!AK172)/'1.DP 2012-2022 '!Z172),"NA")</f>
        <v>0.32969004918190592</v>
      </c>
      <c r="Q172" s="27">
        <f t="shared" si="1"/>
        <v>8</v>
      </c>
      <c r="R172" s="27">
        <f t="shared" si="2"/>
        <v>224</v>
      </c>
      <c r="S172" s="28">
        <f>IFERROR((SUMIF('1.DP 2012-2022 '!E172:O172,"&gt;=0",'1.DP 2012-2022 '!E172:O172)+SUMIF('1.DP 2012-2022 '!E172:O172,"&gt;=0",'1.DP 2012-2022 '!AA172:AK172))/(SUM('1.DP 2012-2022 '!P172:Z172)),"NA")</f>
        <v>0.22955172340608537</v>
      </c>
      <c r="T172" s="29">
        <f t="shared" si="3"/>
        <v>8.1982758359316205E-3</v>
      </c>
      <c r="U172" s="29">
        <f t="shared" si="4"/>
        <v>6.4890946545889856E-4</v>
      </c>
    </row>
    <row r="173" spans="1:21" ht="14.25" customHeight="1">
      <c r="A173" s="12" t="s">
        <v>404</v>
      </c>
      <c r="B173" s="12" t="s">
        <v>405</v>
      </c>
      <c r="C173" s="12" t="s">
        <v>58</v>
      </c>
      <c r="D173" s="13" t="s">
        <v>377</v>
      </c>
      <c r="E173" s="25">
        <f t="shared" si="0"/>
        <v>3.2886105261912987E-4</v>
      </c>
      <c r="F173" s="26">
        <f>IFERROR(IF('1.DP 2012-2022 '!E173&lt;0,"IRPJ NEGATIVO",('1.DP 2012-2022 '!E173+'1.DP 2012-2022 '!AA173)/'1.DP 2012-2022 '!P173),"NA")</f>
        <v>2.1610491090303705E-2</v>
      </c>
      <c r="G173" s="26">
        <f>IFERROR(IF('1.DP 2012-2022 '!F173&lt;0,"IRPJ NEGATIVO",('1.DP 2012-2022 '!F173+'1.DP 2012-2022 '!AB173)/'1.DP 2012-2022 '!Q173),"NA")</f>
        <v>2.3819440033655145E-2</v>
      </c>
      <c r="H173" s="26">
        <f>IFERROR(IF('1.DP 2012-2022 '!G173&lt;0,"IRPJ NEGATIVO",('1.DP 2012-2022 '!G173+'1.DP 2012-2022 '!AC173)/'1.DP 2012-2022 '!R173),"NA")</f>
        <v>-2.3877251528382315E-3</v>
      </c>
      <c r="I173" s="26">
        <f>IFERROR(IF('1.DP 2012-2022 '!H173&lt;0,"IRPJ NEGATIVO",('1.DP 2012-2022 '!H173+'1.DP 2012-2022 '!AD173)/'1.DP 2012-2022 '!S173),"NA")</f>
        <v>3.4798639514995081E-2</v>
      </c>
      <c r="J173" s="26">
        <f>IFERROR(IF('1.DP 2012-2022 '!I173&lt;0,"IRPJ NEGATIVO",('1.DP 2012-2022 '!I173+'1.DP 2012-2022 '!AE173)/'1.DP 2012-2022 '!T173),"NA")</f>
        <v>-1.473469148777362E-4</v>
      </c>
      <c r="K173" s="26">
        <f>IFERROR(IF('1.DP 2012-2022 '!J173&lt;0,"IRPJ NEGATIVO",('1.DP 2012-2022 '!J173+'1.DP 2012-2022 '!AF173)/'1.DP 2012-2022 '!U173),"NA")</f>
        <v>-4.028622784552867E-3</v>
      </c>
      <c r="L173" s="26" t="str">
        <f>IFERROR(IF('1.DP 2012-2022 '!K173&lt;0,"IRPJ NEGATIVO",('1.DP 2012-2022 '!K173+'1.DP 2012-2022 '!AG173)/'1.DP 2012-2022 '!V173),"NA")</f>
        <v>NA</v>
      </c>
      <c r="M173" s="26" t="str">
        <f>IFERROR(IF('1.DP 2012-2022 '!L173&lt;0,"IRPJ NEGATIVO",('1.DP 2012-2022 '!L173+'1.DP 2012-2022 '!AH173)/'1.DP 2012-2022 '!W173),"NA")</f>
        <v>NA</v>
      </c>
      <c r="N173" s="26" t="str">
        <f>IFERROR(IF('1.DP 2012-2022 '!M173&lt;0,"IRPJ NEGATIVO",('1.DP 2012-2022 '!M173+'1.DP 2012-2022 '!AI173)/'1.DP 2012-2022 '!X173),"NA")</f>
        <v>NA</v>
      </c>
      <c r="O173" s="26" t="str">
        <f>IFERROR(IF('1.DP 2012-2022 '!N173&lt;0,"IRPJ NEGATIVO",('1.DP 2012-2022 '!N173+'1.DP 2012-2022 '!AJ173)/'1.DP 2012-2022 '!Y173),"NA")</f>
        <v>NA</v>
      </c>
      <c r="P173" s="26" t="str">
        <f>IFERROR(IF('1.DP 2012-2022 '!O173&lt;0,"IRPJ NEGATIVO",('1.DP 2012-2022 '!O173+'1.DP 2012-2022 '!AK173)/'1.DP 2012-2022 '!Z173),"NA")</f>
        <v>NA</v>
      </c>
      <c r="Q173" s="27">
        <f t="shared" si="1"/>
        <v>6</v>
      </c>
      <c r="R173" s="27">
        <f t="shared" si="2"/>
        <v>224</v>
      </c>
      <c r="S173" s="28">
        <f>IFERROR((SUMIF('1.DP 2012-2022 '!E173:O173,"&gt;=0",'1.DP 2012-2022 '!E173:O173)+SUMIF('1.DP 2012-2022 '!E173:O173,"&gt;=0",'1.DP 2012-2022 '!AA173:AK173))/(SUM('1.DP 2012-2022 '!P173:Z173)),"NA")</f>
        <v>1.4626248239930383E-2</v>
      </c>
      <c r="T173" s="29">
        <f t="shared" si="3"/>
        <v>3.9177450642670667E-4</v>
      </c>
      <c r="U173" s="29">
        <f t="shared" si="4"/>
        <v>3.100971358289127E-5</v>
      </c>
    </row>
    <row r="174" spans="1:21" ht="14.25" customHeight="1">
      <c r="A174" s="12" t="s">
        <v>406</v>
      </c>
      <c r="B174" s="12" t="s">
        <v>407</v>
      </c>
      <c r="C174" s="12" t="s">
        <v>58</v>
      </c>
      <c r="D174" s="13" t="s">
        <v>377</v>
      </c>
      <c r="E174" s="25">
        <f t="shared" si="0"/>
        <v>0</v>
      </c>
      <c r="F174" s="26">
        <f>IFERROR(IF('1.DP 2012-2022 '!E174&lt;0,"IRPJ NEGATIVO",('1.DP 2012-2022 '!E174+'1.DP 2012-2022 '!AA174)/'1.DP 2012-2022 '!P174),"NA")</f>
        <v>0</v>
      </c>
      <c r="G174" s="26">
        <f>IFERROR(IF('1.DP 2012-2022 '!F174&lt;0,"IRPJ NEGATIVO",('1.DP 2012-2022 '!F174+'1.DP 2012-2022 '!AB174)/'1.DP 2012-2022 '!Q174),"NA")</f>
        <v>0</v>
      </c>
      <c r="H174" s="26">
        <f>IFERROR(IF('1.DP 2012-2022 '!G174&lt;0,"IRPJ NEGATIVO",('1.DP 2012-2022 '!G174+'1.DP 2012-2022 '!AC174)/'1.DP 2012-2022 '!R174),"NA")</f>
        <v>0</v>
      </c>
      <c r="I174" s="26">
        <f>IFERROR(IF('1.DP 2012-2022 '!H174&lt;0,"IRPJ NEGATIVO",('1.DP 2012-2022 '!H174+'1.DP 2012-2022 '!AD174)/'1.DP 2012-2022 '!S174),"NA")</f>
        <v>0</v>
      </c>
      <c r="J174" s="26">
        <f>IFERROR(IF('1.DP 2012-2022 '!I174&lt;0,"IRPJ NEGATIVO",('1.DP 2012-2022 '!I174+'1.DP 2012-2022 '!AE174)/'1.DP 2012-2022 '!T174),"NA")</f>
        <v>0</v>
      </c>
      <c r="K174" s="26">
        <f>IFERROR(IF('1.DP 2012-2022 '!J174&lt;0,"IRPJ NEGATIVO",('1.DP 2012-2022 '!J174+'1.DP 2012-2022 '!AF174)/'1.DP 2012-2022 '!U174),"NA")</f>
        <v>0</v>
      </c>
      <c r="L174" s="26">
        <f>IFERROR(IF('1.DP 2012-2022 '!K174&lt;0,"IRPJ NEGATIVO",('1.DP 2012-2022 '!K174+'1.DP 2012-2022 '!AG174)/'1.DP 2012-2022 '!V174),"NA")</f>
        <v>0</v>
      </c>
      <c r="M174" s="26">
        <f>IFERROR(IF('1.DP 2012-2022 '!L174&lt;0,"IRPJ NEGATIVO",('1.DP 2012-2022 '!L174+'1.DP 2012-2022 '!AH174)/'1.DP 2012-2022 '!W174),"NA")</f>
        <v>0</v>
      </c>
      <c r="N174" s="26">
        <f>IFERROR(IF('1.DP 2012-2022 '!M174&lt;0,"IRPJ NEGATIVO",('1.DP 2012-2022 '!M174+'1.DP 2012-2022 '!AI174)/'1.DP 2012-2022 '!X174),"NA")</f>
        <v>0</v>
      </c>
      <c r="O174" s="26">
        <f>IFERROR(IF('1.DP 2012-2022 '!N174&lt;0,"IRPJ NEGATIVO",('1.DP 2012-2022 '!N174+'1.DP 2012-2022 '!AJ174)/'1.DP 2012-2022 '!Y174),"NA")</f>
        <v>0</v>
      </c>
      <c r="P174" s="26">
        <f>IFERROR(IF('1.DP 2012-2022 '!O174&lt;0,"IRPJ NEGATIVO",('1.DP 2012-2022 '!O174+'1.DP 2012-2022 '!AK174)/'1.DP 2012-2022 '!Z174),"NA")</f>
        <v>0.32511401927631878</v>
      </c>
      <c r="Q174" s="27">
        <f t="shared" si="1"/>
        <v>11</v>
      </c>
      <c r="R174" s="27">
        <f t="shared" si="2"/>
        <v>224</v>
      </c>
      <c r="S174" s="28">
        <f>IFERROR((SUMIF('1.DP 2012-2022 '!E174:O174,"&gt;=0",'1.DP 2012-2022 '!E174:O174)+SUMIF('1.DP 2012-2022 '!E174:O174,"&gt;=0",'1.DP 2012-2022 '!AA174:AK174))/(SUM('1.DP 2012-2022 '!P174:Z174)),"NA")</f>
        <v>9.352917893974369E-2</v>
      </c>
      <c r="T174" s="29">
        <f t="shared" si="3"/>
        <v>4.5929507515052705E-3</v>
      </c>
      <c r="U174" s="29">
        <f t="shared" si="4"/>
        <v>3.6354097821101786E-4</v>
      </c>
    </row>
    <row r="175" spans="1:21" ht="14.25" customHeight="1">
      <c r="A175" s="12" t="s">
        <v>408</v>
      </c>
      <c r="B175" s="12" t="s">
        <v>409</v>
      </c>
      <c r="C175" s="12" t="s">
        <v>58</v>
      </c>
      <c r="D175" s="13" t="s">
        <v>377</v>
      </c>
      <c r="E175" s="25">
        <f t="shared" si="0"/>
        <v>7.7546439837485146E-4</v>
      </c>
      <c r="F175" s="26">
        <f>IFERROR(IF('1.DP 2012-2022 '!E175&lt;0,"IRPJ NEGATIVO",('1.DP 2012-2022 '!E175+'1.DP 2012-2022 '!AA175)/'1.DP 2012-2022 '!P175),"NA")</f>
        <v>7.764545873943951E-2</v>
      </c>
      <c r="G175" s="26">
        <f>IFERROR(IF('1.DP 2012-2022 '!F175&lt;0,"IRPJ NEGATIVO",('1.DP 2012-2022 '!F175+'1.DP 2012-2022 '!AB175)/'1.DP 2012-2022 '!Q175),"NA")</f>
        <v>9.6058566496527234E-2</v>
      </c>
      <c r="H175" s="26" t="str">
        <f>IFERROR(IF('1.DP 2012-2022 '!G175&lt;0,"IRPJ NEGATIVO",('1.DP 2012-2022 '!G175+'1.DP 2012-2022 '!AC175)/'1.DP 2012-2022 '!R175),"NA")</f>
        <v>NA</v>
      </c>
      <c r="I175" s="26" t="str">
        <f>IFERROR(IF('1.DP 2012-2022 '!H175&lt;0,"IRPJ NEGATIVO",('1.DP 2012-2022 '!H175+'1.DP 2012-2022 '!AD175)/'1.DP 2012-2022 '!S175),"NA")</f>
        <v>NA</v>
      </c>
      <c r="J175" s="26" t="str">
        <f>IFERROR(IF('1.DP 2012-2022 '!I175&lt;0,"IRPJ NEGATIVO",('1.DP 2012-2022 '!I175+'1.DP 2012-2022 '!AE175)/'1.DP 2012-2022 '!T175),"NA")</f>
        <v>NA</v>
      </c>
      <c r="K175" s="26" t="str">
        <f>IFERROR(IF('1.DP 2012-2022 '!J175&lt;0,"IRPJ NEGATIVO",('1.DP 2012-2022 '!J175+'1.DP 2012-2022 '!AF175)/'1.DP 2012-2022 '!U175),"NA")</f>
        <v>NA</v>
      </c>
      <c r="L175" s="26" t="str">
        <f>IFERROR(IF('1.DP 2012-2022 '!K175&lt;0,"IRPJ NEGATIVO",('1.DP 2012-2022 '!K175+'1.DP 2012-2022 '!AG175)/'1.DP 2012-2022 '!V175),"NA")</f>
        <v>NA</v>
      </c>
      <c r="M175" s="26" t="str">
        <f>IFERROR(IF('1.DP 2012-2022 '!L175&lt;0,"IRPJ NEGATIVO",('1.DP 2012-2022 '!L175+'1.DP 2012-2022 '!AH175)/'1.DP 2012-2022 '!W175),"NA")</f>
        <v>NA</v>
      </c>
      <c r="N175" s="26" t="str">
        <f>IFERROR(IF('1.DP 2012-2022 '!M175&lt;0,"IRPJ NEGATIVO",('1.DP 2012-2022 '!M175+'1.DP 2012-2022 '!AI175)/'1.DP 2012-2022 '!X175),"NA")</f>
        <v>NA</v>
      </c>
      <c r="O175" s="26" t="str">
        <f>IFERROR(IF('1.DP 2012-2022 '!N175&lt;0,"IRPJ NEGATIVO",('1.DP 2012-2022 '!N175+'1.DP 2012-2022 '!AJ175)/'1.DP 2012-2022 '!Y175),"NA")</f>
        <v>NA</v>
      </c>
      <c r="P175" s="26" t="str">
        <f>IFERROR(IF('1.DP 2012-2022 '!O175&lt;0,"IRPJ NEGATIVO",('1.DP 2012-2022 '!O175+'1.DP 2012-2022 '!AK175)/'1.DP 2012-2022 '!Z175),"NA")</f>
        <v>NA</v>
      </c>
      <c r="Q175" s="27">
        <f t="shared" si="1"/>
        <v>2</v>
      </c>
      <c r="R175" s="27">
        <f t="shared" si="2"/>
        <v>224</v>
      </c>
      <c r="S175" s="28">
        <f>IFERROR((SUMIF('1.DP 2012-2022 '!E175:O175,"&gt;=0",'1.DP 2012-2022 '!E175:O175)+SUMIF('1.DP 2012-2022 '!E175:O175,"&gt;=0",'1.DP 2012-2022 '!AA175:AK175))/(SUM('1.DP 2012-2022 '!P175:Z175)),"NA")</f>
        <v>8.3216015816920827E-2</v>
      </c>
      <c r="T175" s="29">
        <f t="shared" si="3"/>
        <v>7.4300014122250738E-4</v>
      </c>
      <c r="U175" s="29">
        <f t="shared" si="4"/>
        <v>5.8809905170968784E-5</v>
      </c>
    </row>
    <row r="176" spans="1:21" ht="14.25" customHeight="1">
      <c r="A176" s="12" t="s">
        <v>410</v>
      </c>
      <c r="B176" s="12" t="s">
        <v>411</v>
      </c>
      <c r="C176" s="12" t="s">
        <v>58</v>
      </c>
      <c r="D176" s="13" t="s">
        <v>377</v>
      </c>
      <c r="E176" s="25">
        <f t="shared" si="0"/>
        <v>9.9131524310768545E-3</v>
      </c>
      <c r="F176" s="26">
        <f>IFERROR(IF('1.DP 2012-2022 '!E176&lt;0,"IRPJ NEGATIVO",('1.DP 2012-2022 '!E176+'1.DP 2012-2022 '!AA176)/'1.DP 2012-2022 '!P176),"NA")</f>
        <v>0.11390426006355403</v>
      </c>
      <c r="G176" s="26" t="str">
        <f>IFERROR(IF('1.DP 2012-2022 '!F176&lt;0,"IRPJ NEGATIVO",('1.DP 2012-2022 '!F176+'1.DP 2012-2022 '!AB176)/'1.DP 2012-2022 '!Q176),"NA")</f>
        <v>NA</v>
      </c>
      <c r="H176" s="26">
        <f>IFERROR(IF('1.DP 2012-2022 '!G176&lt;0,"IRPJ NEGATIVO",('1.DP 2012-2022 '!G176+'1.DP 2012-2022 '!AC176)/'1.DP 2012-2022 '!R176),"NA")</f>
        <v>0.43673271385571161</v>
      </c>
      <c r="I176" s="26">
        <f>IFERROR(IF('1.DP 2012-2022 '!H176&lt;0,"IRPJ NEGATIVO",('1.DP 2012-2022 '!H176+'1.DP 2012-2022 '!AD176)/'1.DP 2012-2022 '!S176),"NA")</f>
        <v>0.13776654485521572</v>
      </c>
      <c r="J176" s="26" t="str">
        <f>IFERROR(IF('1.DP 2012-2022 '!I176&lt;0,"IRPJ NEGATIVO",('1.DP 2012-2022 '!I176+'1.DP 2012-2022 '!AE176)/'1.DP 2012-2022 '!T176),"NA")</f>
        <v>IRPJ NEGATIVO</v>
      </c>
      <c r="K176" s="26">
        <f>IFERROR(IF('1.DP 2012-2022 '!J176&lt;0,"IRPJ NEGATIVO",('1.DP 2012-2022 '!J176+'1.DP 2012-2022 '!AF176)/'1.DP 2012-2022 '!U176),"NA")</f>
        <v>0.10964735586528855</v>
      </c>
      <c r="L176" s="26">
        <f>IFERROR(IF('1.DP 2012-2022 '!K176&lt;0,"IRPJ NEGATIVO",('1.DP 2012-2022 '!K176+'1.DP 2012-2022 '!AG176)/'1.DP 2012-2022 '!V176),"NA")</f>
        <v>-0.62128878501777385</v>
      </c>
      <c r="M176" s="26">
        <f>IFERROR(IF('1.DP 2012-2022 '!L176&lt;0,"IRPJ NEGATIVO",('1.DP 2012-2022 '!L176+'1.DP 2012-2022 '!AH176)/'1.DP 2012-2022 '!W176),"NA")</f>
        <v>0.3490475119010249</v>
      </c>
      <c r="N176" s="26">
        <f>IFERROR(IF('1.DP 2012-2022 '!M176&lt;0,"IRPJ NEGATIVO",('1.DP 2012-2022 '!M176+'1.DP 2012-2022 '!AI176)/'1.DP 2012-2022 '!X176),"NA")</f>
        <v>0.42592351824521735</v>
      </c>
      <c r="O176" s="26">
        <f>IFERROR(IF('1.DP 2012-2022 '!N176&lt;0,"IRPJ NEGATIVO",('1.DP 2012-2022 '!N176+'1.DP 2012-2022 '!AJ176)/'1.DP 2012-2022 '!Y176),"NA")</f>
        <v>0.36995597170505157</v>
      </c>
      <c r="P176" s="26">
        <f>IFERROR(IF('1.DP 2012-2022 '!O176&lt;0,"IRPJ NEGATIVO",('1.DP 2012-2022 '!O176+'1.DP 2012-2022 '!AK176)/'1.DP 2012-2022 '!Z176),"NA")</f>
        <v>0.4480954013812859</v>
      </c>
      <c r="Q176" s="27">
        <f t="shared" si="1"/>
        <v>8</v>
      </c>
      <c r="R176" s="27">
        <f t="shared" si="2"/>
        <v>224</v>
      </c>
      <c r="S176" s="28">
        <f>IFERROR((SUMIF('1.DP 2012-2022 '!E176:O176,"&gt;=0",'1.DP 2012-2022 '!E176:O176)+SUMIF('1.DP 2012-2022 '!E176:O176,"&gt;=0",'1.DP 2012-2022 '!AA176:AK176))/(SUM('1.DP 2012-2022 '!P176:Z176)),"NA")</f>
        <v>0.38227808477472264</v>
      </c>
      <c r="T176" s="29">
        <f t="shared" si="3"/>
        <v>1.3652788741954381E-2</v>
      </c>
      <c r="U176" s="29">
        <f t="shared" si="4"/>
        <v>1.0806447626140569E-3</v>
      </c>
    </row>
    <row r="177" spans="1:21" ht="14.25" customHeight="1">
      <c r="A177" s="12" t="s">
        <v>412</v>
      </c>
      <c r="B177" s="12" t="s">
        <v>413</v>
      </c>
      <c r="C177" s="12" t="s">
        <v>58</v>
      </c>
      <c r="D177" s="13" t="s">
        <v>377</v>
      </c>
      <c r="E177" s="25">
        <f t="shared" si="0"/>
        <v>1.6017669782163072E-2</v>
      </c>
      <c r="F177" s="26">
        <f>IFERROR(IF('1.DP 2012-2022 '!E177&lt;0,"IRPJ NEGATIVO",('1.DP 2012-2022 '!E177+'1.DP 2012-2022 '!AA177)/'1.DP 2012-2022 '!P177),"NA")</f>
        <v>0.16693867525422118</v>
      </c>
      <c r="G177" s="26">
        <f>IFERROR(IF('1.DP 2012-2022 '!F177&lt;0,"IRPJ NEGATIVO",('1.DP 2012-2022 '!F177+'1.DP 2012-2022 '!AB177)/'1.DP 2012-2022 '!Q177),"NA")</f>
        <v>0.34100696485544851</v>
      </c>
      <c r="H177" s="26">
        <f>IFERROR(IF('1.DP 2012-2022 '!G177&lt;0,"IRPJ NEGATIVO",('1.DP 2012-2022 '!G177+'1.DP 2012-2022 '!AC177)/'1.DP 2012-2022 '!R177),"NA")</f>
        <v>0.5664567676141069</v>
      </c>
      <c r="I177" s="26">
        <f>IFERROR(IF('1.DP 2012-2022 '!H177&lt;0,"IRPJ NEGATIVO",('1.DP 2012-2022 '!H177+'1.DP 2012-2022 '!AD177)/'1.DP 2012-2022 '!S177),"NA")</f>
        <v>-10.103903905782708</v>
      </c>
      <c r="J177" s="26">
        <f>IFERROR(IF('1.DP 2012-2022 '!I177&lt;0,"IRPJ NEGATIVO",('1.DP 2012-2022 '!I177+'1.DP 2012-2022 '!AE177)/'1.DP 2012-2022 '!T177),"NA")</f>
        <v>0.10925555691172549</v>
      </c>
      <c r="K177" s="26">
        <f>IFERROR(IF('1.DP 2012-2022 '!J177&lt;0,"IRPJ NEGATIVO",('1.DP 2012-2022 '!J177+'1.DP 2012-2022 '!AF177)/'1.DP 2012-2022 '!U177),"NA")</f>
        <v>0.28419087470694682</v>
      </c>
      <c r="L177" s="26">
        <f>IFERROR(IF('1.DP 2012-2022 '!K177&lt;0,"IRPJ NEGATIVO",('1.DP 2012-2022 '!K177+'1.DP 2012-2022 '!AG177)/'1.DP 2012-2022 '!V177),"NA")</f>
        <v>0.48084163579730616</v>
      </c>
      <c r="M177" s="26">
        <f>IFERROR(IF('1.DP 2012-2022 '!L177&lt;0,"IRPJ NEGATIVO",('1.DP 2012-2022 '!L177+'1.DP 2012-2022 '!AH177)/'1.DP 2012-2022 '!W177),"NA")</f>
        <v>0.41163161315334529</v>
      </c>
      <c r="N177" s="26">
        <f>IFERROR(IF('1.DP 2012-2022 '!M177&lt;0,"IRPJ NEGATIVO",('1.DP 2012-2022 '!M177+'1.DP 2012-2022 '!AI177)/'1.DP 2012-2022 '!X177),"NA")</f>
        <v>0.36197547750828313</v>
      </c>
      <c r="O177" s="26">
        <f>IFERROR(IF('1.DP 2012-2022 '!N177&lt;0,"IRPJ NEGATIVO",('1.DP 2012-2022 '!N177+'1.DP 2012-2022 '!AJ177)/'1.DP 2012-2022 '!Y177),"NA")</f>
        <v>0.50686466228269089</v>
      </c>
      <c r="P177" s="26">
        <f>IFERROR(IF('1.DP 2012-2022 '!O177&lt;0,"IRPJ NEGATIVO",('1.DP 2012-2022 '!O177+'1.DP 2012-2022 '!AK177)/'1.DP 2012-2022 '!Z177),"NA")</f>
        <v>0.44210038921517775</v>
      </c>
      <c r="Q177" s="27">
        <f t="shared" si="1"/>
        <v>10</v>
      </c>
      <c r="R177" s="27">
        <f t="shared" si="2"/>
        <v>224</v>
      </c>
      <c r="S177" s="28">
        <f>IFERROR((SUMIF('1.DP 2012-2022 '!E177:O177,"&gt;=0",'1.DP 2012-2022 '!E177:O177)+SUMIF('1.DP 2012-2022 '!E177:O177,"&gt;=0",'1.DP 2012-2022 '!AA177:AK177))/(SUM('1.DP 2012-2022 '!P177:Z177)),"NA")</f>
        <v>0.3784445372620901</v>
      </c>
      <c r="T177" s="29">
        <f t="shared" si="3"/>
        <v>1.6894845413486164E-2</v>
      </c>
      <c r="U177" s="29">
        <f t="shared" si="4"/>
        <v>1.3372598489826506E-3</v>
      </c>
    </row>
    <row r="178" spans="1:21" ht="14.25" customHeight="1">
      <c r="A178" s="12" t="s">
        <v>414</v>
      </c>
      <c r="B178" s="12" t="s">
        <v>415</v>
      </c>
      <c r="C178" s="12" t="s">
        <v>58</v>
      </c>
      <c r="D178" s="13" t="s">
        <v>377</v>
      </c>
      <c r="E178" s="25">
        <f t="shared" si="0"/>
        <v>2.5396755213113603E-3</v>
      </c>
      <c r="F178" s="26" t="str">
        <f>IFERROR(IF('1.DP 2012-2022 '!E178&lt;0,"IRPJ NEGATIVO",('1.DP 2012-2022 '!E178+'1.DP 2012-2022 '!AA178)/'1.DP 2012-2022 '!P178),"NA")</f>
        <v>IRPJ NEGATIVO</v>
      </c>
      <c r="G178" s="26" t="str">
        <f>IFERROR(IF('1.DP 2012-2022 '!F178&lt;0,"IRPJ NEGATIVO",('1.DP 2012-2022 '!F178+'1.DP 2012-2022 '!AB178)/'1.DP 2012-2022 '!Q178),"NA")</f>
        <v>IRPJ NEGATIVO</v>
      </c>
      <c r="H178" s="26">
        <f>IFERROR(IF('1.DP 2012-2022 '!G178&lt;0,"IRPJ NEGATIVO",('1.DP 2012-2022 '!G178+'1.DP 2012-2022 '!AC178)/'1.DP 2012-2022 '!R178),"NA")</f>
        <v>3.9953144168090995E-2</v>
      </c>
      <c r="I178" s="26">
        <f>IFERROR(IF('1.DP 2012-2022 '!H178&lt;0,"IRPJ NEGATIVO",('1.DP 2012-2022 '!H178+'1.DP 2012-2022 '!AD178)/'1.DP 2012-2022 '!S178),"NA")</f>
        <v>2.1257375048206583E-2</v>
      </c>
      <c r="J178" s="26">
        <f>IFERROR(IF('1.DP 2012-2022 '!I178&lt;0,"IRPJ NEGATIVO",('1.DP 2012-2022 '!I178+'1.DP 2012-2022 '!AE178)/'1.DP 2012-2022 '!T178),"NA")</f>
        <v>9.2302036973187701E-2</v>
      </c>
      <c r="K178" s="26">
        <f>IFERROR(IF('1.DP 2012-2022 '!J178&lt;0,"IRPJ NEGATIVO",('1.DP 2012-2022 '!J178+'1.DP 2012-2022 '!AF178)/'1.DP 2012-2022 '!U178),"NA")</f>
        <v>7.7876342051182379E-2</v>
      </c>
      <c r="L178" s="26">
        <f>IFERROR(IF('1.DP 2012-2022 '!K178&lt;0,"IRPJ NEGATIVO",('1.DP 2012-2022 '!K178+'1.DP 2012-2022 '!AG178)/'1.DP 2012-2022 '!V178),"NA")</f>
        <v>5.7412133974109616E-2</v>
      </c>
      <c r="M178" s="26">
        <f>IFERROR(IF('1.DP 2012-2022 '!L178&lt;0,"IRPJ NEGATIVO",('1.DP 2012-2022 '!L178+'1.DP 2012-2022 '!AH178)/'1.DP 2012-2022 '!W178),"NA")</f>
        <v>5.9431383704422781E-2</v>
      </c>
      <c r="N178" s="26">
        <f>IFERROR(IF('1.DP 2012-2022 '!M178&lt;0,"IRPJ NEGATIVO",('1.DP 2012-2022 '!M178+'1.DP 2012-2022 '!AI178)/'1.DP 2012-2022 '!X178),"NA")</f>
        <v>8.6607812411635246E-2</v>
      </c>
      <c r="O178" s="26">
        <f>IFERROR(IF('1.DP 2012-2022 '!N178&lt;0,"IRPJ NEGATIVO",('1.DP 2012-2022 '!N178+'1.DP 2012-2022 '!AJ178)/'1.DP 2012-2022 '!Y178),"NA")</f>
        <v>7.0837386579159958E-2</v>
      </c>
      <c r="P178" s="26">
        <f>IFERROR(IF('1.DP 2012-2022 '!O178&lt;0,"IRPJ NEGATIVO",('1.DP 2012-2022 '!O178+'1.DP 2012-2022 '!AK178)/'1.DP 2012-2022 '!Z178),"NA")</f>
        <v>7.3397530573003411E-2</v>
      </c>
      <c r="Q178" s="27">
        <f t="shared" si="1"/>
        <v>9</v>
      </c>
      <c r="R178" s="27">
        <f t="shared" si="2"/>
        <v>224</v>
      </c>
      <c r="S178" s="28">
        <f>IFERROR((SUMIF('1.DP 2012-2022 '!E178:O178,"&gt;=0",'1.DP 2012-2022 '!E178:O178)+SUMIF('1.DP 2012-2022 '!E178:O178,"&gt;=0",'1.DP 2012-2022 '!AA178:AK178))/(SUM('1.DP 2012-2022 '!P178:Z178)),"NA")</f>
        <v>6.1129409785349982E-2</v>
      </c>
      <c r="T178" s="29">
        <f t="shared" si="3"/>
        <v>2.4560923574470975E-3</v>
      </c>
      <c r="U178" s="29">
        <f t="shared" si="4"/>
        <v>1.9440448341630738E-4</v>
      </c>
    </row>
    <row r="179" spans="1:21" ht="14.25" customHeight="1">
      <c r="A179" s="12" t="s">
        <v>416</v>
      </c>
      <c r="B179" s="12" t="s">
        <v>417</v>
      </c>
      <c r="C179" s="12" t="s">
        <v>58</v>
      </c>
      <c r="D179" s="13" t="s">
        <v>377</v>
      </c>
      <c r="E179" s="25">
        <f t="shared" si="0"/>
        <v>8.6760709287571226E-3</v>
      </c>
      <c r="F179" s="26">
        <f>IFERROR(IF('1.DP 2012-2022 '!E179&lt;0,"IRPJ NEGATIVO",('1.DP 2012-2022 '!E179+'1.DP 2012-2022 '!AA179)/'1.DP 2012-2022 '!P179),"NA")</f>
        <v>-4.1177162840849517E-4</v>
      </c>
      <c r="G179" s="26">
        <f>IFERROR(IF('1.DP 2012-2022 '!F179&lt;0,"IRPJ NEGATIVO",('1.DP 2012-2022 '!F179+'1.DP 2012-2022 '!AB179)/'1.DP 2012-2022 '!Q179),"NA")</f>
        <v>0.25341960042657019</v>
      </c>
      <c r="H179" s="26">
        <f>IFERROR(IF('1.DP 2012-2022 '!G179&lt;0,"IRPJ NEGATIVO",('1.DP 2012-2022 '!G179+'1.DP 2012-2022 '!AC179)/'1.DP 2012-2022 '!R179),"NA")</f>
        <v>0.11649917107130908</v>
      </c>
      <c r="I179" s="26" t="str">
        <f>IFERROR(IF('1.DP 2012-2022 '!H179&lt;0,"IRPJ NEGATIVO",('1.DP 2012-2022 '!H179+'1.DP 2012-2022 '!AD179)/'1.DP 2012-2022 '!S179),"NA")</f>
        <v>IRPJ NEGATIVO</v>
      </c>
      <c r="J179" s="26" t="str">
        <f>IFERROR(IF('1.DP 2012-2022 '!I179&lt;0,"IRPJ NEGATIVO",('1.DP 2012-2022 '!I179+'1.DP 2012-2022 '!AE179)/'1.DP 2012-2022 '!T179),"NA")</f>
        <v>IRPJ NEGATIVO</v>
      </c>
      <c r="K179" s="26" t="str">
        <f>IFERROR(IF('1.DP 2012-2022 '!J179&lt;0,"IRPJ NEGATIVO",('1.DP 2012-2022 '!J179+'1.DP 2012-2022 '!AF179)/'1.DP 2012-2022 '!U179),"NA")</f>
        <v>IRPJ NEGATIVO</v>
      </c>
      <c r="L179" s="26">
        <f>IFERROR(IF('1.DP 2012-2022 '!K179&lt;0,"IRPJ NEGATIVO",('1.DP 2012-2022 '!K179+'1.DP 2012-2022 '!AG179)/'1.DP 2012-2022 '!V179),"NA")</f>
        <v>0.33431583687498967</v>
      </c>
      <c r="M179" s="26">
        <f>IFERROR(IF('1.DP 2012-2022 '!L179&lt;0,"IRPJ NEGATIVO",('1.DP 2012-2022 '!L179+'1.DP 2012-2022 '!AH179)/'1.DP 2012-2022 '!W179),"NA")</f>
        <v>0.37738391595663456</v>
      </c>
      <c r="N179" s="26">
        <f>IFERROR(IF('1.DP 2012-2022 '!M179&lt;0,"IRPJ NEGATIVO",('1.DP 2012-2022 '!M179+'1.DP 2012-2022 '!AI179)/'1.DP 2012-2022 '!X179),"NA")</f>
        <v>0.30894617825599302</v>
      </c>
      <c r="O179" s="26">
        <f>IFERROR(IF('1.DP 2012-2022 '!N179&lt;0,"IRPJ NEGATIVO",('1.DP 2012-2022 '!N179+'1.DP 2012-2022 '!AJ179)/'1.DP 2012-2022 '!Y179),"NA")</f>
        <v>0.31035697107930782</v>
      </c>
      <c r="P179" s="26">
        <f>IFERROR(IF('1.DP 2012-2022 '!O179&lt;0,"IRPJ NEGATIVO",('1.DP 2012-2022 '!O179+'1.DP 2012-2022 '!AK179)/'1.DP 2012-2022 '!Z179),"NA")</f>
        <v>0.46774295256929521</v>
      </c>
      <c r="Q179" s="27">
        <f t="shared" si="1"/>
        <v>8</v>
      </c>
      <c r="R179" s="27">
        <f t="shared" si="2"/>
        <v>224</v>
      </c>
      <c r="S179" s="28">
        <f>IFERROR((SUMIF('1.DP 2012-2022 '!E179:O179,"&gt;=0",'1.DP 2012-2022 '!E179:O179)+SUMIF('1.DP 2012-2022 '!E179:O179,"&gt;=0",'1.DP 2012-2022 '!AA179:AK179))/(SUM('1.DP 2012-2022 '!P179:Z179)),"NA")</f>
        <v>-3.7568485189313161E-2</v>
      </c>
      <c r="T179" s="29">
        <f t="shared" si="3"/>
        <v>-1.3417316139040414E-3</v>
      </c>
      <c r="U179" s="29">
        <f t="shared" si="4"/>
        <v>-1.0620066484611495E-4</v>
      </c>
    </row>
    <row r="180" spans="1:21" ht="14.25" customHeight="1">
      <c r="A180" s="12" t="s">
        <v>418</v>
      </c>
      <c r="B180" s="12" t="s">
        <v>419</v>
      </c>
      <c r="C180" s="12" t="s">
        <v>58</v>
      </c>
      <c r="D180" s="13" t="s">
        <v>377</v>
      </c>
      <c r="E180" s="25">
        <f t="shared" si="0"/>
        <v>6.5475280327094811E-4</v>
      </c>
      <c r="F180" s="26">
        <f>IFERROR(IF('1.DP 2012-2022 '!E180&lt;0,"IRPJ NEGATIVO",('1.DP 2012-2022 '!E180+'1.DP 2012-2022 '!AA180)/'1.DP 2012-2022 '!P180),"NA")</f>
        <v>-0.68783511849080892</v>
      </c>
      <c r="G180" s="26">
        <f>IFERROR(IF('1.DP 2012-2022 '!F180&lt;0,"IRPJ NEGATIVO",('1.DP 2012-2022 '!F180+'1.DP 2012-2022 '!AB180)/'1.DP 2012-2022 '!Q180),"NA")</f>
        <v>-2.2663663526853069E-2</v>
      </c>
      <c r="H180" s="26">
        <f>IFERROR(IF('1.DP 2012-2022 '!G180&lt;0,"IRPJ NEGATIVO",('1.DP 2012-2022 '!G180+'1.DP 2012-2022 '!AC180)/'1.DP 2012-2022 '!R180),"NA")</f>
        <v>8.9974856850497761E-2</v>
      </c>
      <c r="I180" s="26">
        <f>IFERROR(IF('1.DP 2012-2022 '!H180&lt;0,"IRPJ NEGATIVO",('1.DP 2012-2022 '!H180+'1.DP 2012-2022 '!AD180)/'1.DP 2012-2022 '!S180),"NA")</f>
        <v>1.1218384737309626</v>
      </c>
      <c r="J180" s="26">
        <f>IFERROR(IF('1.DP 2012-2022 '!I180&lt;0,"IRPJ NEGATIVO",('1.DP 2012-2022 '!I180+'1.DP 2012-2022 '!AE180)/'1.DP 2012-2022 '!T180),"NA")</f>
        <v>0.30084493495075332</v>
      </c>
      <c r="K180" s="26">
        <f>IFERROR(IF('1.DP 2012-2022 '!J180&lt;0,"IRPJ NEGATIVO",('1.DP 2012-2022 '!J180+'1.DP 2012-2022 '!AF180)/'1.DP 2012-2022 '!U180),"NA")</f>
        <v>-0.39573149809237068</v>
      </c>
      <c r="L180" s="26">
        <f>IFERROR(IF('1.DP 2012-2022 '!K180&lt;0,"IRPJ NEGATIVO",('1.DP 2012-2022 '!K180+'1.DP 2012-2022 '!AG180)/'1.DP 2012-2022 '!V180),"NA")</f>
        <v>0.22166573549909135</v>
      </c>
      <c r="M180" s="26">
        <f>IFERROR(IF('1.DP 2012-2022 '!L180&lt;0,"IRPJ NEGATIVO",('1.DP 2012-2022 '!L180+'1.DP 2012-2022 '!AH180)/'1.DP 2012-2022 '!W180),"NA")</f>
        <v>-7.2446495320825741E-2</v>
      </c>
      <c r="N180" s="26">
        <f>IFERROR(IF('1.DP 2012-2022 '!M180&lt;0,"IRPJ NEGATIVO",('1.DP 2012-2022 '!M180+'1.DP 2012-2022 '!AI180)/'1.DP 2012-2022 '!X180),"NA")</f>
        <v>3.2817359597780262E-3</v>
      </c>
      <c r="O180" s="26">
        <f>IFERROR(IF('1.DP 2012-2022 '!N180&lt;0,"IRPJ NEGATIVO",('1.DP 2012-2022 '!N180+'1.DP 2012-2022 '!AJ180)/'1.DP 2012-2022 '!Y180),"NA")</f>
        <v>5.4429518423222073E-3</v>
      </c>
      <c r="P180" s="26">
        <f>IFERROR(IF('1.DP 2012-2022 '!O180&lt;0,"IRPJ NEGATIVO",('1.DP 2012-2022 '!O180+'1.DP 2012-2022 '!AK180)/'1.DP 2012-2022 '!Z180),"NA")</f>
        <v>1.2682994654239086E-2</v>
      </c>
      <c r="Q180" s="27">
        <f t="shared" si="1"/>
        <v>9</v>
      </c>
      <c r="R180" s="27">
        <f t="shared" si="2"/>
        <v>224</v>
      </c>
      <c r="S180" s="28">
        <f>IFERROR((SUMIF('1.DP 2012-2022 '!E180:O180,"&gt;=0",'1.DP 2012-2022 '!E180:O180)+SUMIF('1.DP 2012-2022 '!E180:O180,"&gt;=0",'1.DP 2012-2022 '!AA180:AK180))/(SUM('1.DP 2012-2022 '!P180:Z180)),"NA")</f>
        <v>0.2637661026123656</v>
      </c>
      <c r="T180" s="29">
        <f t="shared" si="3"/>
        <v>1.0597745194246833E-2</v>
      </c>
      <c r="U180" s="29">
        <f t="shared" si="4"/>
        <v>8.3883212844921922E-4</v>
      </c>
    </row>
    <row r="181" spans="1:21" ht="14.25" customHeight="1">
      <c r="A181" s="12" t="s">
        <v>420</v>
      </c>
      <c r="B181" s="12" t="s">
        <v>421</v>
      </c>
      <c r="C181" s="12" t="s">
        <v>58</v>
      </c>
      <c r="D181" s="13" t="s">
        <v>377</v>
      </c>
      <c r="E181" s="25">
        <f t="shared" si="0"/>
        <v>5.1763456701232249E-3</v>
      </c>
      <c r="F181" s="26">
        <f>IFERROR(IF('1.DP 2012-2022 '!E181&lt;0,"IRPJ NEGATIVO",('1.DP 2012-2022 '!E181+'1.DP 2012-2022 '!AA181)/'1.DP 2012-2022 '!P181),"NA")</f>
        <v>0.49545874341906976</v>
      </c>
      <c r="G181" s="26">
        <f>IFERROR(IF('1.DP 2012-2022 '!F181&lt;0,"IRPJ NEGATIVO",('1.DP 2012-2022 '!F181+'1.DP 2012-2022 '!AB181)/'1.DP 2012-2022 '!Q181),"NA")</f>
        <v>0.20780711831173587</v>
      </c>
      <c r="H181" s="26">
        <f>IFERROR(IF('1.DP 2012-2022 '!G181&lt;0,"IRPJ NEGATIVO",('1.DP 2012-2022 '!G181+'1.DP 2012-2022 '!AC181)/'1.DP 2012-2022 '!R181),"NA")</f>
        <v>0.29545551131707753</v>
      </c>
      <c r="I181" s="26">
        <f>IFERROR(IF('1.DP 2012-2022 '!H181&lt;0,"IRPJ NEGATIVO",('1.DP 2012-2022 '!H181+'1.DP 2012-2022 '!AD181)/'1.DP 2012-2022 '!S181),"NA")</f>
        <v>0</v>
      </c>
      <c r="J181" s="26">
        <f>IFERROR(IF('1.DP 2012-2022 '!I181&lt;0,"IRPJ NEGATIVO",('1.DP 2012-2022 '!I181+'1.DP 2012-2022 '!AE181)/'1.DP 2012-2022 '!T181),"NA")</f>
        <v>0</v>
      </c>
      <c r="K181" s="26">
        <f>IFERROR(IF('1.DP 2012-2022 '!J181&lt;0,"IRPJ NEGATIVO",('1.DP 2012-2022 '!J181+'1.DP 2012-2022 '!AF181)/'1.DP 2012-2022 '!U181),"NA")</f>
        <v>3.1946564825541104E-2</v>
      </c>
      <c r="L181" s="26">
        <f>IFERROR(IF('1.DP 2012-2022 '!K181&lt;0,"IRPJ NEGATIVO",('1.DP 2012-2022 '!K181+'1.DP 2012-2022 '!AG181)/'1.DP 2012-2022 '!V181),"NA")</f>
        <v>0</v>
      </c>
      <c r="M181" s="26">
        <f>IFERROR(IF('1.DP 2012-2022 '!L181&lt;0,"IRPJ NEGATIVO",('1.DP 2012-2022 '!L181+'1.DP 2012-2022 '!AH181)/'1.DP 2012-2022 '!W181),"NA")</f>
        <v>0</v>
      </c>
      <c r="N181" s="26">
        <f>IFERROR(IF('1.DP 2012-2022 '!M181&lt;0,"IRPJ NEGATIVO",('1.DP 2012-2022 '!M181+'1.DP 2012-2022 '!AI181)/'1.DP 2012-2022 '!X181),"NA")</f>
        <v>4.7219343686572097</v>
      </c>
      <c r="O181" s="26">
        <f>IFERROR(IF('1.DP 2012-2022 '!N181&lt;0,"IRPJ NEGATIVO",('1.DP 2012-2022 '!N181+'1.DP 2012-2022 '!AJ181)/'1.DP 2012-2022 '!Y181),"NA")</f>
        <v>-1.5307962162655724</v>
      </c>
      <c r="P181" s="26">
        <f>IFERROR(IF('1.DP 2012-2022 '!O181&lt;0,"IRPJ NEGATIVO",('1.DP 2012-2022 '!O181+'1.DP 2012-2022 '!AK181)/'1.DP 2012-2022 '!Z181),"NA")</f>
        <v>6.1274370500061313E-2</v>
      </c>
      <c r="Q181" s="27">
        <f t="shared" si="1"/>
        <v>9</v>
      </c>
      <c r="R181" s="27">
        <f t="shared" si="2"/>
        <v>224</v>
      </c>
      <c r="S181" s="28">
        <f>IFERROR((SUMIF('1.DP 2012-2022 '!E181:O181,"&gt;=0",'1.DP 2012-2022 '!E181:O181)+SUMIF('1.DP 2012-2022 '!E181:O181,"&gt;=0",'1.DP 2012-2022 '!AA181:AK181))/(SUM('1.DP 2012-2022 '!P181:Z181)),"NA")</f>
        <v>-9.9673645992386484E-2</v>
      </c>
      <c r="T181" s="29">
        <f t="shared" si="3"/>
        <v>-4.0047447050512424E-3</v>
      </c>
      <c r="U181" s="29">
        <f t="shared" si="4"/>
        <v>-3.169833264775542E-4</v>
      </c>
    </row>
    <row r="182" spans="1:21" ht="14.25" customHeight="1">
      <c r="A182" s="12" t="s">
        <v>422</v>
      </c>
      <c r="B182" s="12" t="s">
        <v>423</v>
      </c>
      <c r="C182" s="12" t="s">
        <v>58</v>
      </c>
      <c r="D182" s="13" t="s">
        <v>377</v>
      </c>
      <c r="E182" s="25">
        <f t="shared" si="0"/>
        <v>7.8461713668157521E-3</v>
      </c>
      <c r="F182" s="26">
        <f>IFERROR(IF('1.DP 2012-2022 '!E182&lt;0,"IRPJ NEGATIVO",('1.DP 2012-2022 '!E182+'1.DP 2012-2022 '!AA182)/'1.DP 2012-2022 '!P182),"NA")</f>
        <v>0.16681767193212138</v>
      </c>
      <c r="G182" s="26">
        <f>IFERROR(IF('1.DP 2012-2022 '!F182&lt;0,"IRPJ NEGATIVO",('1.DP 2012-2022 '!F182+'1.DP 2012-2022 '!AB182)/'1.DP 2012-2022 '!Q182),"NA")</f>
        <v>0.23078394464075833</v>
      </c>
      <c r="H182" s="26">
        <f>IFERROR(IF('1.DP 2012-2022 '!G182&lt;0,"IRPJ NEGATIVO",('1.DP 2012-2022 '!G182+'1.DP 2012-2022 '!AC182)/'1.DP 2012-2022 '!R182),"NA")</f>
        <v>0.26378775015532552</v>
      </c>
      <c r="I182" s="26">
        <f>IFERROR(IF('1.DP 2012-2022 '!H182&lt;0,"IRPJ NEGATIVO",('1.DP 2012-2022 '!H182+'1.DP 2012-2022 '!AD182)/'1.DP 2012-2022 '!S182),"NA")</f>
        <v>-3.1923383727954668E-2</v>
      </c>
      <c r="J182" s="26">
        <f>IFERROR(IF('1.DP 2012-2022 '!I182&lt;0,"IRPJ NEGATIVO",('1.DP 2012-2022 '!I182+'1.DP 2012-2022 '!AE182)/'1.DP 2012-2022 '!T182),"NA")</f>
        <v>-6.3531298122779162E-2</v>
      </c>
      <c r="K182" s="26" t="str">
        <f>IFERROR(IF('1.DP 2012-2022 '!J182&lt;0,"IRPJ NEGATIVO",('1.DP 2012-2022 '!J182+'1.DP 2012-2022 '!AF182)/'1.DP 2012-2022 '!U182),"NA")</f>
        <v>IRPJ NEGATIVO</v>
      </c>
      <c r="L182" s="26">
        <f>IFERROR(IF('1.DP 2012-2022 '!K182&lt;0,"IRPJ NEGATIVO",('1.DP 2012-2022 '!K182+'1.DP 2012-2022 '!AG182)/'1.DP 2012-2022 '!V182),"NA")</f>
        <v>0.11175762432879134</v>
      </c>
      <c r="M182" s="26">
        <f>IFERROR(IF('1.DP 2012-2022 '!L182&lt;0,"IRPJ NEGATIVO",('1.DP 2012-2022 '!L182+'1.DP 2012-2022 '!AH182)/'1.DP 2012-2022 '!W182),"NA")</f>
        <v>0.69375796173001214</v>
      </c>
      <c r="N182" s="26">
        <f>IFERROR(IF('1.DP 2012-2022 '!M182&lt;0,"IRPJ NEGATIVO",('1.DP 2012-2022 '!M182+'1.DP 2012-2022 '!AI182)/'1.DP 2012-2022 '!X182),"NA")</f>
        <v>-0.60359897215421776</v>
      </c>
      <c r="O182" s="26">
        <f>IFERROR(IF('1.DP 2012-2022 '!N182&lt;0,"IRPJ NEGATIVO",('1.DP 2012-2022 '!N182+'1.DP 2012-2022 '!AJ182)/'1.DP 2012-2022 '!Y182),"NA")</f>
        <v>0.19080962787859462</v>
      </c>
      <c r="P182" s="26">
        <f>IFERROR(IF('1.DP 2012-2022 '!O182&lt;0,"IRPJ NEGATIVO",('1.DP 2012-2022 '!O182+'1.DP 2012-2022 '!AK182)/'1.DP 2012-2022 '!Z182),"NA")</f>
        <v>0.41997688841066538</v>
      </c>
      <c r="Q182" s="27">
        <f t="shared" si="1"/>
        <v>9</v>
      </c>
      <c r="R182" s="27">
        <f t="shared" si="2"/>
        <v>224</v>
      </c>
      <c r="S182" s="28">
        <f>IFERROR((SUMIF('1.DP 2012-2022 '!E182:O182,"&gt;=0",'1.DP 2012-2022 '!E182:O182)+SUMIF('1.DP 2012-2022 '!E182:O182,"&gt;=0",'1.DP 2012-2022 '!AA182:AK182))/(SUM('1.DP 2012-2022 '!P182:Z182)),"NA")</f>
        <v>0.18153745221938042</v>
      </c>
      <c r="T182" s="29">
        <f t="shared" si="3"/>
        <v>7.2939154909572495E-3</v>
      </c>
      <c r="U182" s="29">
        <f t="shared" si="4"/>
        <v>5.7732758656340059E-4</v>
      </c>
    </row>
    <row r="183" spans="1:21" ht="14.25" customHeight="1">
      <c r="A183" s="12" t="s">
        <v>424</v>
      </c>
      <c r="B183" s="12" t="s">
        <v>425</v>
      </c>
      <c r="C183" s="12" t="s">
        <v>58</v>
      </c>
      <c r="D183" s="13" t="s">
        <v>377</v>
      </c>
      <c r="E183" s="25">
        <f t="shared" si="0"/>
        <v>9.6367705825751958E-3</v>
      </c>
      <c r="F183" s="26" t="str">
        <f>IFERROR(IF('1.DP 2012-2022 '!E183&lt;0,"IRPJ NEGATIVO",('1.DP 2012-2022 '!E183+'1.DP 2012-2022 '!AA183)/'1.DP 2012-2022 '!P183),"NA")</f>
        <v>IRPJ NEGATIVO</v>
      </c>
      <c r="G183" s="26">
        <f>IFERROR(IF('1.DP 2012-2022 '!F183&lt;0,"IRPJ NEGATIVO",('1.DP 2012-2022 '!F183+'1.DP 2012-2022 '!AB183)/'1.DP 2012-2022 '!Q183),"NA")</f>
        <v>-1.6097560975348575</v>
      </c>
      <c r="H183" s="26">
        <f>IFERROR(IF('1.DP 2012-2022 '!G183&lt;0,"IRPJ NEGATIVO",('1.DP 2012-2022 '!G183+'1.DP 2012-2022 '!AC183)/'1.DP 2012-2022 '!R183),"NA")</f>
        <v>0.34823776958980246</v>
      </c>
      <c r="I183" s="26">
        <f>IFERROR(IF('1.DP 2012-2022 '!H183&lt;0,"IRPJ NEGATIVO",('1.DP 2012-2022 '!H183+'1.DP 2012-2022 '!AD183)/'1.DP 2012-2022 '!S183),"NA")</f>
        <v>0.35789473683845402</v>
      </c>
      <c r="J183" s="26">
        <f>IFERROR(IF('1.DP 2012-2022 '!I183&lt;0,"IRPJ NEGATIVO",('1.DP 2012-2022 '!I183+'1.DP 2012-2022 '!AE183)/'1.DP 2012-2022 '!T183),"NA")</f>
        <v>0.26365237815519416</v>
      </c>
      <c r="K183" s="26">
        <f>IFERROR(IF('1.DP 2012-2022 '!J183&lt;0,"IRPJ NEGATIVO",('1.DP 2012-2022 '!J183+'1.DP 2012-2022 '!AF183)/'1.DP 2012-2022 '!U183),"NA")</f>
        <v>0.3812580231097949</v>
      </c>
      <c r="L183" s="26">
        <f>IFERROR(IF('1.DP 2012-2022 '!K183&lt;0,"IRPJ NEGATIVO",('1.DP 2012-2022 '!K183+'1.DP 2012-2022 '!AG183)/'1.DP 2012-2022 '!V183),"NA")</f>
        <v>-0.51063829790155579</v>
      </c>
      <c r="M183" s="26">
        <f>IFERROR(IF('1.DP 2012-2022 '!L183&lt;0,"IRPJ NEGATIVO",('1.DP 2012-2022 '!L183+'1.DP 2012-2022 '!AH183)/'1.DP 2012-2022 '!W183),"NA")</f>
        <v>4.942857143052656</v>
      </c>
      <c r="N183" s="26">
        <f>IFERROR(IF('1.DP 2012-2022 '!M183&lt;0,"IRPJ NEGATIVO",('1.DP 2012-2022 '!M183+'1.DP 2012-2022 '!AI183)/'1.DP 2012-2022 '!X183),"NA")</f>
        <v>0.29487179487004145</v>
      </c>
      <c r="O183" s="26">
        <f>IFERROR(IF('1.DP 2012-2022 '!N183&lt;0,"IRPJ NEGATIVO",('1.DP 2012-2022 '!N183+'1.DP 2012-2022 '!AJ183)/'1.DP 2012-2022 '!Y183),"NA")</f>
        <v>0.20434524929115053</v>
      </c>
      <c r="P183" s="26">
        <f>IFERROR(IF('1.DP 2012-2022 '!O183&lt;0,"IRPJ NEGATIVO",('1.DP 2012-2022 '!O183+'1.DP 2012-2022 '!AK183)/'1.DP 2012-2022 '!Z183),"NA")</f>
        <v>0.31013986473259941</v>
      </c>
      <c r="Q183" s="27">
        <f t="shared" si="1"/>
        <v>7</v>
      </c>
      <c r="R183" s="27">
        <f t="shared" si="2"/>
        <v>224</v>
      </c>
      <c r="S183" s="28">
        <f>IFERROR((SUMIF('1.DP 2012-2022 '!E183:O183,"&gt;=0",'1.DP 2012-2022 '!E183:O183)+SUMIF('1.DP 2012-2022 '!E183:O183,"&gt;=0",'1.DP 2012-2022 '!AA183:AK183))/(SUM('1.DP 2012-2022 '!P183:Z183)),"NA")</f>
        <v>0.30385328490930569</v>
      </c>
      <c r="T183" s="29">
        <f t="shared" si="3"/>
        <v>9.4954151534158027E-3</v>
      </c>
      <c r="U183" s="29">
        <f t="shared" si="4"/>
        <v>7.5158056337990811E-4</v>
      </c>
    </row>
    <row r="184" spans="1:21" ht="14.25" customHeight="1">
      <c r="A184" s="12" t="s">
        <v>426</v>
      </c>
      <c r="B184" s="12" t="s">
        <v>427</v>
      </c>
      <c r="C184" s="12" t="s">
        <v>58</v>
      </c>
      <c r="D184" s="13" t="s">
        <v>377</v>
      </c>
      <c r="E184" s="25">
        <f t="shared" si="0"/>
        <v>2.8324426349085512E-3</v>
      </c>
      <c r="F184" s="26">
        <f>IFERROR(IF('1.DP 2012-2022 '!E184&lt;0,"IRPJ NEGATIVO",('1.DP 2012-2022 '!E184+'1.DP 2012-2022 '!AA184)/'1.DP 2012-2022 '!P184),"NA")</f>
        <v>3.9881831103667713E-2</v>
      </c>
      <c r="G184" s="26">
        <f>IFERROR(IF('1.DP 2012-2022 '!F184&lt;0,"IRPJ NEGATIVO",('1.DP 2012-2022 '!F184+'1.DP 2012-2022 '!AB184)/'1.DP 2012-2022 '!Q184),"NA")</f>
        <v>15.399998437813011</v>
      </c>
      <c r="H184" s="26">
        <f>IFERROR(IF('1.DP 2012-2022 '!G184&lt;0,"IRPJ NEGATIVO",('1.DP 2012-2022 '!G184+'1.DP 2012-2022 '!AC184)/'1.DP 2012-2022 '!R184),"NA")</f>
        <v>-0.20077864492267938</v>
      </c>
      <c r="I184" s="26">
        <f>IFERROR(IF('1.DP 2012-2022 '!H184&lt;0,"IRPJ NEGATIVO",('1.DP 2012-2022 '!H184+'1.DP 2012-2022 '!AD184)/'1.DP 2012-2022 '!S184),"NA")</f>
        <v>-1.3229571858650695</v>
      </c>
      <c r="J184" s="26">
        <f>IFERROR(IF('1.DP 2012-2022 '!I184&lt;0,"IRPJ NEGATIVO",('1.DP 2012-2022 '!I184+'1.DP 2012-2022 '!AE184)/'1.DP 2012-2022 '!T184),"NA")</f>
        <v>0.34218599373524083</v>
      </c>
      <c r="K184" s="26">
        <f>IFERROR(IF('1.DP 2012-2022 '!J184&lt;0,"IRPJ NEGATIVO",('1.DP 2012-2022 '!J184+'1.DP 2012-2022 '!AF184)/'1.DP 2012-2022 '!U184),"NA")</f>
        <v>2.9524224334646153E-2</v>
      </c>
      <c r="L184" s="26">
        <f>IFERROR(IF('1.DP 2012-2022 '!K184&lt;0,"IRPJ NEGATIVO",('1.DP 2012-2022 '!K184+'1.DP 2012-2022 '!AG184)/'1.DP 2012-2022 '!V184),"NA")</f>
        <v>2.6964030325734141E-2</v>
      </c>
      <c r="M184" s="26">
        <f>IFERROR(IF('1.DP 2012-2022 '!L184&lt;0,"IRPJ NEGATIVO",('1.DP 2012-2022 '!L184+'1.DP 2012-2022 '!AH184)/'1.DP 2012-2022 '!W184),"NA")</f>
        <v>1.6729388689638702E-2</v>
      </c>
      <c r="N184" s="26">
        <f>IFERROR(IF('1.DP 2012-2022 '!M184&lt;0,"IRPJ NEGATIVO",('1.DP 2012-2022 '!M184+'1.DP 2012-2022 '!AI184)/'1.DP 2012-2022 '!X184),"NA")</f>
        <v>7.415827633330091E-2</v>
      </c>
      <c r="O184" s="26">
        <f>IFERROR(IF('1.DP 2012-2022 '!N184&lt;0,"IRPJ NEGATIVO",('1.DP 2012-2022 '!N184+'1.DP 2012-2022 '!AJ184)/'1.DP 2012-2022 '!Y184),"NA")</f>
        <v>0.23530570059557571</v>
      </c>
      <c r="P184" s="26">
        <f>IFERROR(IF('1.DP 2012-2022 '!O184&lt;0,"IRPJ NEGATIVO",('1.DP 2012-2022 '!O184+'1.DP 2012-2022 '!AK184)/'1.DP 2012-2022 '!Z184),"NA")</f>
        <v>0.16464785662373493</v>
      </c>
      <c r="Q184" s="27">
        <f t="shared" si="1"/>
        <v>9</v>
      </c>
      <c r="R184" s="27">
        <f t="shared" si="2"/>
        <v>224</v>
      </c>
      <c r="S184" s="28">
        <f>IFERROR((SUMIF('1.DP 2012-2022 '!E184:O184,"&gt;=0",'1.DP 2012-2022 '!E184:O184)+SUMIF('1.DP 2012-2022 '!E184:O184,"&gt;=0",'1.DP 2012-2022 '!AA184:AK184))/(SUM('1.DP 2012-2022 '!P184:Z184)),"NA")</f>
        <v>8.4596652424333132E-2</v>
      </c>
      <c r="T184" s="29">
        <f t="shared" si="3"/>
        <v>3.3989726420490989E-3</v>
      </c>
      <c r="U184" s="29">
        <f t="shared" si="4"/>
        <v>2.6903529039540574E-4</v>
      </c>
    </row>
    <row r="185" spans="1:21" ht="14.25" customHeight="1">
      <c r="A185" s="12" t="s">
        <v>428</v>
      </c>
      <c r="B185" s="12" t="s">
        <v>429</v>
      </c>
      <c r="C185" s="12" t="s">
        <v>58</v>
      </c>
      <c r="D185" s="13" t="s">
        <v>377</v>
      </c>
      <c r="E185" s="25">
        <f t="shared" si="0"/>
        <v>1.3061696460946617E-3</v>
      </c>
      <c r="F185" s="26">
        <f>IFERROR(IF('1.DP 2012-2022 '!E185&lt;0,"IRPJ NEGATIVO",('1.DP 2012-2022 '!E185+'1.DP 2012-2022 '!AA185)/'1.DP 2012-2022 '!P185),"NA")</f>
        <v>1.2512461119494191</v>
      </c>
      <c r="G185" s="26">
        <f>IFERROR(IF('1.DP 2012-2022 '!F185&lt;0,"IRPJ NEGATIVO",('1.DP 2012-2022 '!F185+'1.DP 2012-2022 '!AB185)/'1.DP 2012-2022 '!Q185),"NA")</f>
        <v>0.29258200072520424</v>
      </c>
      <c r="H185" s="26" t="str">
        <f>IFERROR(IF('1.DP 2012-2022 '!G185&lt;0,"IRPJ NEGATIVO",('1.DP 2012-2022 '!G185+'1.DP 2012-2022 '!AC185)/'1.DP 2012-2022 '!R185),"NA")</f>
        <v>NA</v>
      </c>
      <c r="I185" s="26" t="str">
        <f>IFERROR(IF('1.DP 2012-2022 '!H185&lt;0,"IRPJ NEGATIVO",('1.DP 2012-2022 '!H185+'1.DP 2012-2022 '!AD185)/'1.DP 2012-2022 '!S185),"NA")</f>
        <v>NA</v>
      </c>
      <c r="J185" s="26" t="str">
        <f>IFERROR(IF('1.DP 2012-2022 '!I185&lt;0,"IRPJ NEGATIVO",('1.DP 2012-2022 '!I185+'1.DP 2012-2022 '!AE185)/'1.DP 2012-2022 '!T185),"NA")</f>
        <v>NA</v>
      </c>
      <c r="K185" s="26" t="str">
        <f>IFERROR(IF('1.DP 2012-2022 '!J185&lt;0,"IRPJ NEGATIVO",('1.DP 2012-2022 '!J185+'1.DP 2012-2022 '!AF185)/'1.DP 2012-2022 '!U185),"NA")</f>
        <v>NA</v>
      </c>
      <c r="L185" s="26" t="str">
        <f>IFERROR(IF('1.DP 2012-2022 '!K185&lt;0,"IRPJ NEGATIVO",('1.DP 2012-2022 '!K185+'1.DP 2012-2022 '!AG185)/'1.DP 2012-2022 '!V185),"NA")</f>
        <v>NA</v>
      </c>
      <c r="M185" s="26" t="str">
        <f>IFERROR(IF('1.DP 2012-2022 '!L185&lt;0,"IRPJ NEGATIVO",('1.DP 2012-2022 '!L185+'1.DP 2012-2022 '!AH185)/'1.DP 2012-2022 '!W185),"NA")</f>
        <v>NA</v>
      </c>
      <c r="N185" s="26" t="str">
        <f>IFERROR(IF('1.DP 2012-2022 '!M185&lt;0,"IRPJ NEGATIVO",('1.DP 2012-2022 '!M185+'1.DP 2012-2022 '!AI185)/'1.DP 2012-2022 '!X185),"NA")</f>
        <v>NA</v>
      </c>
      <c r="O185" s="26" t="str">
        <f>IFERROR(IF('1.DP 2012-2022 '!N185&lt;0,"IRPJ NEGATIVO",('1.DP 2012-2022 '!N185+'1.DP 2012-2022 '!AJ185)/'1.DP 2012-2022 '!Y185),"NA")</f>
        <v>NA</v>
      </c>
      <c r="P185" s="26" t="str">
        <f>IFERROR(IF('1.DP 2012-2022 '!O185&lt;0,"IRPJ NEGATIVO",('1.DP 2012-2022 '!O185+'1.DP 2012-2022 '!AK185)/'1.DP 2012-2022 '!Z185),"NA")</f>
        <v>NA</v>
      </c>
      <c r="Q185" s="27">
        <f t="shared" si="1"/>
        <v>1</v>
      </c>
      <c r="R185" s="27">
        <f t="shared" si="2"/>
        <v>224</v>
      </c>
      <c r="S185" s="28">
        <f>IFERROR((SUMIF('1.DP 2012-2022 '!E185:O185,"&gt;=0",'1.DP 2012-2022 '!E185:O185)+SUMIF('1.DP 2012-2022 '!E185:O185,"&gt;=0",'1.DP 2012-2022 '!AA185:AK185))/(SUM('1.DP 2012-2022 '!P185:Z185)),"NA")</f>
        <v>0.15868935430583317</v>
      </c>
      <c r="T185" s="29">
        <f t="shared" si="3"/>
        <v>7.0843461743675523E-4</v>
      </c>
      <c r="U185" s="29">
        <f t="shared" si="4"/>
        <v>5.6073976786513487E-5</v>
      </c>
    </row>
    <row r="186" spans="1:21" ht="14.25" customHeight="1">
      <c r="A186" s="12" t="s">
        <v>430</v>
      </c>
      <c r="B186" s="12" t="s">
        <v>431</v>
      </c>
      <c r="C186" s="12" t="s">
        <v>58</v>
      </c>
      <c r="D186" s="13" t="s">
        <v>377</v>
      </c>
      <c r="E186" s="25">
        <f t="shared" si="0"/>
        <v>6.2199747118065994E-3</v>
      </c>
      <c r="F186" s="26">
        <f>IFERROR(IF('1.DP 2012-2022 '!E186&lt;0,"IRPJ NEGATIVO",('1.DP 2012-2022 '!E186+'1.DP 2012-2022 '!AA186)/'1.DP 2012-2022 '!P186),"NA")</f>
        <v>0.16806634121569727</v>
      </c>
      <c r="G186" s="26">
        <f>IFERROR(IF('1.DP 2012-2022 '!F186&lt;0,"IRPJ NEGATIVO",('1.DP 2012-2022 '!F186+'1.DP 2012-2022 '!AB186)/'1.DP 2012-2022 '!Q186),"NA")</f>
        <v>0.23809551091972564</v>
      </c>
      <c r="H186" s="26">
        <f>IFERROR(IF('1.DP 2012-2022 '!G186&lt;0,"IRPJ NEGATIVO",('1.DP 2012-2022 '!G186+'1.DP 2012-2022 '!AC186)/'1.DP 2012-2022 '!R186),"NA")</f>
        <v>0.22699796175732809</v>
      </c>
      <c r="I186" s="26">
        <f>IFERROR(IF('1.DP 2012-2022 '!H186&lt;0,"IRPJ NEGATIVO",('1.DP 2012-2022 '!H186+'1.DP 2012-2022 '!AD186)/'1.DP 2012-2022 '!S186),"NA")</f>
        <v>8.6334142901456939E-2</v>
      </c>
      <c r="J186" s="26">
        <f>IFERROR(IF('1.DP 2012-2022 '!I186&lt;0,"IRPJ NEGATIVO",('1.DP 2012-2022 '!I186+'1.DP 2012-2022 '!AE186)/'1.DP 2012-2022 '!T186),"NA")</f>
        <v>0.21073305463754138</v>
      </c>
      <c r="K186" s="26">
        <f>IFERROR(IF('1.DP 2012-2022 '!J186&lt;0,"IRPJ NEGATIVO",('1.DP 2012-2022 '!J186+'1.DP 2012-2022 '!AF186)/'1.DP 2012-2022 '!U186),"NA")</f>
        <v>0.32246263134145148</v>
      </c>
      <c r="L186" s="26">
        <f>IFERROR(IF('1.DP 2012-2022 '!K186&lt;0,"IRPJ NEGATIVO",('1.DP 2012-2022 '!K186+'1.DP 2012-2022 '!AG186)/'1.DP 2012-2022 '!V186),"NA")</f>
        <v>3.344998242474153E-2</v>
      </c>
      <c r="M186" s="26">
        <f>IFERROR(IF('1.DP 2012-2022 '!L186&lt;0,"IRPJ NEGATIVO",('1.DP 2012-2022 '!L186+'1.DP 2012-2022 '!AH186)/'1.DP 2012-2022 '!W186),"NA")</f>
        <v>-0.1285908354785408</v>
      </c>
      <c r="N186" s="26">
        <f>IFERROR(IF('1.DP 2012-2022 '!M186&lt;0,"IRPJ NEGATIVO",('1.DP 2012-2022 '!M186+'1.DP 2012-2022 '!AI186)/'1.DP 2012-2022 '!X186),"NA")</f>
        <v>9.6398112180809029E-2</v>
      </c>
      <c r="O186" s="26" t="str">
        <f>IFERROR(IF('1.DP 2012-2022 '!N186&lt;0,"IRPJ NEGATIVO",('1.DP 2012-2022 '!N186+'1.DP 2012-2022 '!AJ186)/'1.DP 2012-2022 '!Y186),"NA")</f>
        <v>IRPJ NEGATIVO</v>
      </c>
      <c r="P186" s="26">
        <f>IFERROR(IF('1.DP 2012-2022 '!O186&lt;0,"IRPJ NEGATIVO",('1.DP 2012-2022 '!O186+'1.DP 2012-2022 '!AK186)/'1.DP 2012-2022 '!Z186),"NA")</f>
        <v>0.14422526496056556</v>
      </c>
      <c r="Q186" s="27">
        <f t="shared" si="1"/>
        <v>10</v>
      </c>
      <c r="R186" s="27">
        <f t="shared" si="2"/>
        <v>224</v>
      </c>
      <c r="S186" s="28">
        <f>IFERROR((SUMIF('1.DP 2012-2022 '!E186:O186,"&gt;=0",'1.DP 2012-2022 '!E186:O186)+SUMIF('1.DP 2012-2022 '!E186:O186,"&gt;=0",'1.DP 2012-2022 '!AA186:AK186))/(SUM('1.DP 2012-2022 '!P186:Z186)),"NA")</f>
        <v>0.1820582730692803</v>
      </c>
      <c r="T186" s="29">
        <f t="shared" si="3"/>
        <v>8.1276014763071568E-3</v>
      </c>
      <c r="U186" s="29">
        <f t="shared" si="4"/>
        <v>6.4331545254162656E-4</v>
      </c>
    </row>
    <row r="187" spans="1:21" ht="14.25" customHeight="1">
      <c r="A187" s="12" t="s">
        <v>432</v>
      </c>
      <c r="B187" s="12" t="s">
        <v>433</v>
      </c>
      <c r="C187" s="12" t="s">
        <v>58</v>
      </c>
      <c r="D187" s="13" t="s">
        <v>377</v>
      </c>
      <c r="E187" s="25">
        <f t="shared" si="0"/>
        <v>1.1500578434825172E-2</v>
      </c>
      <c r="F187" s="26">
        <f>IFERROR(IF('1.DP 2012-2022 '!E187&lt;0,"IRPJ NEGATIVO",('1.DP 2012-2022 '!E187+'1.DP 2012-2022 '!AA187)/'1.DP 2012-2022 '!P187),"NA")</f>
        <v>0.25976603491112665</v>
      </c>
      <c r="G187" s="26">
        <f>IFERROR(IF('1.DP 2012-2022 '!F187&lt;0,"IRPJ NEGATIVO",('1.DP 2012-2022 '!F187+'1.DP 2012-2022 '!AB187)/'1.DP 2012-2022 '!Q187),"NA")</f>
        <v>0.27553065396214438</v>
      </c>
      <c r="H187" s="26">
        <f>IFERROR(IF('1.DP 2012-2022 '!G187&lt;0,"IRPJ NEGATIVO",('1.DP 2012-2022 '!G187+'1.DP 2012-2022 '!AC187)/'1.DP 2012-2022 '!R187),"NA")</f>
        <v>0.25861350970412017</v>
      </c>
      <c r="I187" s="26">
        <f>IFERROR(IF('1.DP 2012-2022 '!H187&lt;0,"IRPJ NEGATIVO",('1.DP 2012-2022 '!H187+'1.DP 2012-2022 '!AD187)/'1.DP 2012-2022 '!S187),"NA")</f>
        <v>0.24024627284673553</v>
      </c>
      <c r="J187" s="26">
        <f>IFERROR(IF('1.DP 2012-2022 '!I187&lt;0,"IRPJ NEGATIVO",('1.DP 2012-2022 '!I187+'1.DP 2012-2022 '!AE187)/'1.DP 2012-2022 '!T187),"NA")</f>
        <v>0.30522269564560311</v>
      </c>
      <c r="K187" s="26">
        <f>IFERROR(IF('1.DP 2012-2022 '!J187&lt;0,"IRPJ NEGATIVO",('1.DP 2012-2022 '!J187+'1.DP 2012-2022 '!AF187)/'1.DP 2012-2022 '!U187),"NA")</f>
        <v>0.26293538793851218</v>
      </c>
      <c r="L187" s="26">
        <f>IFERROR(IF('1.DP 2012-2022 '!K187&lt;0,"IRPJ NEGATIVO",('1.DP 2012-2022 '!K187+'1.DP 2012-2022 '!AG187)/'1.DP 2012-2022 '!V187),"NA")</f>
        <v>4.7589521787955897</v>
      </c>
      <c r="M187" s="26">
        <f>IFERROR(IF('1.DP 2012-2022 '!L187&lt;0,"IRPJ NEGATIVO",('1.DP 2012-2022 '!L187+'1.DP 2012-2022 '!AH187)/'1.DP 2012-2022 '!W187),"NA")</f>
        <v>0.27291874184880904</v>
      </c>
      <c r="N187" s="26">
        <f>IFERROR(IF('1.DP 2012-2022 '!M187&lt;0,"IRPJ NEGATIVO",('1.DP 2012-2022 '!M187+'1.DP 2012-2022 '!AI187)/'1.DP 2012-2022 '!X187),"NA")</f>
        <v>0.21251347228030426</v>
      </c>
      <c r="O187" s="26">
        <f>IFERROR(IF('1.DP 2012-2022 '!N187&lt;0,"IRPJ NEGATIVO",('1.DP 2012-2022 '!N187+'1.DP 2012-2022 '!AJ187)/'1.DP 2012-2022 '!Y187),"NA")</f>
        <v>0.23076984332339925</v>
      </c>
      <c r="P187" s="26">
        <f>IFERROR(IF('1.DP 2012-2022 '!O187&lt;0,"IRPJ NEGATIVO",('1.DP 2012-2022 '!O187+'1.DP 2012-2022 '!AK187)/'1.DP 2012-2022 '!Z187),"NA")</f>
        <v>0.47015758784680223</v>
      </c>
      <c r="Q187" s="27">
        <f t="shared" si="1"/>
        <v>10</v>
      </c>
      <c r="R187" s="27">
        <f t="shared" si="2"/>
        <v>224</v>
      </c>
      <c r="S187" s="28">
        <f>IFERROR((SUMIF('1.DP 2012-2022 '!E187:O187,"&gt;=0",'1.DP 2012-2022 '!E187:O187)+SUMIF('1.DP 2012-2022 '!E187:O187,"&gt;=0",'1.DP 2012-2022 '!AA187:AK187))/(SUM('1.DP 2012-2022 '!P187:Z187)),"NA")</f>
        <v>0.26607077663011902</v>
      </c>
      <c r="T187" s="29">
        <f t="shared" si="3"/>
        <v>1.1878159670987456E-2</v>
      </c>
      <c r="U187" s="29">
        <f t="shared" si="4"/>
        <v>9.4017942272126855E-4</v>
      </c>
    </row>
    <row r="188" spans="1:21" ht="14.25" customHeight="1">
      <c r="A188" s="12" t="s">
        <v>434</v>
      </c>
      <c r="B188" s="12" t="s">
        <v>435</v>
      </c>
      <c r="C188" s="12" t="s">
        <v>58</v>
      </c>
      <c r="D188" s="13" t="s">
        <v>377</v>
      </c>
      <c r="E188" s="25">
        <f t="shared" si="0"/>
        <v>6.9193429720019323E-3</v>
      </c>
      <c r="F188" s="26">
        <f>IFERROR(IF('1.DP 2012-2022 '!E188&lt;0,"IRPJ NEGATIVO",('1.DP 2012-2022 '!E188+'1.DP 2012-2022 '!AA188)/'1.DP 2012-2022 '!P188),"NA")</f>
        <v>-2.0205232098371493</v>
      </c>
      <c r="G188" s="26">
        <f>IFERROR(IF('1.DP 2012-2022 '!F188&lt;0,"IRPJ NEGATIVO",('1.DP 2012-2022 '!F188+'1.DP 2012-2022 '!AB188)/'1.DP 2012-2022 '!Q188),"NA")</f>
        <v>0.37237554461787392</v>
      </c>
      <c r="H188" s="26">
        <f>IFERROR(IF('1.DP 2012-2022 '!G188&lt;0,"IRPJ NEGATIVO",('1.DP 2012-2022 '!G188+'1.DP 2012-2022 '!AC188)/'1.DP 2012-2022 '!R188),"NA")</f>
        <v>0.10906326897904894</v>
      </c>
      <c r="I188" s="26">
        <f>IFERROR(IF('1.DP 2012-2022 '!H188&lt;0,"IRPJ NEGATIVO",('1.DP 2012-2022 '!H188+'1.DP 2012-2022 '!AD188)/'1.DP 2012-2022 '!S188),"NA")</f>
        <v>0.11314817620867207</v>
      </c>
      <c r="J188" s="26">
        <f>IFERROR(IF('1.DP 2012-2022 '!I188&lt;0,"IRPJ NEGATIVO",('1.DP 2012-2022 '!I188+'1.DP 2012-2022 '!AE188)/'1.DP 2012-2022 '!T188),"NA")</f>
        <v>-0.25350734103606642</v>
      </c>
      <c r="K188" s="26">
        <f>IFERROR(IF('1.DP 2012-2022 '!J188&lt;0,"IRPJ NEGATIVO",('1.DP 2012-2022 '!J188+'1.DP 2012-2022 '!AF188)/'1.DP 2012-2022 '!U188),"NA")</f>
        <v>1.1748002283102268</v>
      </c>
      <c r="L188" s="26">
        <f>IFERROR(IF('1.DP 2012-2022 '!K188&lt;0,"IRPJ NEGATIVO",('1.DP 2012-2022 '!K188+'1.DP 2012-2022 '!AG188)/'1.DP 2012-2022 '!V188),"NA")</f>
        <v>9.7778536033780158E-2</v>
      </c>
      <c r="M188" s="26">
        <f>IFERROR(IF('1.DP 2012-2022 '!L188&lt;0,"IRPJ NEGATIVO",('1.DP 2012-2022 '!L188+'1.DP 2012-2022 '!AH188)/'1.DP 2012-2022 '!W188),"NA")</f>
        <v>0.18613147883506065</v>
      </c>
      <c r="N188" s="26">
        <f>IFERROR(IF('1.DP 2012-2022 '!M188&lt;0,"IRPJ NEGATIVO",('1.DP 2012-2022 '!M188+'1.DP 2012-2022 '!AI188)/'1.DP 2012-2022 '!X188),"NA")</f>
        <v>0.49299813954310778</v>
      </c>
      <c r="O188" s="26">
        <f>IFERROR(IF('1.DP 2012-2022 '!N188&lt;0,"IRPJ NEGATIVO",('1.DP 2012-2022 '!N188+'1.DP 2012-2022 '!AJ188)/'1.DP 2012-2022 '!Y188),"NA")</f>
        <v>0.25973026413268518</v>
      </c>
      <c r="P188" s="26">
        <f>IFERROR(IF('1.DP 2012-2022 '!O188&lt;0,"IRPJ NEGATIVO",('1.DP 2012-2022 '!O188+'1.DP 2012-2022 '!AK188)/'1.DP 2012-2022 '!Z188),"NA")</f>
        <v>0.39372469633759671</v>
      </c>
      <c r="Q188" s="27">
        <f t="shared" si="1"/>
        <v>9</v>
      </c>
      <c r="R188" s="27">
        <f t="shared" si="2"/>
        <v>224</v>
      </c>
      <c r="S188" s="28">
        <f>IFERROR((SUMIF('1.DP 2012-2022 '!E188:O188,"&gt;=0",'1.DP 2012-2022 '!E188:O188)+SUMIF('1.DP 2012-2022 '!E188:O188,"&gt;=0",'1.DP 2012-2022 '!AA188:AK188))/(SUM('1.DP 2012-2022 '!P188:Z188)),"NA")</f>
        <v>0.35399002225636034</v>
      </c>
      <c r="T188" s="29">
        <f t="shared" si="3"/>
        <v>1.4222813394228763E-2</v>
      </c>
      <c r="U188" s="29">
        <f t="shared" si="4"/>
        <v>1.1257633216633367E-3</v>
      </c>
    </row>
    <row r="189" spans="1:21" ht="14.25" customHeight="1">
      <c r="A189" s="12" t="s">
        <v>436</v>
      </c>
      <c r="B189" s="12" t="s">
        <v>437</v>
      </c>
      <c r="C189" s="12" t="s">
        <v>58</v>
      </c>
      <c r="D189" s="13" t="s">
        <v>438</v>
      </c>
      <c r="E189" s="25">
        <f t="shared" si="0"/>
        <v>3.5114187577117602E-3</v>
      </c>
      <c r="F189" s="26">
        <f>IFERROR(IF('1.DP 2012-2022 '!E189&lt;0,"IRPJ NEGATIVO",('1.DP 2012-2022 '!E189+'1.DP 2012-2022 '!AA189)/'1.DP 2012-2022 '!P189),"NA")</f>
        <v>0.3105098830982006</v>
      </c>
      <c r="G189" s="26">
        <f>IFERROR(IF('1.DP 2012-2022 '!F189&lt;0,"IRPJ NEGATIVO",('1.DP 2012-2022 '!F189+'1.DP 2012-2022 '!AB189)/'1.DP 2012-2022 '!Q189),"NA")</f>
        <v>0.55375316058438384</v>
      </c>
      <c r="H189" s="26">
        <f>IFERROR(IF('1.DP 2012-2022 '!G189&lt;0,"IRPJ NEGATIVO",('1.DP 2012-2022 '!G189+'1.DP 2012-2022 '!AC189)/'1.DP 2012-2022 '!R189),"NA")</f>
        <v>6.6262927111031891E-2</v>
      </c>
      <c r="I189" s="26">
        <f>IFERROR(IF('1.DP 2012-2022 '!H189&lt;0,"IRPJ NEGATIVO",('1.DP 2012-2022 '!H189+'1.DP 2012-2022 '!AD189)/'1.DP 2012-2022 '!S189),"NA")</f>
        <v>0</v>
      </c>
      <c r="J189" s="26">
        <f>IFERROR(IF('1.DP 2012-2022 '!I189&lt;0,"IRPJ NEGATIVO",('1.DP 2012-2022 '!I189+'1.DP 2012-2022 '!AE189)/'1.DP 2012-2022 '!T189),"NA")</f>
        <v>0</v>
      </c>
      <c r="K189" s="26">
        <f>IFERROR(IF('1.DP 2012-2022 '!J189&lt;0,"IRPJ NEGATIVO",('1.DP 2012-2022 '!J189+'1.DP 2012-2022 '!AF189)/'1.DP 2012-2022 '!U189),"NA")</f>
        <v>0</v>
      </c>
      <c r="L189" s="26">
        <f>IFERROR(IF('1.DP 2012-2022 '!K189&lt;0,"IRPJ NEGATIVO",('1.DP 2012-2022 '!K189+'1.DP 2012-2022 '!AG189)/'1.DP 2012-2022 '!V189),"NA")</f>
        <v>0</v>
      </c>
      <c r="M189" s="26" t="str">
        <f>IFERROR(IF('1.DP 2012-2022 '!L189&lt;0,"IRPJ NEGATIVO",('1.DP 2012-2022 '!L189+'1.DP 2012-2022 '!AH189)/'1.DP 2012-2022 '!W189),"NA")</f>
        <v>NA</v>
      </c>
      <c r="N189" s="26" t="str">
        <f>IFERROR(IF('1.DP 2012-2022 '!M189&lt;0,"IRPJ NEGATIVO",('1.DP 2012-2022 '!M189+'1.DP 2012-2022 '!AI189)/'1.DP 2012-2022 '!X189),"NA")</f>
        <v>NA</v>
      </c>
      <c r="O189" s="26" t="str">
        <f>IFERROR(IF('1.DP 2012-2022 '!N189&lt;0,"IRPJ NEGATIVO",('1.DP 2012-2022 '!N189+'1.DP 2012-2022 '!AJ189)/'1.DP 2012-2022 '!Y189),"NA")</f>
        <v>NA</v>
      </c>
      <c r="P189" s="26" t="str">
        <f>IFERROR(IF('1.DP 2012-2022 '!O189&lt;0,"IRPJ NEGATIVO",('1.DP 2012-2022 '!O189+'1.DP 2012-2022 '!AK189)/'1.DP 2012-2022 '!Z189),"NA")</f>
        <v>NA</v>
      </c>
      <c r="Q189" s="27">
        <f t="shared" si="1"/>
        <v>7</v>
      </c>
      <c r="R189" s="27">
        <f t="shared" si="2"/>
        <v>265</v>
      </c>
      <c r="S189" s="28">
        <f>IFERROR((SUMIF('1.DP 2012-2022 '!E189:O189,"&gt;=0",'1.DP 2012-2022 '!E189:O189)+SUMIF('1.DP 2012-2022 '!E189:O189,"&gt;=0",'1.DP 2012-2022 '!AA189:AK189))/(SUM('1.DP 2012-2022 '!P189:Z189)),"NA")</f>
        <v>0.24185544502203915</v>
      </c>
      <c r="T189" s="29">
        <f t="shared" si="3"/>
        <v>6.3886343968085815E-3</v>
      </c>
      <c r="U189" s="29">
        <f t="shared" si="4"/>
        <v>5.9822901595557392E-4</v>
      </c>
    </row>
    <row r="190" spans="1:21" ht="14.25" customHeight="1">
      <c r="A190" s="12" t="s">
        <v>439</v>
      </c>
      <c r="B190" s="12" t="s">
        <v>440</v>
      </c>
      <c r="C190" s="12" t="s">
        <v>58</v>
      </c>
      <c r="D190" s="13" t="s">
        <v>438</v>
      </c>
      <c r="E190" s="25">
        <f t="shared" si="0"/>
        <v>0</v>
      </c>
      <c r="F190" s="26">
        <f>IFERROR(IF('1.DP 2012-2022 '!E190&lt;0,"IRPJ NEGATIVO",('1.DP 2012-2022 '!E190+'1.DP 2012-2022 '!AA190)/'1.DP 2012-2022 '!P190),"NA")</f>
        <v>0</v>
      </c>
      <c r="G190" s="26">
        <f>IFERROR(IF('1.DP 2012-2022 '!F190&lt;0,"IRPJ NEGATIVO",('1.DP 2012-2022 '!F190+'1.DP 2012-2022 '!AB190)/'1.DP 2012-2022 '!Q190),"NA")</f>
        <v>0</v>
      </c>
      <c r="H190" s="26">
        <f>IFERROR(IF('1.DP 2012-2022 '!G190&lt;0,"IRPJ NEGATIVO",('1.DP 2012-2022 '!G190+'1.DP 2012-2022 '!AC190)/'1.DP 2012-2022 '!R190),"NA")</f>
        <v>0</v>
      </c>
      <c r="I190" s="26">
        <f>IFERROR(IF('1.DP 2012-2022 '!H190&lt;0,"IRPJ NEGATIVO",('1.DP 2012-2022 '!H190+'1.DP 2012-2022 '!AD190)/'1.DP 2012-2022 '!S190),"NA")</f>
        <v>0</v>
      </c>
      <c r="J190" s="26">
        <f>IFERROR(IF('1.DP 2012-2022 '!I190&lt;0,"IRPJ NEGATIVO",('1.DP 2012-2022 '!I190+'1.DP 2012-2022 '!AE190)/'1.DP 2012-2022 '!T190),"NA")</f>
        <v>0</v>
      </c>
      <c r="K190" s="26">
        <f>IFERROR(IF('1.DP 2012-2022 '!J190&lt;0,"IRPJ NEGATIVO",('1.DP 2012-2022 '!J190+'1.DP 2012-2022 '!AF190)/'1.DP 2012-2022 '!U190),"NA")</f>
        <v>0</v>
      </c>
      <c r="L190" s="26">
        <f>IFERROR(IF('1.DP 2012-2022 '!K190&lt;0,"IRPJ NEGATIVO",('1.DP 2012-2022 '!K190+'1.DP 2012-2022 '!AG190)/'1.DP 2012-2022 '!V190),"NA")</f>
        <v>0</v>
      </c>
      <c r="M190" s="26">
        <f>IFERROR(IF('1.DP 2012-2022 '!L190&lt;0,"IRPJ NEGATIVO",('1.DP 2012-2022 '!L190+'1.DP 2012-2022 '!AH190)/'1.DP 2012-2022 '!W190),"NA")</f>
        <v>0</v>
      </c>
      <c r="N190" s="26">
        <f>IFERROR(IF('1.DP 2012-2022 '!M190&lt;0,"IRPJ NEGATIVO",('1.DP 2012-2022 '!M190+'1.DP 2012-2022 '!AI190)/'1.DP 2012-2022 '!X190),"NA")</f>
        <v>0</v>
      </c>
      <c r="O190" s="26">
        <f>IFERROR(IF('1.DP 2012-2022 '!N190&lt;0,"IRPJ NEGATIVO",('1.DP 2012-2022 '!N190+'1.DP 2012-2022 '!AJ190)/'1.DP 2012-2022 '!Y190),"NA")</f>
        <v>0</v>
      </c>
      <c r="P190" s="26">
        <f>IFERROR(IF('1.DP 2012-2022 '!O190&lt;0,"IRPJ NEGATIVO",('1.DP 2012-2022 '!O190+'1.DP 2012-2022 '!AK190)/'1.DP 2012-2022 '!Z190),"NA")</f>
        <v>0</v>
      </c>
      <c r="Q190" s="27">
        <f t="shared" si="1"/>
        <v>11</v>
      </c>
      <c r="R190" s="27">
        <f t="shared" si="2"/>
        <v>265</v>
      </c>
      <c r="S190" s="28">
        <f>IFERROR((SUMIF('1.DP 2012-2022 '!E190:O190,"&gt;=0",'1.DP 2012-2022 '!E190:O190)+SUMIF('1.DP 2012-2022 '!E190:O190,"&gt;=0",'1.DP 2012-2022 '!AA190:AK190))/(SUM('1.DP 2012-2022 '!P190:Z190)),"NA")</f>
        <v>0</v>
      </c>
      <c r="T190" s="29">
        <f t="shared" si="3"/>
        <v>0</v>
      </c>
      <c r="U190" s="29">
        <f t="shared" si="4"/>
        <v>0</v>
      </c>
    </row>
    <row r="191" spans="1:21" ht="14.25" customHeight="1">
      <c r="A191" s="12" t="s">
        <v>441</v>
      </c>
      <c r="B191" s="12" t="s">
        <v>442</v>
      </c>
      <c r="C191" s="12" t="s">
        <v>58</v>
      </c>
      <c r="D191" s="13" t="s">
        <v>438</v>
      </c>
      <c r="E191" s="25">
        <f t="shared" si="0"/>
        <v>1.0078779967014867E-2</v>
      </c>
      <c r="F191" s="26">
        <f>IFERROR(IF('1.DP 2012-2022 '!E191&lt;0,"IRPJ NEGATIVO",('1.DP 2012-2022 '!E191+'1.DP 2012-2022 '!AA191)/'1.DP 2012-2022 '!P191),"NA")</f>
        <v>18.328299254884488</v>
      </c>
      <c r="G191" s="26" t="str">
        <f>IFERROR(IF('1.DP 2012-2022 '!F191&lt;0,"IRPJ NEGATIVO",('1.DP 2012-2022 '!F191+'1.DP 2012-2022 '!AB191)/'1.DP 2012-2022 '!Q191),"NA")</f>
        <v>NA</v>
      </c>
      <c r="H191" s="26">
        <f>IFERROR(IF('1.DP 2012-2022 '!G191&lt;0,"IRPJ NEGATIVO",('1.DP 2012-2022 '!G191+'1.DP 2012-2022 '!AC191)/'1.DP 2012-2022 '!R191),"NA")</f>
        <v>0.27556149538915131</v>
      </c>
      <c r="I191" s="26">
        <f>IFERROR(IF('1.DP 2012-2022 '!H191&lt;0,"IRPJ NEGATIVO",('1.DP 2012-2022 '!H191+'1.DP 2012-2022 '!AD191)/'1.DP 2012-2022 '!S191),"NA")</f>
        <v>0.39683703976536205</v>
      </c>
      <c r="J191" s="26">
        <f>IFERROR(IF('1.DP 2012-2022 '!I191&lt;0,"IRPJ NEGATIVO",('1.DP 2012-2022 '!I191+'1.DP 2012-2022 '!AE191)/'1.DP 2012-2022 '!T191),"NA")</f>
        <v>0.2040494992324236</v>
      </c>
      <c r="K191" s="26">
        <f>IFERROR(IF('1.DP 2012-2022 '!J191&lt;0,"IRPJ NEGATIVO",('1.DP 2012-2022 '!J191+'1.DP 2012-2022 '!AF191)/'1.DP 2012-2022 '!U191),"NA")</f>
        <v>0.23857051315352731</v>
      </c>
      <c r="L191" s="26">
        <f>IFERROR(IF('1.DP 2012-2022 '!K191&lt;0,"IRPJ NEGATIVO",('1.DP 2012-2022 '!K191+'1.DP 2012-2022 '!AG191)/'1.DP 2012-2022 '!V191),"NA")</f>
        <v>-4.4000142846698145</v>
      </c>
      <c r="M191" s="26">
        <f>IFERROR(IF('1.DP 2012-2022 '!L191&lt;0,"IRPJ NEGATIVO",('1.DP 2012-2022 '!L191+'1.DP 2012-2022 '!AH191)/'1.DP 2012-2022 '!W191),"NA")</f>
        <v>0.36425871524053277</v>
      </c>
      <c r="N191" s="26">
        <f>IFERROR(IF('1.DP 2012-2022 '!M191&lt;0,"IRPJ NEGATIVO",('1.DP 2012-2022 '!M191+'1.DP 2012-2022 '!AI191)/'1.DP 2012-2022 '!X191),"NA")</f>
        <v>0.38374124463785619</v>
      </c>
      <c r="O191" s="26">
        <f>IFERROR(IF('1.DP 2012-2022 '!N191&lt;0,"IRPJ NEGATIVO",('1.DP 2012-2022 '!N191+'1.DP 2012-2022 '!AJ191)/'1.DP 2012-2022 '!Y191),"NA")</f>
        <v>0.47399859743271855</v>
      </c>
      <c r="P191" s="26">
        <f>IFERROR(IF('1.DP 2012-2022 '!O191&lt;0,"IRPJ NEGATIVO",('1.DP 2012-2022 '!O191+'1.DP 2012-2022 '!AK191)/'1.DP 2012-2022 '!Z191),"NA")</f>
        <v>0.43266070934412959</v>
      </c>
      <c r="Q191" s="27">
        <f t="shared" si="1"/>
        <v>8</v>
      </c>
      <c r="R191" s="27">
        <f t="shared" si="2"/>
        <v>265</v>
      </c>
      <c r="S191" s="28">
        <f>IFERROR((SUMIF('1.DP 2012-2022 '!E191:O191,"&gt;=0",'1.DP 2012-2022 '!E191:O191)+SUMIF('1.DP 2012-2022 '!E191:O191,"&gt;=0",'1.DP 2012-2022 '!AA191:AK191))/(SUM('1.DP 2012-2022 '!P191:Z191)),"NA")</f>
        <v>4.3333586166675433</v>
      </c>
      <c r="T191" s="29" t="str">
        <f t="shared" si="3"/>
        <v>na</v>
      </c>
      <c r="U191" s="29" t="str">
        <f t="shared" si="4"/>
        <v>na</v>
      </c>
    </row>
    <row r="192" spans="1:21" ht="14.25" customHeight="1">
      <c r="A192" s="12" t="s">
        <v>443</v>
      </c>
      <c r="B192" s="12" t="s">
        <v>444</v>
      </c>
      <c r="C192" s="12" t="s">
        <v>58</v>
      </c>
      <c r="D192" s="13" t="s">
        <v>438</v>
      </c>
      <c r="E192" s="25">
        <f t="shared" si="0"/>
        <v>7.1872595458544349E-4</v>
      </c>
      <c r="F192" s="26">
        <f>IFERROR(IF('1.DP 2012-2022 '!E192&lt;0,"IRPJ NEGATIVO",('1.DP 2012-2022 '!E192+'1.DP 2012-2022 '!AA192)/'1.DP 2012-2022 '!P192),"NA")</f>
        <v>0.16750831176426528</v>
      </c>
      <c r="G192" s="26">
        <f>IFERROR(IF('1.DP 2012-2022 '!F192&lt;0,"IRPJ NEGATIVO",('1.DP 2012-2022 '!F192+'1.DP 2012-2022 '!AB192)/'1.DP 2012-2022 '!Q192),"NA")</f>
        <v>2.2954066200877227E-2</v>
      </c>
      <c r="H192" s="26">
        <f>IFERROR(IF('1.DP 2012-2022 '!G192&lt;0,"IRPJ NEGATIVO",('1.DP 2012-2022 '!G192+'1.DP 2012-2022 '!AC192)/'1.DP 2012-2022 '!R192),"NA")</f>
        <v>-13.299226418295126</v>
      </c>
      <c r="I192" s="26">
        <f>IFERROR(IF('1.DP 2012-2022 '!H192&lt;0,"IRPJ NEGATIVO",('1.DP 2012-2022 '!H192+'1.DP 2012-2022 '!AD192)/'1.DP 2012-2022 '!S192),"NA")</f>
        <v>-10.150742401955908</v>
      </c>
      <c r="J192" s="26" t="str">
        <f>IFERROR(IF('1.DP 2012-2022 '!I192&lt;0,"IRPJ NEGATIVO",('1.DP 2012-2022 '!I192+'1.DP 2012-2022 '!AE192)/'1.DP 2012-2022 '!T192),"NA")</f>
        <v>NA</v>
      </c>
      <c r="K192" s="26" t="str">
        <f>IFERROR(IF('1.DP 2012-2022 '!J192&lt;0,"IRPJ NEGATIVO",('1.DP 2012-2022 '!J192+'1.DP 2012-2022 '!AF192)/'1.DP 2012-2022 '!U192),"NA")</f>
        <v>NA</v>
      </c>
      <c r="L192" s="26" t="str">
        <f>IFERROR(IF('1.DP 2012-2022 '!K192&lt;0,"IRPJ NEGATIVO",('1.DP 2012-2022 '!K192+'1.DP 2012-2022 '!AG192)/'1.DP 2012-2022 '!V192),"NA")</f>
        <v>NA</v>
      </c>
      <c r="M192" s="26" t="str">
        <f>IFERROR(IF('1.DP 2012-2022 '!L192&lt;0,"IRPJ NEGATIVO",('1.DP 2012-2022 '!L192+'1.DP 2012-2022 '!AH192)/'1.DP 2012-2022 '!W192),"NA")</f>
        <v>NA</v>
      </c>
      <c r="N192" s="26" t="str">
        <f>IFERROR(IF('1.DP 2012-2022 '!M192&lt;0,"IRPJ NEGATIVO",('1.DP 2012-2022 '!M192+'1.DP 2012-2022 '!AI192)/'1.DP 2012-2022 '!X192),"NA")</f>
        <v>NA</v>
      </c>
      <c r="O192" s="26" t="str">
        <f>IFERROR(IF('1.DP 2012-2022 '!N192&lt;0,"IRPJ NEGATIVO",('1.DP 2012-2022 '!N192+'1.DP 2012-2022 '!AJ192)/'1.DP 2012-2022 '!Y192),"NA")</f>
        <v>NA</v>
      </c>
      <c r="P192" s="26" t="str">
        <f>IFERROR(IF('1.DP 2012-2022 '!O192&lt;0,"IRPJ NEGATIVO",('1.DP 2012-2022 '!O192+'1.DP 2012-2022 '!AK192)/'1.DP 2012-2022 '!Z192),"NA")</f>
        <v>NA</v>
      </c>
      <c r="Q192" s="27">
        <f t="shared" si="1"/>
        <v>2</v>
      </c>
      <c r="R192" s="27">
        <f t="shared" si="2"/>
        <v>265</v>
      </c>
      <c r="S192" s="28">
        <f>IFERROR((SUMIF('1.DP 2012-2022 '!E192:O192,"&gt;=0",'1.DP 2012-2022 '!E192:O192)+SUMIF('1.DP 2012-2022 '!E192:O192,"&gt;=0",'1.DP 2012-2022 '!AA192:AK192))/(SUM('1.DP 2012-2022 '!P192:Z192)),"NA")</f>
        <v>0.61225007580726187</v>
      </c>
      <c r="T192" s="29">
        <f t="shared" si="3"/>
        <v>4.62075528911141E-3</v>
      </c>
      <c r="U192" s="29">
        <f t="shared" si="4"/>
        <v>4.3268556594152784E-4</v>
      </c>
    </row>
    <row r="193" spans="1:21" ht="14.25" customHeight="1">
      <c r="A193" s="12" t="s">
        <v>445</v>
      </c>
      <c r="B193" s="12" t="s">
        <v>446</v>
      </c>
      <c r="C193" s="12" t="s">
        <v>58</v>
      </c>
      <c r="D193" s="13" t="s">
        <v>438</v>
      </c>
      <c r="E193" s="25">
        <f t="shared" si="0"/>
        <v>-1.7082940911465731E-3</v>
      </c>
      <c r="F193" s="26" t="str">
        <f>IFERROR(IF('1.DP 2012-2022 '!E193&lt;0,"IRPJ NEGATIVO",('1.DP 2012-2022 '!E193+'1.DP 2012-2022 '!AA193)/'1.DP 2012-2022 '!P193),"NA")</f>
        <v>IRPJ NEGATIVO</v>
      </c>
      <c r="G193" s="26">
        <f>IFERROR(IF('1.DP 2012-2022 '!F193&lt;0,"IRPJ NEGATIVO",('1.DP 2012-2022 '!F193+'1.DP 2012-2022 '!AB193)/'1.DP 2012-2022 '!Q193),"NA")</f>
        <v>3.4541735598372453E-2</v>
      </c>
      <c r="H193" s="26">
        <f>IFERROR(IF('1.DP 2012-2022 '!G193&lt;0,"IRPJ NEGATIVO",('1.DP 2012-2022 '!G193+'1.DP 2012-2022 '!AC193)/'1.DP 2012-2022 '!R193),"NA")</f>
        <v>-0.42550609479424356</v>
      </c>
      <c r="I193" s="26">
        <f>IFERROR(IF('1.DP 2012-2022 '!H193&lt;0,"IRPJ NEGATIVO",('1.DP 2012-2022 '!H193+'1.DP 2012-2022 '!AD193)/'1.DP 2012-2022 '!S193),"NA")</f>
        <v>1.2417783832065675E-2</v>
      </c>
      <c r="J193" s="26">
        <f>IFERROR(IF('1.DP 2012-2022 '!I193&lt;0,"IRPJ NEGATIVO",('1.DP 2012-2022 '!I193+'1.DP 2012-2022 '!AE193)/'1.DP 2012-2022 '!T193),"NA")</f>
        <v>8.6922190661533529E-3</v>
      </c>
      <c r="K193" s="26">
        <f>IFERROR(IF('1.DP 2012-2022 '!J193&lt;0,"IRPJ NEGATIVO",('1.DP 2012-2022 '!J193+'1.DP 2012-2022 '!AF193)/'1.DP 2012-2022 '!U193),"NA")</f>
        <v>0.19850650870448716</v>
      </c>
      <c r="L193" s="26">
        <f>IFERROR(IF('1.DP 2012-2022 '!K193&lt;0,"IRPJ NEGATIVO",('1.DP 2012-2022 '!K193+'1.DP 2012-2022 '!AG193)/'1.DP 2012-2022 '!V193),"NA")</f>
        <v>7.0797243333822465E-2</v>
      </c>
      <c r="M193" s="26">
        <f>IFERROR(IF('1.DP 2012-2022 '!L193&lt;0,"IRPJ NEGATIVO",('1.DP 2012-2022 '!L193+'1.DP 2012-2022 '!AH193)/'1.DP 2012-2022 '!W193),"NA")</f>
        <v>-0.26286542653704775</v>
      </c>
      <c r="N193" s="26">
        <f>IFERROR(IF('1.DP 2012-2022 '!M193&lt;0,"IRPJ NEGATIVO",('1.DP 2012-2022 '!M193+'1.DP 2012-2022 '!AI193)/'1.DP 2012-2022 '!X193),"NA")</f>
        <v>-1.7480034072884203</v>
      </c>
      <c r="O193" s="26">
        <f>IFERROR(IF('1.DP 2012-2022 '!N193&lt;0,"IRPJ NEGATIVO",('1.DP 2012-2022 '!N193+'1.DP 2012-2022 '!AJ193)/'1.DP 2012-2022 '!Y193),"NA")</f>
        <v>-3.8982132895913679E-2</v>
      </c>
      <c r="P193" s="26">
        <f>IFERROR(IF('1.DP 2012-2022 '!O193&lt;0,"IRPJ NEGATIVO",('1.DP 2012-2022 '!O193+'1.DP 2012-2022 '!AK193)/'1.DP 2012-2022 '!Z193),"NA")</f>
        <v>0.22103234432991437</v>
      </c>
      <c r="Q193" s="27">
        <f t="shared" si="1"/>
        <v>9</v>
      </c>
      <c r="R193" s="27">
        <f t="shared" si="2"/>
        <v>265</v>
      </c>
      <c r="S193" s="28">
        <f>IFERROR((SUMIF('1.DP 2012-2022 '!E193:O193,"&gt;=0",'1.DP 2012-2022 '!E193:O193)+SUMIF('1.DP 2012-2022 '!E193:O193,"&gt;=0",'1.DP 2012-2022 '!AA193:AK193))/(SUM('1.DP 2012-2022 '!P193:Z193)),"NA")</f>
        <v>5.7392553092706501E-2</v>
      </c>
      <c r="T193" s="29">
        <f t="shared" si="3"/>
        <v>1.9491810484315415E-3</v>
      </c>
      <c r="U193" s="29">
        <f t="shared" si="4"/>
        <v>1.8252048686726448E-4</v>
      </c>
    </row>
    <row r="194" spans="1:21" ht="14.25" customHeight="1">
      <c r="A194" s="12" t="s">
        <v>447</v>
      </c>
      <c r="B194" s="12" t="s">
        <v>448</v>
      </c>
      <c r="C194" s="12" t="s">
        <v>58</v>
      </c>
      <c r="D194" s="13" t="s">
        <v>438</v>
      </c>
      <c r="E194" s="25">
        <f t="shared" si="0"/>
        <v>5.6812631374271371E-3</v>
      </c>
      <c r="F194" s="26">
        <f>IFERROR(IF('1.DP 2012-2022 '!E194&lt;0,"IRPJ NEGATIVO",('1.DP 2012-2022 '!E194+'1.DP 2012-2022 '!AA194)/'1.DP 2012-2022 '!P194),"NA")</f>
        <v>0.25879396100784369</v>
      </c>
      <c r="G194" s="26" t="str">
        <f>IFERROR(IF('1.DP 2012-2022 '!F194&lt;0,"IRPJ NEGATIVO",('1.DP 2012-2022 '!F194+'1.DP 2012-2022 '!AB194)/'1.DP 2012-2022 '!Q194),"NA")</f>
        <v>NA</v>
      </c>
      <c r="H194" s="26">
        <f>IFERROR(IF('1.DP 2012-2022 '!G194&lt;0,"IRPJ NEGATIVO",('1.DP 2012-2022 '!G194+'1.DP 2012-2022 '!AC194)/'1.DP 2012-2022 '!R194),"NA")</f>
        <v>0.30384938023158187</v>
      </c>
      <c r="I194" s="26">
        <f>IFERROR(IF('1.DP 2012-2022 '!H194&lt;0,"IRPJ NEGATIVO",('1.DP 2012-2022 '!H194+'1.DP 2012-2022 '!AD194)/'1.DP 2012-2022 '!S194),"NA")</f>
        <v>0.29468365540158653</v>
      </c>
      <c r="J194" s="26">
        <f>IFERROR(IF('1.DP 2012-2022 '!I194&lt;0,"IRPJ NEGATIVO",('1.DP 2012-2022 '!I194+'1.DP 2012-2022 '!AE194)/'1.DP 2012-2022 '!T194),"NA")</f>
        <v>0.32511203779149661</v>
      </c>
      <c r="K194" s="26">
        <f>IFERROR(IF('1.DP 2012-2022 '!J194&lt;0,"IRPJ NEGATIVO",('1.DP 2012-2022 '!J194+'1.DP 2012-2022 '!AF194)/'1.DP 2012-2022 '!U194),"NA")</f>
        <v>0.3230956969856823</v>
      </c>
      <c r="L194" s="26" t="str">
        <f>IFERROR(IF('1.DP 2012-2022 '!K194&lt;0,"IRPJ NEGATIVO",('1.DP 2012-2022 '!K194+'1.DP 2012-2022 '!AG194)/'1.DP 2012-2022 '!V194),"NA")</f>
        <v>NA</v>
      </c>
      <c r="M194" s="26" t="str">
        <f>IFERROR(IF('1.DP 2012-2022 '!L194&lt;0,"IRPJ NEGATIVO",('1.DP 2012-2022 '!L194+'1.DP 2012-2022 '!AH194)/'1.DP 2012-2022 '!W194),"NA")</f>
        <v>NA</v>
      </c>
      <c r="N194" s="26" t="str">
        <f>IFERROR(IF('1.DP 2012-2022 '!M194&lt;0,"IRPJ NEGATIVO",('1.DP 2012-2022 '!M194+'1.DP 2012-2022 '!AI194)/'1.DP 2012-2022 '!X194),"NA")</f>
        <v>NA</v>
      </c>
      <c r="O194" s="26" t="str">
        <f>IFERROR(IF('1.DP 2012-2022 '!N194&lt;0,"IRPJ NEGATIVO",('1.DP 2012-2022 '!N194+'1.DP 2012-2022 '!AJ194)/'1.DP 2012-2022 '!Y194),"NA")</f>
        <v>NA</v>
      </c>
      <c r="P194" s="26" t="str">
        <f>IFERROR(IF('1.DP 2012-2022 '!O194&lt;0,"IRPJ NEGATIVO",('1.DP 2012-2022 '!O194+'1.DP 2012-2022 '!AK194)/'1.DP 2012-2022 '!Z194),"NA")</f>
        <v>NA</v>
      </c>
      <c r="Q194" s="27">
        <f t="shared" si="1"/>
        <v>5</v>
      </c>
      <c r="R194" s="27">
        <f t="shared" si="2"/>
        <v>265</v>
      </c>
      <c r="S194" s="28">
        <f>IFERROR((SUMIF('1.DP 2012-2022 '!E194:O194,"&gt;=0",'1.DP 2012-2022 '!E194:O194)+SUMIF('1.DP 2012-2022 '!E194:O194,"&gt;=0",'1.DP 2012-2022 '!AA194:AK194))/(SUM('1.DP 2012-2022 '!P194:Z194)),"NA")</f>
        <v>0.44052836856307381</v>
      </c>
      <c r="T194" s="29">
        <f t="shared" si="3"/>
        <v>8.311856010624034E-3</v>
      </c>
      <c r="U194" s="29">
        <f t="shared" si="4"/>
        <v>7.7831867237292184E-4</v>
      </c>
    </row>
    <row r="195" spans="1:21" ht="14.25" customHeight="1">
      <c r="A195" s="12" t="s">
        <v>449</v>
      </c>
      <c r="B195" s="12" t="s">
        <v>450</v>
      </c>
      <c r="C195" s="12" t="s">
        <v>58</v>
      </c>
      <c r="D195" s="13" t="s">
        <v>438</v>
      </c>
      <c r="E195" s="25">
        <f t="shared" si="0"/>
        <v>5.7705773455392351E-3</v>
      </c>
      <c r="F195" s="26">
        <f>IFERROR(IF('1.DP 2012-2022 '!E195&lt;0,"IRPJ NEGATIVO",('1.DP 2012-2022 '!E195+'1.DP 2012-2022 '!AA195)/'1.DP 2012-2022 '!P195),"NA")</f>
        <v>0.16633843570870124</v>
      </c>
      <c r="G195" s="26">
        <f>IFERROR(IF('1.DP 2012-2022 '!F195&lt;0,"IRPJ NEGATIVO",('1.DP 2012-2022 '!F195+'1.DP 2012-2022 '!AB195)/'1.DP 2012-2022 '!Q195),"NA")</f>
        <v>0.13241548164901173</v>
      </c>
      <c r="H195" s="26">
        <f>IFERROR(IF('1.DP 2012-2022 '!G195&lt;0,"IRPJ NEGATIVO",('1.DP 2012-2022 '!G195+'1.DP 2012-2022 '!AC195)/'1.DP 2012-2022 '!R195),"NA")</f>
        <v>0.15102899513194895</v>
      </c>
      <c r="I195" s="26">
        <f>IFERROR(IF('1.DP 2012-2022 '!H195&lt;0,"IRPJ NEGATIVO",('1.DP 2012-2022 '!H195+'1.DP 2012-2022 '!AD195)/'1.DP 2012-2022 '!S195),"NA")</f>
        <v>0.15299022360922024</v>
      </c>
      <c r="J195" s="26">
        <f>IFERROR(IF('1.DP 2012-2022 '!I195&lt;0,"IRPJ NEGATIVO",('1.DP 2012-2022 '!I195+'1.DP 2012-2022 '!AE195)/'1.DP 2012-2022 '!T195),"NA")</f>
        <v>0.25853983539448416</v>
      </c>
      <c r="K195" s="26">
        <f>IFERROR(IF('1.DP 2012-2022 '!J195&lt;0,"IRPJ NEGATIVO",('1.DP 2012-2022 '!J195+'1.DP 2012-2022 '!AF195)/'1.DP 2012-2022 '!U195),"NA")</f>
        <v>0.14037671681442726</v>
      </c>
      <c r="L195" s="26">
        <f>IFERROR(IF('1.DP 2012-2022 '!K195&lt;0,"IRPJ NEGATIVO",('1.DP 2012-2022 '!K195+'1.DP 2012-2022 '!AG195)/'1.DP 2012-2022 '!V195),"NA")</f>
        <v>-0.46998823034492421</v>
      </c>
      <c r="M195" s="26">
        <f>IFERROR(IF('1.DP 2012-2022 '!L195&lt;0,"IRPJ NEGATIVO",('1.DP 2012-2022 '!L195+'1.DP 2012-2022 '!AH195)/'1.DP 2012-2022 '!W195),"NA")</f>
        <v>-0.80410605747004282</v>
      </c>
      <c r="N195" s="26">
        <f>IFERROR(IF('1.DP 2012-2022 '!M195&lt;0,"IRPJ NEGATIVO",('1.DP 2012-2022 '!M195+'1.DP 2012-2022 '!AI195)/'1.DP 2012-2022 '!X195),"NA")</f>
        <v>0.11574851091783628</v>
      </c>
      <c r="O195" s="26">
        <f>IFERROR(IF('1.DP 2012-2022 '!N195&lt;0,"IRPJ NEGATIVO",('1.DP 2012-2022 '!N195+'1.DP 2012-2022 '!AJ195)/'1.DP 2012-2022 '!Y195),"NA")</f>
        <v>0.2418533532791679</v>
      </c>
      <c r="P195" s="26">
        <f>IFERROR(IF('1.DP 2012-2022 '!O195&lt;0,"IRPJ NEGATIVO",('1.DP 2012-2022 '!O195+'1.DP 2012-2022 '!AK195)/'1.DP 2012-2022 '!Z195),"NA")</f>
        <v>0.19794440006049288</v>
      </c>
      <c r="Q195" s="27">
        <f t="shared" si="1"/>
        <v>9</v>
      </c>
      <c r="R195" s="27">
        <f t="shared" si="2"/>
        <v>265</v>
      </c>
      <c r="S195" s="28">
        <f>IFERROR((SUMIF('1.DP 2012-2022 '!E195:O195,"&gt;=0",'1.DP 2012-2022 '!E195:O195)+SUMIF('1.DP 2012-2022 '!E195:O195,"&gt;=0",'1.DP 2012-2022 '!AA195:AK195))/(SUM('1.DP 2012-2022 '!P195:Z195)),"NA")</f>
        <v>0.15379397221707947</v>
      </c>
      <c r="T195" s="29">
        <f t="shared" si="3"/>
        <v>5.2231915092593034E-3</v>
      </c>
      <c r="U195" s="29">
        <f t="shared" si="4"/>
        <v>4.8909743814618911E-4</v>
      </c>
    </row>
    <row r="196" spans="1:21" ht="14.25" customHeight="1">
      <c r="A196" s="12" t="s">
        <v>451</v>
      </c>
      <c r="B196" s="12" t="s">
        <v>452</v>
      </c>
      <c r="C196" s="12" t="s">
        <v>58</v>
      </c>
      <c r="D196" s="13" t="s">
        <v>438</v>
      </c>
      <c r="E196" s="25">
        <f t="shared" si="0"/>
        <v>2.9028898985134269E-3</v>
      </c>
      <c r="F196" s="26">
        <f>IFERROR(IF('1.DP 2012-2022 '!E196&lt;0,"IRPJ NEGATIVO",('1.DP 2012-2022 '!E196+'1.DP 2012-2022 '!AA196)/'1.DP 2012-2022 '!P196),"NA")</f>
        <v>0.19460758858693047</v>
      </c>
      <c r="G196" s="26">
        <f>IFERROR(IF('1.DP 2012-2022 '!F196&lt;0,"IRPJ NEGATIVO",('1.DP 2012-2022 '!F196+'1.DP 2012-2022 '!AB196)/'1.DP 2012-2022 '!Q196),"NA")</f>
        <v>2.3203099399316057E-2</v>
      </c>
      <c r="H196" s="26">
        <f>IFERROR(IF('1.DP 2012-2022 '!G196&lt;0,"IRPJ NEGATIVO",('1.DP 2012-2022 '!G196+'1.DP 2012-2022 '!AC196)/'1.DP 2012-2022 '!R196),"NA")</f>
        <v>0.15874742019832966</v>
      </c>
      <c r="I196" s="26">
        <f>IFERROR(IF('1.DP 2012-2022 '!H196&lt;0,"IRPJ NEGATIVO",('1.DP 2012-2022 '!H196+'1.DP 2012-2022 '!AD196)/'1.DP 2012-2022 '!S196),"NA")</f>
        <v>-0.2978260870299862</v>
      </c>
      <c r="J196" s="26">
        <f>IFERROR(IF('1.DP 2012-2022 '!I196&lt;0,"IRPJ NEGATIVO",('1.DP 2012-2022 '!I196+'1.DP 2012-2022 '!AE196)/'1.DP 2012-2022 '!T196),"NA")</f>
        <v>0.63732783054096809</v>
      </c>
      <c r="K196" s="26" t="str">
        <f>IFERROR(IF('1.DP 2012-2022 '!J196&lt;0,"IRPJ NEGATIVO",('1.DP 2012-2022 '!J196+'1.DP 2012-2022 '!AF196)/'1.DP 2012-2022 '!U196),"NA")</f>
        <v>IRPJ NEGATIVO</v>
      </c>
      <c r="L196" s="26">
        <f>IFERROR(IF('1.DP 2012-2022 '!K196&lt;0,"IRPJ NEGATIVO",('1.DP 2012-2022 '!K196+'1.DP 2012-2022 '!AG196)/'1.DP 2012-2022 '!V196),"NA")</f>
        <v>8.7918907529726371E-4</v>
      </c>
      <c r="M196" s="26">
        <f>IFERROR(IF('1.DP 2012-2022 '!L196&lt;0,"IRPJ NEGATIVO",('1.DP 2012-2022 '!L196+'1.DP 2012-2022 '!AH196)/'1.DP 2012-2022 '!W196),"NA")</f>
        <v>1.6096508939860331E-2</v>
      </c>
      <c r="N196" s="26">
        <f>IFERROR(IF('1.DP 2012-2022 '!M196&lt;0,"IRPJ NEGATIVO",('1.DP 2012-2022 '!M196+'1.DP 2012-2022 '!AI196)/'1.DP 2012-2022 '!X196),"NA")</f>
        <v>3.623027339534244E-2</v>
      </c>
      <c r="O196" s="26">
        <f>IFERROR(IF('1.DP 2012-2022 '!N196&lt;0,"IRPJ NEGATIVO",('1.DP 2012-2022 '!N196+'1.DP 2012-2022 '!AJ196)/'1.DP 2012-2022 '!Y196),"NA")</f>
        <v>0.7803484815478936</v>
      </c>
      <c r="P196" s="26" t="str">
        <f>IFERROR(IF('1.DP 2012-2022 '!O196&lt;0,"IRPJ NEGATIVO",('1.DP 2012-2022 '!O196+'1.DP 2012-2022 '!AK196)/'1.DP 2012-2022 '!Z196),"NA")</f>
        <v>IRPJ NEGATIVO</v>
      </c>
      <c r="Q196" s="27">
        <f t="shared" si="1"/>
        <v>8</v>
      </c>
      <c r="R196" s="27">
        <f t="shared" si="2"/>
        <v>265</v>
      </c>
      <c r="S196" s="28">
        <f>IFERROR((SUMIF('1.DP 2012-2022 '!E196:O196,"&gt;=0",'1.DP 2012-2022 '!E196:O196)+SUMIF('1.DP 2012-2022 '!E196:O196,"&gt;=0",'1.DP 2012-2022 '!AA196:AK196))/(SUM('1.DP 2012-2022 '!P196:Z196)),"NA")</f>
        <v>0.22059675061275996</v>
      </c>
      <c r="T196" s="29">
        <f t="shared" si="3"/>
        <v>6.6595245468003004E-3</v>
      </c>
      <c r="U196" s="29">
        <f t="shared" si="4"/>
        <v>6.2359505473571716E-4</v>
      </c>
    </row>
    <row r="197" spans="1:21" ht="14.25" customHeight="1">
      <c r="A197" s="12" t="s">
        <v>453</v>
      </c>
      <c r="B197" s="12" t="s">
        <v>454</v>
      </c>
      <c r="C197" s="12" t="s">
        <v>58</v>
      </c>
      <c r="D197" s="13" t="s">
        <v>438</v>
      </c>
      <c r="E197" s="25">
        <f t="shared" si="0"/>
        <v>6.5683169382853828E-3</v>
      </c>
      <c r="F197" s="26">
        <f>IFERROR(IF('1.DP 2012-2022 '!E197&lt;0,"IRPJ NEGATIVO",('1.DP 2012-2022 '!E197+'1.DP 2012-2022 '!AA197)/'1.DP 2012-2022 '!P197),"NA")</f>
        <v>0.20103822117638509</v>
      </c>
      <c r="G197" s="26">
        <f>IFERROR(IF('1.DP 2012-2022 '!F197&lt;0,"IRPJ NEGATIVO",('1.DP 2012-2022 '!F197+'1.DP 2012-2022 '!AB197)/'1.DP 2012-2022 '!Q197),"NA")</f>
        <v>0.18569582896687087</v>
      </c>
      <c r="H197" s="26">
        <f>IFERROR(IF('1.DP 2012-2022 '!G197&lt;0,"IRPJ NEGATIVO",('1.DP 2012-2022 '!G197+'1.DP 2012-2022 '!AC197)/'1.DP 2012-2022 '!R197),"NA")</f>
        <v>0.40476878608396699</v>
      </c>
      <c r="I197" s="26">
        <f>IFERROR(IF('1.DP 2012-2022 '!H197&lt;0,"IRPJ NEGATIVO",('1.DP 2012-2022 '!H197+'1.DP 2012-2022 '!AD197)/'1.DP 2012-2022 '!S197),"NA")</f>
        <v>0.31133579463370381</v>
      </c>
      <c r="J197" s="26">
        <f>IFERROR(IF('1.DP 2012-2022 '!I197&lt;0,"IRPJ NEGATIVO",('1.DP 2012-2022 '!I197+'1.DP 2012-2022 '!AE197)/'1.DP 2012-2022 '!T197),"NA")</f>
        <v>0.2395264593691265</v>
      </c>
      <c r="K197" s="26">
        <f>IFERROR(IF('1.DP 2012-2022 '!J197&lt;0,"IRPJ NEGATIVO",('1.DP 2012-2022 '!J197+'1.DP 2012-2022 '!AF197)/'1.DP 2012-2022 '!U197),"NA")</f>
        <v>-0.33972208903704348</v>
      </c>
      <c r="L197" s="26">
        <f>IFERROR(IF('1.DP 2012-2022 '!K197&lt;0,"IRPJ NEGATIVO",('1.DP 2012-2022 '!K197+'1.DP 2012-2022 '!AG197)/'1.DP 2012-2022 '!V197),"NA")</f>
        <v>8.0431382316186406E-2</v>
      </c>
      <c r="M197" s="26">
        <f>IFERROR(IF('1.DP 2012-2022 '!L197&lt;0,"IRPJ NEGATIVO",('1.DP 2012-2022 '!L197+'1.DP 2012-2022 '!AH197)/'1.DP 2012-2022 '!W197),"NA")</f>
        <v>1.8427309238993497</v>
      </c>
      <c r="N197" s="26">
        <f>IFERROR(IF('1.DP 2012-2022 '!M197&lt;0,"IRPJ NEGATIVO",('1.DP 2012-2022 '!M197+'1.DP 2012-2022 '!AI197)/'1.DP 2012-2022 '!X197),"NA")</f>
        <v>0.35210867606008445</v>
      </c>
      <c r="O197" s="26">
        <f>IFERROR(IF('1.DP 2012-2022 '!N197&lt;0,"IRPJ NEGATIVO",('1.DP 2012-2022 '!N197+'1.DP 2012-2022 '!AJ197)/'1.DP 2012-2022 '!Y197),"NA")</f>
        <v>0.13136053021178318</v>
      </c>
      <c r="P197" s="26">
        <f>IFERROR(IF('1.DP 2012-2022 '!O197&lt;0,"IRPJ NEGATIVO",('1.DP 2012-2022 '!O197+'1.DP 2012-2022 '!AK197)/'1.DP 2012-2022 '!Z197),"NA")</f>
        <v>0.22493598061828507</v>
      </c>
      <c r="Q197" s="27">
        <f t="shared" si="1"/>
        <v>10</v>
      </c>
      <c r="R197" s="27">
        <f t="shared" si="2"/>
        <v>265</v>
      </c>
      <c r="S197" s="28">
        <f>IFERROR((SUMIF('1.DP 2012-2022 '!E197:O197,"&gt;=0",'1.DP 2012-2022 '!E197:O197)+SUMIF('1.DP 2012-2022 '!E197:O197,"&gt;=0",'1.DP 2012-2022 '!AA197:AK197))/(SUM('1.DP 2012-2022 '!P197:Z197)),"NA")</f>
        <v>0.20584554903511662</v>
      </c>
      <c r="T197" s="29">
        <f t="shared" si="3"/>
        <v>7.7677565673628917E-3</v>
      </c>
      <c r="U197" s="29">
        <f t="shared" si="4"/>
        <v>7.2736943121949334E-4</v>
      </c>
    </row>
    <row r="198" spans="1:21" ht="14.25" customHeight="1">
      <c r="A198" s="12" t="s">
        <v>455</v>
      </c>
      <c r="B198" s="12" t="s">
        <v>456</v>
      </c>
      <c r="C198" s="12" t="s">
        <v>58</v>
      </c>
      <c r="D198" s="13" t="s">
        <v>438</v>
      </c>
      <c r="E198" s="25">
        <f t="shared" si="0"/>
        <v>8.8871282270041978E-3</v>
      </c>
      <c r="F198" s="26">
        <f>IFERROR(IF('1.DP 2012-2022 '!E198&lt;0,"IRPJ NEGATIVO",('1.DP 2012-2022 '!E198+'1.DP 2012-2022 '!AA198)/'1.DP 2012-2022 '!P198),"NA")</f>
        <v>0.31299447917243212</v>
      </c>
      <c r="G198" s="26">
        <f>IFERROR(IF('1.DP 2012-2022 '!F198&lt;0,"IRPJ NEGATIVO",('1.DP 2012-2022 '!F198+'1.DP 2012-2022 '!AB198)/'1.DP 2012-2022 '!Q198),"NA")</f>
        <v>2.8042420525831262E-2</v>
      </c>
      <c r="H198" s="26">
        <f>IFERROR(IF('1.DP 2012-2022 '!G198&lt;0,"IRPJ NEGATIVO",('1.DP 2012-2022 '!G198+'1.DP 2012-2022 '!AC198)/'1.DP 2012-2022 '!R198),"NA")</f>
        <v>-2.8758102437681381E-2</v>
      </c>
      <c r="I198" s="26">
        <f>IFERROR(IF('1.DP 2012-2022 '!H198&lt;0,"IRPJ NEGATIVO",('1.DP 2012-2022 '!H198+'1.DP 2012-2022 '!AD198)/'1.DP 2012-2022 '!S198),"NA")</f>
        <v>0.27878103339232763</v>
      </c>
      <c r="J198" s="26">
        <f>IFERROR(IF('1.DP 2012-2022 '!I198&lt;0,"IRPJ NEGATIVO",('1.DP 2012-2022 '!I198+'1.DP 2012-2022 '!AE198)/'1.DP 2012-2022 '!T198),"NA")</f>
        <v>-0.47454289945103734</v>
      </c>
      <c r="K198" s="26">
        <f>IFERROR(IF('1.DP 2012-2022 '!J198&lt;0,"IRPJ NEGATIVO",('1.DP 2012-2022 '!J198+'1.DP 2012-2022 '!AF198)/'1.DP 2012-2022 '!U198),"NA")</f>
        <v>0.34870263207905622</v>
      </c>
      <c r="L198" s="26">
        <f>IFERROR(IF('1.DP 2012-2022 '!K198&lt;0,"IRPJ NEGATIVO",('1.DP 2012-2022 '!K198+'1.DP 2012-2022 '!AG198)/'1.DP 2012-2022 '!V198),"NA")</f>
        <v>0.28394979850545893</v>
      </c>
      <c r="M198" s="26">
        <f>IFERROR(IF('1.DP 2012-2022 '!L198&lt;0,"IRPJ NEGATIVO",('1.DP 2012-2022 '!L198+'1.DP 2012-2022 '!AH198)/'1.DP 2012-2022 '!W198),"NA")</f>
        <v>0.34761409136177063</v>
      </c>
      <c r="N198" s="26">
        <f>IFERROR(IF('1.DP 2012-2022 '!M198&lt;0,"IRPJ NEGATIVO",('1.DP 2012-2022 '!M198+'1.DP 2012-2022 '!AI198)/'1.DP 2012-2022 '!X198),"NA")</f>
        <v>0.18587056513246394</v>
      </c>
      <c r="O198" s="26">
        <f>IFERROR(IF('1.DP 2012-2022 '!N198&lt;0,"IRPJ NEGATIVO",('1.DP 2012-2022 '!N198+'1.DP 2012-2022 '!AJ198)/'1.DP 2012-2022 '!Y198),"NA")</f>
        <v>0.36238316440884166</v>
      </c>
      <c r="P198" s="26">
        <f>IFERROR(IF('1.DP 2012-2022 '!O198&lt;0,"IRPJ NEGATIVO",('1.DP 2012-2022 '!O198+'1.DP 2012-2022 '!AK198)/'1.DP 2012-2022 '!Z198),"NA")</f>
        <v>0.69012314650282691</v>
      </c>
      <c r="Q198" s="27">
        <f t="shared" si="1"/>
        <v>10</v>
      </c>
      <c r="R198" s="27">
        <f t="shared" si="2"/>
        <v>265</v>
      </c>
      <c r="S198" s="28">
        <f>IFERROR((SUMIF('1.DP 2012-2022 '!E198:O198,"&gt;=0",'1.DP 2012-2022 '!E198:O198)+SUMIF('1.DP 2012-2022 '!E198:O198,"&gt;=0",'1.DP 2012-2022 '!AA198:AK198))/(SUM('1.DP 2012-2022 '!P198:Z198)),"NA")</f>
        <v>-0.76085534334259763</v>
      </c>
      <c r="T198" s="29" t="str">
        <f t="shared" si="3"/>
        <v>na</v>
      </c>
      <c r="U198" s="29" t="str">
        <f t="shared" si="4"/>
        <v>na</v>
      </c>
    </row>
    <row r="199" spans="1:21" ht="14.25" customHeight="1">
      <c r="A199" s="12" t="s">
        <v>457</v>
      </c>
      <c r="B199" s="12" t="s">
        <v>458</v>
      </c>
      <c r="C199" s="12" t="s">
        <v>58</v>
      </c>
      <c r="D199" s="13" t="s">
        <v>438</v>
      </c>
      <c r="E199" s="25">
        <f t="shared" si="0"/>
        <v>4.3740668581714595E-3</v>
      </c>
      <c r="F199" s="26">
        <f>IFERROR(IF('1.DP 2012-2022 '!E199&lt;0,"IRPJ NEGATIVO",('1.DP 2012-2022 '!E199+'1.DP 2012-2022 '!AA199)/'1.DP 2012-2022 '!P199),"NA")</f>
        <v>0.14616968373833542</v>
      </c>
      <c r="G199" s="26">
        <f>IFERROR(IF('1.DP 2012-2022 '!F199&lt;0,"IRPJ NEGATIVO",('1.DP 2012-2022 '!F199+'1.DP 2012-2022 '!AB199)/'1.DP 2012-2022 '!Q199),"NA")</f>
        <v>8.3735593099035832E-2</v>
      </c>
      <c r="H199" s="26">
        <f>IFERROR(IF('1.DP 2012-2022 '!G199&lt;0,"IRPJ NEGATIVO",('1.DP 2012-2022 '!G199+'1.DP 2012-2022 '!AC199)/'1.DP 2012-2022 '!R199),"NA")</f>
        <v>2.5756626992499893E-2</v>
      </c>
      <c r="I199" s="26">
        <f>IFERROR(IF('1.DP 2012-2022 '!H199&lt;0,"IRPJ NEGATIVO",('1.DP 2012-2022 '!H199+'1.DP 2012-2022 '!AD199)/'1.DP 2012-2022 '!S199),"NA")</f>
        <v>0.13253582893794633</v>
      </c>
      <c r="J199" s="26">
        <f>IFERROR(IF('1.DP 2012-2022 '!I199&lt;0,"IRPJ NEGATIVO",('1.DP 2012-2022 '!I199+'1.DP 2012-2022 '!AE199)/'1.DP 2012-2022 '!T199),"NA")</f>
        <v>0.11635324379092872</v>
      </c>
      <c r="K199" s="26">
        <f>IFERROR(IF('1.DP 2012-2022 '!J199&lt;0,"IRPJ NEGATIVO",('1.DP 2012-2022 '!J199+'1.DP 2012-2022 '!AF199)/'1.DP 2012-2022 '!U199),"NA")</f>
        <v>0.12504856130092304</v>
      </c>
      <c r="L199" s="26" t="str">
        <f>IFERROR(IF('1.DP 2012-2022 '!K199&lt;0,"IRPJ NEGATIVO",('1.DP 2012-2022 '!K199+'1.DP 2012-2022 '!AG199)/'1.DP 2012-2022 '!V199),"NA")</f>
        <v>IRPJ NEGATIVO</v>
      </c>
      <c r="M199" s="26">
        <f>IFERROR(IF('1.DP 2012-2022 '!L199&lt;0,"IRPJ NEGATIVO",('1.DP 2012-2022 '!L199+'1.DP 2012-2022 '!AH199)/'1.DP 2012-2022 '!W199),"NA")</f>
        <v>9.2414845321764388E-2</v>
      </c>
      <c r="N199" s="26">
        <f>IFERROR(IF('1.DP 2012-2022 '!M199&lt;0,"IRPJ NEGATIVO",('1.DP 2012-2022 '!M199+'1.DP 2012-2022 '!AI199)/'1.DP 2012-2022 '!X199),"NA")</f>
        <v>0.11279788685690141</v>
      </c>
      <c r="O199" s="26">
        <f>IFERROR(IF('1.DP 2012-2022 '!N199&lt;0,"IRPJ NEGATIVO",('1.DP 2012-2022 '!N199+'1.DP 2012-2022 '!AJ199)/'1.DP 2012-2022 '!Y199),"NA")</f>
        <v>0.2084026756355582</v>
      </c>
      <c r="P199" s="26">
        <f>IFERROR(IF('1.DP 2012-2022 '!O199&lt;0,"IRPJ NEGATIVO",('1.DP 2012-2022 '!O199+'1.DP 2012-2022 '!AK199)/'1.DP 2012-2022 '!Z199),"NA")</f>
        <v>0.12486956524732103</v>
      </c>
      <c r="Q199" s="27">
        <f t="shared" si="1"/>
        <v>10</v>
      </c>
      <c r="R199" s="27">
        <f t="shared" si="2"/>
        <v>265</v>
      </c>
      <c r="S199" s="28">
        <f>IFERROR((SUMIF('1.DP 2012-2022 '!E199:O199,"&gt;=0",'1.DP 2012-2022 '!E199:O199)+SUMIF('1.DP 2012-2022 '!E199:O199,"&gt;=0",'1.DP 2012-2022 '!AA199:AK199))/(SUM('1.DP 2012-2022 '!P199:Z199)),"NA")</f>
        <v>0.12032184898270085</v>
      </c>
      <c r="T199" s="29">
        <f t="shared" si="3"/>
        <v>4.5404471314226735E-3</v>
      </c>
      <c r="U199" s="29">
        <f t="shared" si="4"/>
        <v>4.2516554410848356E-4</v>
      </c>
    </row>
    <row r="200" spans="1:21" ht="14.25" customHeight="1">
      <c r="A200" s="12" t="s">
        <v>459</v>
      </c>
      <c r="B200" s="12" t="s">
        <v>460</v>
      </c>
      <c r="C200" s="12" t="s">
        <v>58</v>
      </c>
      <c r="D200" s="13" t="s">
        <v>438</v>
      </c>
      <c r="E200" s="25">
        <f t="shared" si="0"/>
        <v>2.7073094153655416E-3</v>
      </c>
      <c r="F200" s="26">
        <f>IFERROR(IF('1.DP 2012-2022 '!E200&lt;0,"IRPJ NEGATIVO",('1.DP 2012-2022 '!E200+'1.DP 2012-2022 '!AA200)/'1.DP 2012-2022 '!P200),"NA")</f>
        <v>0.2761502959732921</v>
      </c>
      <c r="G200" s="26" t="str">
        <f>IFERROR(IF('1.DP 2012-2022 '!F200&lt;0,"IRPJ NEGATIVO",('1.DP 2012-2022 '!F200+'1.DP 2012-2022 '!AB200)/'1.DP 2012-2022 '!Q200),"NA")</f>
        <v>NA</v>
      </c>
      <c r="H200" s="26">
        <f>IFERROR(IF('1.DP 2012-2022 '!G200&lt;0,"IRPJ NEGATIVO",('1.DP 2012-2022 '!G200+'1.DP 2012-2022 '!AC200)/'1.DP 2012-2022 '!R200),"NA")</f>
        <v>0.31685527099578481</v>
      </c>
      <c r="I200" s="26">
        <f>IFERROR(IF('1.DP 2012-2022 '!H200&lt;0,"IRPJ NEGATIVO",('1.DP 2012-2022 '!H200+'1.DP 2012-2022 '!AD200)/'1.DP 2012-2022 '!S200),"NA")</f>
        <v>0.27337883347388214</v>
      </c>
      <c r="J200" s="26">
        <f>IFERROR(IF('1.DP 2012-2022 '!I200&lt;0,"IRPJ NEGATIVO",('1.DP 2012-2022 '!I200+'1.DP 2012-2022 '!AE200)/'1.DP 2012-2022 '!T200),"NA")</f>
        <v>-7.8311195118679733E-2</v>
      </c>
      <c r="K200" s="26">
        <f>IFERROR(IF('1.DP 2012-2022 '!J200&lt;0,"IRPJ NEGATIVO",('1.DP 2012-2022 '!J200+'1.DP 2012-2022 '!AF200)/'1.DP 2012-2022 '!U200),"NA")</f>
        <v>-6.8257463715598448</v>
      </c>
      <c r="L200" s="26">
        <f>IFERROR(IF('1.DP 2012-2022 '!K200&lt;0,"IRPJ NEGATIVO",('1.DP 2012-2022 '!K200+'1.DP 2012-2022 '!AG200)/'1.DP 2012-2022 '!V200),"NA")</f>
        <v>-0.11787737520996101</v>
      </c>
      <c r="M200" s="26">
        <f>IFERROR(IF('1.DP 2012-2022 '!L200&lt;0,"IRPJ NEGATIVO",('1.DP 2012-2022 '!L200+'1.DP 2012-2022 '!AH200)/'1.DP 2012-2022 '!W200),"NA")</f>
        <v>0.24586834356631565</v>
      </c>
      <c r="N200" s="26">
        <f>IFERROR(IF('1.DP 2012-2022 '!M200&lt;0,"IRPJ NEGATIVO",('1.DP 2012-2022 '!M200+'1.DP 2012-2022 '!AI200)/'1.DP 2012-2022 '!X200),"NA")</f>
        <v>-0.11239969986216868</v>
      </c>
      <c r="O200" s="26">
        <f>IFERROR(IF('1.DP 2012-2022 '!N200&lt;0,"IRPJ NEGATIVO",('1.DP 2012-2022 '!N200+'1.DP 2012-2022 '!AJ200)/'1.DP 2012-2022 '!Y200),"NA")</f>
        <v>-0.16594270042124898</v>
      </c>
      <c r="P200" s="26">
        <f>IFERROR(IF('1.DP 2012-2022 '!O200&lt;0,"IRPJ NEGATIVO",('1.DP 2012-2022 '!O200+'1.DP 2012-2022 '!AK200)/'1.DP 2012-2022 '!Z200),"NA")</f>
        <v>4.054090448895499E-2</v>
      </c>
      <c r="Q200" s="27">
        <f t="shared" si="1"/>
        <v>9</v>
      </c>
      <c r="R200" s="27">
        <f t="shared" si="2"/>
        <v>265</v>
      </c>
      <c r="S200" s="28">
        <f>IFERROR((SUMIF('1.DP 2012-2022 '!E200:O200,"&gt;=0",'1.DP 2012-2022 '!E200:O200)+SUMIF('1.DP 2012-2022 '!E200:O200,"&gt;=0",'1.DP 2012-2022 '!AA200:AK200))/(SUM('1.DP 2012-2022 '!P200:Z200)),"NA")</f>
        <v>0.46059757397989287</v>
      </c>
      <c r="T200" s="29">
        <f t="shared" si="3"/>
        <v>1.5642936474788816E-2</v>
      </c>
      <c r="U200" s="29">
        <f t="shared" si="4"/>
        <v>1.4647979384519562E-3</v>
      </c>
    </row>
    <row r="201" spans="1:21" ht="14.25" customHeight="1">
      <c r="A201" s="12" t="s">
        <v>461</v>
      </c>
      <c r="B201" s="12" t="s">
        <v>462</v>
      </c>
      <c r="C201" s="12" t="s">
        <v>58</v>
      </c>
      <c r="D201" s="13" t="s">
        <v>438</v>
      </c>
      <c r="E201" s="25">
        <f t="shared" si="0"/>
        <v>2.9730623165429371E-3</v>
      </c>
      <c r="F201" s="26">
        <f>IFERROR(IF('1.DP 2012-2022 '!E201&lt;0,"IRPJ NEGATIVO",('1.DP 2012-2022 '!E201+'1.DP 2012-2022 '!AA201)/'1.DP 2012-2022 '!P201),"NA")</f>
        <v>0.27780195125504609</v>
      </c>
      <c r="G201" s="26" t="str">
        <f>IFERROR(IF('1.DP 2012-2022 '!F201&lt;0,"IRPJ NEGATIVO",('1.DP 2012-2022 '!F201+'1.DP 2012-2022 '!AB201)/'1.DP 2012-2022 '!Q201),"NA")</f>
        <v>NA</v>
      </c>
      <c r="H201" s="26">
        <f>IFERROR(IF('1.DP 2012-2022 '!G201&lt;0,"IRPJ NEGATIVO",('1.DP 2012-2022 '!G201+'1.DP 2012-2022 '!AC201)/'1.DP 2012-2022 '!R201),"NA")</f>
        <v>0.31726041428986906</v>
      </c>
      <c r="I201" s="26">
        <f>IFERROR(IF('1.DP 2012-2022 '!H201&lt;0,"IRPJ NEGATIVO",('1.DP 2012-2022 '!H201+'1.DP 2012-2022 '!AD201)/'1.DP 2012-2022 '!S201),"NA")</f>
        <v>0.27671015461653797</v>
      </c>
      <c r="J201" s="26">
        <f>IFERROR(IF('1.DP 2012-2022 '!I201&lt;0,"IRPJ NEGATIVO",('1.DP 2012-2022 '!I201+'1.DP 2012-2022 '!AE201)/'1.DP 2012-2022 '!T201),"NA")</f>
        <v>-7.2407833631290983E-2</v>
      </c>
      <c r="K201" s="26">
        <f>IFERROR(IF('1.DP 2012-2022 '!J201&lt;0,"IRPJ NEGATIVO",('1.DP 2012-2022 '!J201+'1.DP 2012-2022 '!AF201)/'1.DP 2012-2022 '!U201),"NA")</f>
        <v>-2.6848230954973862</v>
      </c>
      <c r="L201" s="26">
        <f>IFERROR(IF('1.DP 2012-2022 '!K201&lt;0,"IRPJ NEGATIVO",('1.DP 2012-2022 '!K201+'1.DP 2012-2022 '!AG201)/'1.DP 2012-2022 '!V201),"NA")</f>
        <v>-0.1097511933725525</v>
      </c>
      <c r="M201" s="26">
        <f>IFERROR(IF('1.DP 2012-2022 '!L201&lt;0,"IRPJ NEGATIVO",('1.DP 2012-2022 '!L201+'1.DP 2012-2022 '!AH201)/'1.DP 2012-2022 '!W201),"NA")</f>
        <v>0.22637337922086018</v>
      </c>
      <c r="N201" s="26">
        <f>IFERROR(IF('1.DP 2012-2022 '!M201&lt;0,"IRPJ NEGATIVO",('1.DP 2012-2022 '!M201+'1.DP 2012-2022 '!AI201)/'1.DP 2012-2022 '!X201),"NA")</f>
        <v>3.9480099058801944E-3</v>
      </c>
      <c r="O201" s="26">
        <f>IFERROR(IF('1.DP 2012-2022 '!N201&lt;0,"IRPJ NEGATIVO",('1.DP 2012-2022 '!N201+'1.DP 2012-2022 '!AJ201)/'1.DP 2012-2022 '!Y201),"NA")</f>
        <v>-0.2196135366097916</v>
      </c>
      <c r="P201" s="26">
        <f>IFERROR(IF('1.DP 2012-2022 '!O201&lt;0,"IRPJ NEGATIVO",('1.DP 2012-2022 '!O201+'1.DP 2012-2022 '!AK201)/'1.DP 2012-2022 '!Z201),"NA")</f>
        <v>1.338289577654094E-2</v>
      </c>
      <c r="Q201" s="27">
        <f t="shared" si="1"/>
        <v>9</v>
      </c>
      <c r="R201" s="27">
        <f t="shared" si="2"/>
        <v>265</v>
      </c>
      <c r="S201" s="28">
        <f>IFERROR((SUMIF('1.DP 2012-2022 '!E201:O201,"&gt;=0",'1.DP 2012-2022 '!E201:O201)+SUMIF('1.DP 2012-2022 '!E201:O201,"&gt;=0",'1.DP 2012-2022 '!AA201:AK201))/(SUM('1.DP 2012-2022 '!P201:Z201)),"NA")</f>
        <v>0.5327252545014296</v>
      </c>
      <c r="T201" s="29">
        <f t="shared" si="3"/>
        <v>1.8092555813256101E-2</v>
      </c>
      <c r="U201" s="29">
        <f t="shared" si="4"/>
        <v>1.6941792545981862E-3</v>
      </c>
    </row>
    <row r="202" spans="1:21" ht="14.25" customHeight="1">
      <c r="A202" s="12" t="s">
        <v>463</v>
      </c>
      <c r="B202" s="12" t="s">
        <v>464</v>
      </c>
      <c r="C202" s="12" t="s">
        <v>58</v>
      </c>
      <c r="D202" s="13" t="s">
        <v>438</v>
      </c>
      <c r="E202" s="25">
        <f t="shared" si="0"/>
        <v>6.8857376041288566E-3</v>
      </c>
      <c r="F202" s="26">
        <f>IFERROR(IF('1.DP 2012-2022 '!E202&lt;0,"IRPJ NEGATIVO",('1.DP 2012-2022 '!E202+'1.DP 2012-2022 '!AA202)/'1.DP 2012-2022 '!P202),"NA")</f>
        <v>0.27037194227395517</v>
      </c>
      <c r="G202" s="26">
        <f>IFERROR(IF('1.DP 2012-2022 '!F202&lt;0,"IRPJ NEGATIVO",('1.DP 2012-2022 '!F202+'1.DP 2012-2022 '!AB202)/'1.DP 2012-2022 '!Q202),"NA")</f>
        <v>0.26882753778092117</v>
      </c>
      <c r="H202" s="26">
        <f>IFERROR(IF('1.DP 2012-2022 '!G202&lt;0,"IRPJ NEGATIVO",('1.DP 2012-2022 '!G202+'1.DP 2012-2022 '!AC202)/'1.DP 2012-2022 '!R202),"NA")</f>
        <v>0.15605837295648825</v>
      </c>
      <c r="I202" s="26">
        <f>IFERROR(IF('1.DP 2012-2022 '!H202&lt;0,"IRPJ NEGATIVO",('1.DP 2012-2022 '!H202+'1.DP 2012-2022 '!AD202)/'1.DP 2012-2022 '!S202),"NA")</f>
        <v>1.8960541913448592</v>
      </c>
      <c r="J202" s="26">
        <f>IFERROR(IF('1.DP 2012-2022 '!I202&lt;0,"IRPJ NEGATIVO",('1.DP 2012-2022 '!I202+'1.DP 2012-2022 '!AE202)/'1.DP 2012-2022 '!T202),"NA")</f>
        <v>0.80727133053444122</v>
      </c>
      <c r="K202" s="26">
        <f>IFERROR(IF('1.DP 2012-2022 '!J202&lt;0,"IRPJ NEGATIVO",('1.DP 2012-2022 '!J202+'1.DP 2012-2022 '!AF202)/'1.DP 2012-2022 '!U202),"NA")</f>
        <v>-7.5588390243500322E-2</v>
      </c>
      <c r="L202" s="26">
        <f>IFERROR(IF('1.DP 2012-2022 '!K202&lt;0,"IRPJ NEGATIVO",('1.DP 2012-2022 '!K202+'1.DP 2012-2022 '!AG202)/'1.DP 2012-2022 '!V202),"NA")</f>
        <v>0.69292549544012905</v>
      </c>
      <c r="M202" s="26">
        <f>IFERROR(IF('1.DP 2012-2022 '!L202&lt;0,"IRPJ NEGATIVO",('1.DP 2012-2022 '!L202+'1.DP 2012-2022 '!AH202)/'1.DP 2012-2022 '!W202),"NA")</f>
        <v>0.48544698699977756</v>
      </c>
      <c r="N202" s="26">
        <f>IFERROR(IF('1.DP 2012-2022 '!M202&lt;0,"IRPJ NEGATIVO",('1.DP 2012-2022 '!M202+'1.DP 2012-2022 '!AI202)/'1.DP 2012-2022 '!X202),"NA")</f>
        <v>-0.9939032984427294</v>
      </c>
      <c r="O202" s="26">
        <f>IFERROR(IF('1.DP 2012-2022 '!N202&lt;0,"IRPJ NEGATIVO",('1.DP 2012-2022 '!N202+'1.DP 2012-2022 '!AJ202)/'1.DP 2012-2022 '!Y202),"NA")</f>
        <v>-0.20141153825039199</v>
      </c>
      <c r="P202" s="26">
        <f>IFERROR(IF('1.DP 2012-2022 '!O202&lt;0,"IRPJ NEGATIVO",('1.DP 2012-2022 '!O202+'1.DP 2012-2022 '!AK202)/'1.DP 2012-2022 '!Z202),"NA")</f>
        <v>0.12247439249001021</v>
      </c>
      <c r="Q202" s="27">
        <f t="shared" si="1"/>
        <v>8</v>
      </c>
      <c r="R202" s="27">
        <f t="shared" si="2"/>
        <v>265</v>
      </c>
      <c r="S202" s="28">
        <f>IFERROR((SUMIF('1.DP 2012-2022 '!E202:O202,"&gt;=0",'1.DP 2012-2022 '!E202:O202)+SUMIF('1.DP 2012-2022 '!E202:O202,"&gt;=0",'1.DP 2012-2022 '!AA202:AK202))/(SUM('1.DP 2012-2022 '!P202:Z202)),"NA")</f>
        <v>0.13148791865914131</v>
      </c>
      <c r="T202" s="29">
        <f t="shared" si="3"/>
        <v>3.9694466010306807E-3</v>
      </c>
      <c r="U202" s="29">
        <f t="shared" si="4"/>
        <v>3.7169729656294362E-4</v>
      </c>
    </row>
    <row r="203" spans="1:21" ht="14.25" customHeight="1">
      <c r="A203" s="12" t="s">
        <v>465</v>
      </c>
      <c r="B203" s="12" t="s">
        <v>466</v>
      </c>
      <c r="C203" s="12" t="s">
        <v>58</v>
      </c>
      <c r="D203" s="13" t="s">
        <v>438</v>
      </c>
      <c r="E203" s="25">
        <f t="shared" si="0"/>
        <v>8.9667065633767928E-3</v>
      </c>
      <c r="F203" s="26">
        <f>IFERROR(IF('1.DP 2012-2022 '!E203&lt;0,"IRPJ NEGATIVO",('1.DP 2012-2022 '!E203+'1.DP 2012-2022 '!AA203)/'1.DP 2012-2022 '!P203),"NA")</f>
        <v>0.28946918203852628</v>
      </c>
      <c r="G203" s="26">
        <f>IFERROR(IF('1.DP 2012-2022 '!F203&lt;0,"IRPJ NEGATIVO",('1.DP 2012-2022 '!F203+'1.DP 2012-2022 '!AB203)/'1.DP 2012-2022 '!Q203),"NA")</f>
        <v>0.22904050369931142</v>
      </c>
      <c r="H203" s="26">
        <f>IFERROR(IF('1.DP 2012-2022 '!G203&lt;0,"IRPJ NEGATIVO",('1.DP 2012-2022 '!G203+'1.DP 2012-2022 '!AC203)/'1.DP 2012-2022 '!R203),"NA")</f>
        <v>0.37355496917658415</v>
      </c>
      <c r="I203" s="26" t="str">
        <f>IFERROR(IF('1.DP 2012-2022 '!H203&lt;0,"IRPJ NEGATIVO",('1.DP 2012-2022 '!H203+'1.DP 2012-2022 '!AD203)/'1.DP 2012-2022 '!S203),"NA")</f>
        <v>IRPJ NEGATIVO</v>
      </c>
      <c r="J203" s="26">
        <f>IFERROR(IF('1.DP 2012-2022 '!I203&lt;0,"IRPJ NEGATIVO",('1.DP 2012-2022 '!I203+'1.DP 2012-2022 '!AE203)/'1.DP 2012-2022 '!T203),"NA")</f>
        <v>3.7240489346078864</v>
      </c>
      <c r="K203" s="26">
        <f>IFERROR(IF('1.DP 2012-2022 '!J203&lt;0,"IRPJ NEGATIVO",('1.DP 2012-2022 '!J203+'1.DP 2012-2022 '!AF203)/'1.DP 2012-2022 '!U203),"NA")</f>
        <v>0.36545927588754851</v>
      </c>
      <c r="L203" s="26">
        <f>IFERROR(IF('1.DP 2012-2022 '!K203&lt;0,"IRPJ NEGATIVO",('1.DP 2012-2022 '!K203+'1.DP 2012-2022 '!AG203)/'1.DP 2012-2022 '!V203),"NA")</f>
        <v>0.2279949672371725</v>
      </c>
      <c r="M203" s="26">
        <f>IFERROR(IF('1.DP 2012-2022 '!L203&lt;0,"IRPJ NEGATIVO",('1.DP 2012-2022 '!L203+'1.DP 2012-2022 '!AH203)/'1.DP 2012-2022 '!W203),"NA")</f>
        <v>0.35661163727509654</v>
      </c>
      <c r="N203" s="26" t="str">
        <f>IFERROR(IF('1.DP 2012-2022 '!M203&lt;0,"IRPJ NEGATIVO",('1.DP 2012-2022 '!M203+'1.DP 2012-2022 '!AI203)/'1.DP 2012-2022 '!X203),"NA")</f>
        <v>IRPJ NEGATIVO</v>
      </c>
      <c r="O203" s="26">
        <f>IFERROR(IF('1.DP 2012-2022 '!N203&lt;0,"IRPJ NEGATIVO",('1.DP 2012-2022 '!N203+'1.DP 2012-2022 '!AJ203)/'1.DP 2012-2022 '!Y203),"NA")</f>
        <v>0.23702454906875395</v>
      </c>
      <c r="P203" s="26">
        <f>IFERROR(IF('1.DP 2012-2022 '!O203&lt;0,"IRPJ NEGATIVO",('1.DP 2012-2022 '!O203+'1.DP 2012-2022 '!AK203)/'1.DP 2012-2022 '!Z203),"NA")</f>
        <v>0.31418588617100324</v>
      </c>
      <c r="Q203" s="27">
        <f t="shared" si="1"/>
        <v>8</v>
      </c>
      <c r="R203" s="27">
        <f t="shared" si="2"/>
        <v>265</v>
      </c>
      <c r="S203" s="28">
        <f>IFERROR((SUMIF('1.DP 2012-2022 '!E203:O203,"&gt;=0",'1.DP 2012-2022 '!E203:O203)+SUMIF('1.DP 2012-2022 '!E203:O203,"&gt;=0",'1.DP 2012-2022 '!AA203:AK203))/(SUM('1.DP 2012-2022 '!P203:Z203)),"NA")</f>
        <v>0.14685203157782639</v>
      </c>
      <c r="T203" s="29">
        <f t="shared" si="3"/>
        <v>4.433268877821174E-3</v>
      </c>
      <c r="U203" s="29">
        <f t="shared" si="4"/>
        <v>4.1512941788784843E-4</v>
      </c>
    </row>
    <row r="204" spans="1:21" ht="14.25" customHeight="1">
      <c r="A204" s="12" t="s">
        <v>467</v>
      </c>
      <c r="B204" s="12" t="s">
        <v>468</v>
      </c>
      <c r="C204" s="12" t="s">
        <v>58</v>
      </c>
      <c r="D204" s="13" t="s">
        <v>438</v>
      </c>
      <c r="E204" s="25">
        <f t="shared" si="0"/>
        <v>3.0733739137921712E-3</v>
      </c>
      <c r="F204" s="26">
        <f>IFERROR(IF('1.DP 2012-2022 '!E204&lt;0,"IRPJ NEGATIVO",('1.DP 2012-2022 '!E204+'1.DP 2012-2022 '!AA204)/'1.DP 2012-2022 '!P204),"NA")</f>
        <v>0</v>
      </c>
      <c r="G204" s="26">
        <f>IFERROR(IF('1.DP 2012-2022 '!F204&lt;0,"IRPJ NEGATIVO",('1.DP 2012-2022 '!F204+'1.DP 2012-2022 '!AB204)/'1.DP 2012-2022 '!Q204),"NA")</f>
        <v>0</v>
      </c>
      <c r="H204" s="26">
        <f>IFERROR(IF('1.DP 2012-2022 '!G204&lt;0,"IRPJ NEGATIVO",('1.DP 2012-2022 '!G204+'1.DP 2012-2022 '!AC204)/'1.DP 2012-2022 '!R204),"NA")</f>
        <v>0</v>
      </c>
      <c r="I204" s="26">
        <f>IFERROR(IF('1.DP 2012-2022 '!H204&lt;0,"IRPJ NEGATIVO",('1.DP 2012-2022 '!H204+'1.DP 2012-2022 '!AD204)/'1.DP 2012-2022 '!S204),"NA")</f>
        <v>0.57386898902418937</v>
      </c>
      <c r="J204" s="26">
        <f>IFERROR(IF('1.DP 2012-2022 '!I204&lt;0,"IRPJ NEGATIVO",('1.DP 2012-2022 '!I204+'1.DP 2012-2022 '!AE204)/'1.DP 2012-2022 '!T204),"NA")</f>
        <v>7.4685463767437312E-3</v>
      </c>
      <c r="K204" s="26">
        <f>IFERROR(IF('1.DP 2012-2022 '!J204&lt;0,"IRPJ NEGATIVO",('1.DP 2012-2022 '!J204+'1.DP 2012-2022 '!AF204)/'1.DP 2012-2022 '!U204),"NA")</f>
        <v>0.19454267731297145</v>
      </c>
      <c r="L204" s="26">
        <f>IFERROR(IF('1.DP 2012-2022 '!K204&lt;0,"IRPJ NEGATIVO",('1.DP 2012-2022 '!K204+'1.DP 2012-2022 '!AG204)/'1.DP 2012-2022 '!V204),"NA")</f>
        <v>0</v>
      </c>
      <c r="M204" s="26">
        <f>IFERROR(IF('1.DP 2012-2022 '!L204&lt;0,"IRPJ NEGATIVO",('1.DP 2012-2022 '!L204+'1.DP 2012-2022 '!AH204)/'1.DP 2012-2022 '!W204),"NA")</f>
        <v>-1.3212012266112069E-6</v>
      </c>
      <c r="N204" s="26">
        <f>IFERROR(IF('1.DP 2012-2022 '!M204&lt;0,"IRPJ NEGATIVO",('1.DP 2012-2022 '!M204+'1.DP 2012-2022 '!AI204)/'1.DP 2012-2022 '!X204),"NA")</f>
        <v>-1.7887135275775113E-2</v>
      </c>
      <c r="O204" s="26">
        <f>IFERROR(IF('1.DP 2012-2022 '!N204&lt;0,"IRPJ NEGATIVO",('1.DP 2012-2022 '!N204+'1.DP 2012-2022 '!AJ204)/'1.DP 2012-2022 '!Y204),"NA")</f>
        <v>-1.7588040641516096E-2</v>
      </c>
      <c r="P204" s="26">
        <f>IFERROR(IF('1.DP 2012-2022 '!O204&lt;0,"IRPJ NEGATIVO",('1.DP 2012-2022 '!O204+'1.DP 2012-2022 '!AK204)/'1.DP 2012-2022 '!Z204),"NA")</f>
        <v>5.8838544308364845E-3</v>
      </c>
      <c r="Q204" s="27">
        <f t="shared" si="1"/>
        <v>11</v>
      </c>
      <c r="R204" s="27">
        <f t="shared" si="2"/>
        <v>265</v>
      </c>
      <c r="S204" s="28">
        <f>IFERROR((SUMIF('1.DP 2012-2022 '!E204:O204,"&gt;=0",'1.DP 2012-2022 '!E204:O204)+SUMIF('1.DP 2012-2022 '!E204:O204,"&gt;=0",'1.DP 2012-2022 '!AA204:AK204))/(SUM('1.DP 2012-2022 '!P204:Z204)),"NA")</f>
        <v>0.16988014972815721</v>
      </c>
      <c r="T204" s="29">
        <f t="shared" si="3"/>
        <v>7.0516288566404885E-3</v>
      </c>
      <c r="U204" s="29">
        <f t="shared" si="4"/>
        <v>6.6031153604584076E-4</v>
      </c>
    </row>
    <row r="205" spans="1:21" ht="14.25" customHeight="1">
      <c r="A205" s="12" t="s">
        <v>469</v>
      </c>
      <c r="B205" s="12" t="s">
        <v>470</v>
      </c>
      <c r="C205" s="12" t="s">
        <v>58</v>
      </c>
      <c r="D205" s="13" t="s">
        <v>438</v>
      </c>
      <c r="E205" s="25">
        <f t="shared" si="0"/>
        <v>2.8128483012406175E-4</v>
      </c>
      <c r="F205" s="26" t="str">
        <f>IFERROR(IF('1.DP 2012-2022 '!E205&lt;0,"IRPJ NEGATIVO",('1.DP 2012-2022 '!E205+'1.DP 2012-2022 '!AA205)/'1.DP 2012-2022 '!P205),"NA")</f>
        <v>NA</v>
      </c>
      <c r="G205" s="26" t="str">
        <f>IFERROR(IF('1.DP 2012-2022 '!F205&lt;0,"IRPJ NEGATIVO",('1.DP 2012-2022 '!F205+'1.DP 2012-2022 '!AB205)/'1.DP 2012-2022 '!Q205),"NA")</f>
        <v>NA</v>
      </c>
      <c r="H205" s="26" t="str">
        <f>IFERROR(IF('1.DP 2012-2022 '!G205&lt;0,"IRPJ NEGATIVO",('1.DP 2012-2022 '!G205+'1.DP 2012-2022 '!AC205)/'1.DP 2012-2022 '!R205),"NA")</f>
        <v>NA</v>
      </c>
      <c r="I205" s="26">
        <f>IFERROR(IF('1.DP 2012-2022 '!H205&lt;0,"IRPJ NEGATIVO",('1.DP 2012-2022 '!H205+'1.DP 2012-2022 '!AD205)/'1.DP 2012-2022 '!S205),"NA")</f>
        <v>-1.2288842868806882</v>
      </c>
      <c r="J205" s="26">
        <f>IFERROR(IF('1.DP 2012-2022 '!I205&lt;0,"IRPJ NEGATIVO",('1.DP 2012-2022 '!I205+'1.DP 2012-2022 '!AE205)/'1.DP 2012-2022 '!T205),"NA")</f>
        <v>7.7307028221542728E-2</v>
      </c>
      <c r="K205" s="26">
        <f>IFERROR(IF('1.DP 2012-2022 '!J205&lt;0,"IRPJ NEGATIVO",('1.DP 2012-2022 '!J205+'1.DP 2012-2022 '!AF205)/'1.DP 2012-2022 '!U205),"NA")</f>
        <v>-2.7665482386663711E-3</v>
      </c>
      <c r="L205" s="26" t="str">
        <f>IFERROR(IF('1.DP 2012-2022 '!K205&lt;0,"IRPJ NEGATIVO",('1.DP 2012-2022 '!K205+'1.DP 2012-2022 '!AG205)/'1.DP 2012-2022 '!V205),"NA")</f>
        <v>NA</v>
      </c>
      <c r="M205" s="26" t="str">
        <f>IFERROR(IF('1.DP 2012-2022 '!L205&lt;0,"IRPJ NEGATIVO",('1.DP 2012-2022 '!L205+'1.DP 2012-2022 '!AH205)/'1.DP 2012-2022 '!W205),"NA")</f>
        <v>NA</v>
      </c>
      <c r="N205" s="26" t="str">
        <f>IFERROR(IF('1.DP 2012-2022 '!M205&lt;0,"IRPJ NEGATIVO",('1.DP 2012-2022 '!M205+'1.DP 2012-2022 '!AI205)/'1.DP 2012-2022 '!X205),"NA")</f>
        <v>NA</v>
      </c>
      <c r="O205" s="26" t="str">
        <f>IFERROR(IF('1.DP 2012-2022 '!N205&lt;0,"IRPJ NEGATIVO",('1.DP 2012-2022 '!N205+'1.DP 2012-2022 '!AJ205)/'1.DP 2012-2022 '!Y205),"NA")</f>
        <v>NA</v>
      </c>
      <c r="P205" s="26" t="str">
        <f>IFERROR(IF('1.DP 2012-2022 '!O205&lt;0,"IRPJ NEGATIVO",('1.DP 2012-2022 '!O205+'1.DP 2012-2022 '!AK205)/'1.DP 2012-2022 '!Z205),"NA")</f>
        <v>NA</v>
      </c>
      <c r="Q205" s="27">
        <f t="shared" si="1"/>
        <v>2</v>
      </c>
      <c r="R205" s="27">
        <f t="shared" si="2"/>
        <v>265</v>
      </c>
      <c r="S205" s="28">
        <f>IFERROR((SUMIF('1.DP 2012-2022 '!E205:O205,"&gt;=0",'1.DP 2012-2022 '!E205:O205)+SUMIF('1.DP 2012-2022 '!E205:O205,"&gt;=0",'1.DP 2012-2022 '!AA205:AK205))/(SUM('1.DP 2012-2022 '!P205:Z205)),"NA")</f>
        <v>0.51516688674882549</v>
      </c>
      <c r="T205" s="29">
        <f t="shared" si="3"/>
        <v>3.8880519754628338E-3</v>
      </c>
      <c r="U205" s="29">
        <f t="shared" si="4"/>
        <v>3.6407553833839258E-4</v>
      </c>
    </row>
    <row r="206" spans="1:21" ht="14.25" customHeight="1">
      <c r="A206" s="12" t="s">
        <v>471</v>
      </c>
      <c r="B206" s="12" t="s">
        <v>472</v>
      </c>
      <c r="C206" s="12" t="s">
        <v>58</v>
      </c>
      <c r="D206" s="13" t="s">
        <v>438</v>
      </c>
      <c r="E206" s="25">
        <f t="shared" si="0"/>
        <v>5.1309340266071049E-4</v>
      </c>
      <c r="F206" s="26">
        <f>IFERROR(IF('1.DP 2012-2022 '!E206&lt;0,"IRPJ NEGATIVO",('1.DP 2012-2022 '!E206+'1.DP 2012-2022 '!AA206)/'1.DP 2012-2022 '!P206),"NA")</f>
        <v>-1.8189890934187154</v>
      </c>
      <c r="G206" s="26">
        <f>IFERROR(IF('1.DP 2012-2022 '!F206&lt;0,"IRPJ NEGATIVO",('1.DP 2012-2022 '!F206+'1.DP 2012-2022 '!AB206)/'1.DP 2012-2022 '!Q206),"NA")</f>
        <v>0.21468501678556207</v>
      </c>
      <c r="H206" s="26">
        <f>IFERROR(IF('1.DP 2012-2022 '!G206&lt;0,"IRPJ NEGATIVO",('1.DP 2012-2022 '!G206+'1.DP 2012-2022 '!AC206)/'1.DP 2012-2022 '!R206),"NA")</f>
        <v>-8.7093831071983333E-2</v>
      </c>
      <c r="I206" s="26">
        <f>IFERROR(IF('1.DP 2012-2022 '!H206&lt;0,"IRPJ NEGATIVO",('1.DP 2012-2022 '!H206+'1.DP 2012-2022 '!AD206)/'1.DP 2012-2022 '!S206),"NA")</f>
        <v>-0.62296314818137644</v>
      </c>
      <c r="J206" s="26">
        <f>IFERROR(IF('1.DP 2012-2022 '!I206&lt;0,"IRPJ NEGATIVO",('1.DP 2012-2022 '!I206+'1.DP 2012-2022 '!AE206)/'1.DP 2012-2022 '!T206),"NA")</f>
        <v>0</v>
      </c>
      <c r="K206" s="26">
        <f>IFERROR(IF('1.DP 2012-2022 '!J206&lt;0,"IRPJ NEGATIVO",('1.DP 2012-2022 '!J206+'1.DP 2012-2022 '!AF206)/'1.DP 2012-2022 '!U206),"NA")</f>
        <v>0.27950108129672818</v>
      </c>
      <c r="L206" s="26">
        <f>IFERROR(IF('1.DP 2012-2022 '!K206&lt;0,"IRPJ NEGATIVO",('1.DP 2012-2022 '!K206+'1.DP 2012-2022 '!AG206)/'1.DP 2012-2022 '!V206),"NA")</f>
        <v>7.9110755007893926E-2</v>
      </c>
      <c r="M206" s="26">
        <f>IFERROR(IF('1.DP 2012-2022 '!L206&lt;0,"IRPJ NEGATIVO",('1.DP 2012-2022 '!L206+'1.DP 2012-2022 '!AH206)/'1.DP 2012-2022 '!W206),"NA")</f>
        <v>-8.9701533560441107E-3</v>
      </c>
      <c r="N206" s="26">
        <f>IFERROR(IF('1.DP 2012-2022 '!M206&lt;0,"IRPJ NEGATIVO",('1.DP 2012-2022 '!M206+'1.DP 2012-2022 '!AI206)/'1.DP 2012-2022 '!X206),"NA")</f>
        <v>-2.0311924985485345E-2</v>
      </c>
      <c r="O206" s="26">
        <f>IFERROR(IF('1.DP 2012-2022 '!N206&lt;0,"IRPJ NEGATIVO",('1.DP 2012-2022 '!N206+'1.DP 2012-2022 '!AJ206)/'1.DP 2012-2022 '!Y206),"NA")</f>
        <v>-0.33605894216103738</v>
      </c>
      <c r="P206" s="26">
        <f>IFERROR(IF('1.DP 2012-2022 '!O206&lt;0,"IRPJ NEGATIVO",('1.DP 2012-2022 '!O206+'1.DP 2012-2022 '!AK206)/'1.DP 2012-2022 '!Z206),"NA")</f>
        <v>1.6145904474396643E-2</v>
      </c>
      <c r="Q206" s="27">
        <f t="shared" si="1"/>
        <v>9</v>
      </c>
      <c r="R206" s="27">
        <f t="shared" si="2"/>
        <v>265</v>
      </c>
      <c r="S206" s="28">
        <f>IFERROR((SUMIF('1.DP 2012-2022 '!E206:O206,"&gt;=0",'1.DP 2012-2022 '!E206:O206)+SUMIF('1.DP 2012-2022 '!E206:O206,"&gt;=0",'1.DP 2012-2022 '!AA206:AK206))/(SUM('1.DP 2012-2022 '!P206:Z206)),"NA")</f>
        <v>0.2394006215535345</v>
      </c>
      <c r="T206" s="29">
        <f t="shared" si="3"/>
        <v>8.1305871471011714E-3</v>
      </c>
      <c r="U206" s="29">
        <f t="shared" si="4"/>
        <v>7.6134473285576344E-4</v>
      </c>
    </row>
    <row r="207" spans="1:21" ht="14.25" customHeight="1">
      <c r="A207" s="12" t="s">
        <v>473</v>
      </c>
      <c r="B207" s="12" t="s">
        <v>474</v>
      </c>
      <c r="C207" s="12" t="s">
        <v>58</v>
      </c>
      <c r="D207" s="13" t="s">
        <v>438</v>
      </c>
      <c r="E207" s="25">
        <f t="shared" si="0"/>
        <v>1.1063187129153908E-3</v>
      </c>
      <c r="F207" s="26">
        <f>IFERROR(IF('1.DP 2012-2022 '!E207&lt;0,"IRPJ NEGATIVO",('1.DP 2012-2022 '!E207+'1.DP 2012-2022 '!AA207)/'1.DP 2012-2022 '!P207),"NA")</f>
        <v>1.1717596273076749</v>
      </c>
      <c r="G207" s="26">
        <f>IFERROR(IF('1.DP 2012-2022 '!F207&lt;0,"IRPJ NEGATIVO",('1.DP 2012-2022 '!F207+'1.DP 2012-2022 '!AB207)/'1.DP 2012-2022 '!Q207),"NA")</f>
        <v>0.11232151159664641</v>
      </c>
      <c r="H207" s="26">
        <f>IFERROR(IF('1.DP 2012-2022 '!G207&lt;0,"IRPJ NEGATIVO",('1.DP 2012-2022 '!G207+'1.DP 2012-2022 '!AC207)/'1.DP 2012-2022 '!R207),"NA")</f>
        <v>0.22738544787316914</v>
      </c>
      <c r="I207" s="26">
        <f>IFERROR(IF('1.DP 2012-2022 '!H207&lt;0,"IRPJ NEGATIVO",('1.DP 2012-2022 '!H207+'1.DP 2012-2022 '!AD207)/'1.DP 2012-2022 '!S207),"NA")</f>
        <v>8.590552960315509E-3</v>
      </c>
      <c r="J207" s="26">
        <f>IFERROR(IF('1.DP 2012-2022 '!I207&lt;0,"IRPJ NEGATIVO",('1.DP 2012-2022 '!I207+'1.DP 2012-2022 '!AE207)/'1.DP 2012-2022 '!T207),"NA")</f>
        <v>-0.27606860782714987</v>
      </c>
      <c r="K207" s="26">
        <f>IFERROR(IF('1.DP 2012-2022 '!J207&lt;0,"IRPJ NEGATIVO",('1.DP 2012-2022 '!J207+'1.DP 2012-2022 '!AF207)/'1.DP 2012-2022 '!U207),"NA")</f>
        <v>-0.93706826481344696</v>
      </c>
      <c r="L207" s="26">
        <f>IFERROR(IF('1.DP 2012-2022 '!K207&lt;0,"IRPJ NEGATIVO",('1.DP 2012-2022 '!K207+'1.DP 2012-2022 '!AG207)/'1.DP 2012-2022 '!V207),"NA")</f>
        <v>5.382813682738663E-2</v>
      </c>
      <c r="M207" s="26">
        <f>IFERROR(IF('1.DP 2012-2022 '!L207&lt;0,"IRPJ NEGATIVO",('1.DP 2012-2022 '!L207+'1.DP 2012-2022 '!AH207)/'1.DP 2012-2022 '!W207),"NA")</f>
        <v>-7.3289672390397127E-5</v>
      </c>
      <c r="N207" s="26">
        <f>IFERROR(IF('1.DP 2012-2022 '!M207&lt;0,"IRPJ NEGATIVO",('1.DP 2012-2022 '!M207+'1.DP 2012-2022 '!AI207)/'1.DP 2012-2022 '!X207),"NA")</f>
        <v>7.4447792627429829E-2</v>
      </c>
      <c r="O207" s="26">
        <f>IFERROR(IF('1.DP 2012-2022 '!N207&lt;0,"IRPJ NEGATIVO",('1.DP 2012-2022 '!N207+'1.DP 2012-2022 '!AJ207)/'1.DP 2012-2022 '!Y207),"NA")</f>
        <v>6.016797465688481E-2</v>
      </c>
      <c r="P207" s="26">
        <f>IFERROR(IF('1.DP 2012-2022 '!O207&lt;0,"IRPJ NEGATIVO",('1.DP 2012-2022 '!O207+'1.DP 2012-2022 '!AK207)/'1.DP 2012-2022 '!Z207),"NA")</f>
        <v>0.20255653833766371</v>
      </c>
      <c r="Q207" s="27">
        <f t="shared" si="1"/>
        <v>9</v>
      </c>
      <c r="R207" s="27">
        <f t="shared" si="2"/>
        <v>265</v>
      </c>
      <c r="S207" s="28">
        <f>IFERROR((SUMIF('1.DP 2012-2022 '!E207:O207,"&gt;=0",'1.DP 2012-2022 '!E207:O207)+SUMIF('1.DP 2012-2022 '!E207:O207,"&gt;=0",'1.DP 2012-2022 '!AA207:AK207))/(SUM('1.DP 2012-2022 '!P207:Z207)),"NA")</f>
        <v>-0.25567157700443099</v>
      </c>
      <c r="T207" s="29">
        <f t="shared" si="3"/>
        <v>-8.6831856341127497E-3</v>
      </c>
      <c r="U207" s="29">
        <f t="shared" si="4"/>
        <v>-8.1308982086214802E-4</v>
      </c>
    </row>
    <row r="208" spans="1:21" ht="14.25" customHeight="1">
      <c r="A208" s="12" t="s">
        <v>475</v>
      </c>
      <c r="B208" s="12" t="s">
        <v>476</v>
      </c>
      <c r="C208" s="12" t="s">
        <v>58</v>
      </c>
      <c r="D208" s="13" t="s">
        <v>438</v>
      </c>
      <c r="E208" s="25">
        <f t="shared" si="0"/>
        <v>5.9676997676563004E-3</v>
      </c>
      <c r="F208" s="26">
        <f>IFERROR(IF('1.DP 2012-2022 '!E208&lt;0,"IRPJ NEGATIVO",('1.DP 2012-2022 '!E208+'1.DP 2012-2022 '!AA208)/'1.DP 2012-2022 '!P208),"NA")</f>
        <v>0.27128591464439528</v>
      </c>
      <c r="G208" s="26">
        <f>IFERROR(IF('1.DP 2012-2022 '!F208&lt;0,"IRPJ NEGATIVO",('1.DP 2012-2022 '!F208+'1.DP 2012-2022 '!AB208)/'1.DP 2012-2022 '!Q208),"NA")</f>
        <v>0.24605678297450817</v>
      </c>
      <c r="H208" s="26">
        <f>IFERROR(IF('1.DP 2012-2022 '!G208&lt;0,"IRPJ NEGATIVO",('1.DP 2012-2022 '!G208+'1.DP 2012-2022 '!AC208)/'1.DP 2012-2022 '!R208),"NA")</f>
        <v>0.19474425262365977</v>
      </c>
      <c r="I208" s="26">
        <f>IFERROR(IF('1.DP 2012-2022 '!H208&lt;0,"IRPJ NEGATIVO",('1.DP 2012-2022 '!H208+'1.DP 2012-2022 '!AD208)/'1.DP 2012-2022 '!S208),"NA")</f>
        <v>0.25166684772819836</v>
      </c>
      <c r="J208" s="26">
        <f>IFERROR(IF('1.DP 2012-2022 '!I208&lt;0,"IRPJ NEGATIVO",('1.DP 2012-2022 '!I208+'1.DP 2012-2022 '!AE208)/'1.DP 2012-2022 '!T208),"NA")</f>
        <v>0.19341441822928276</v>
      </c>
      <c r="K208" s="26">
        <f>IFERROR(IF('1.DP 2012-2022 '!J208&lt;0,"IRPJ NEGATIVO",('1.DP 2012-2022 '!J208+'1.DP 2012-2022 '!AF208)/'1.DP 2012-2022 '!U208),"NA")</f>
        <v>8.3840432639962131E-2</v>
      </c>
      <c r="L208" s="26">
        <f>IFERROR(IF('1.DP 2012-2022 '!K208&lt;0,"IRPJ NEGATIVO",('1.DP 2012-2022 '!K208+'1.DP 2012-2022 '!AG208)/'1.DP 2012-2022 '!V208),"NA")</f>
        <v>-1.0438827935892463</v>
      </c>
      <c r="M208" s="26">
        <f>IFERROR(IF('1.DP 2012-2022 '!L208&lt;0,"IRPJ NEGATIVO",('1.DP 2012-2022 '!L208+'1.DP 2012-2022 '!AH208)/'1.DP 2012-2022 '!W208),"NA")</f>
        <v>1.8376326469173292E-2</v>
      </c>
      <c r="N208" s="26">
        <f>IFERROR(IF('1.DP 2012-2022 '!M208&lt;0,"IRPJ NEGATIVO",('1.DP 2012-2022 '!M208+'1.DP 2012-2022 '!AI208)/'1.DP 2012-2022 '!X208),"NA")</f>
        <v>5.2681239048955476E-2</v>
      </c>
      <c r="O208" s="26">
        <f>IFERROR(IF('1.DP 2012-2022 '!N208&lt;0,"IRPJ NEGATIVO",('1.DP 2012-2022 '!N208+'1.DP 2012-2022 '!AJ208)/'1.DP 2012-2022 '!Y208),"NA")</f>
        <v>0.26937422407078404</v>
      </c>
      <c r="P208" s="26">
        <f>IFERROR(IF('1.DP 2012-2022 '!O208&lt;0,"IRPJ NEGATIVO",('1.DP 2012-2022 '!O208+'1.DP 2012-2022 '!AK208)/'1.DP 2012-2022 '!Z208),"NA")</f>
        <v>-0.68207465230038955</v>
      </c>
      <c r="Q208" s="27">
        <f t="shared" si="1"/>
        <v>9</v>
      </c>
      <c r="R208" s="27">
        <f t="shared" si="2"/>
        <v>265</v>
      </c>
      <c r="S208" s="28">
        <f>IFERROR((SUMIF('1.DP 2012-2022 '!E208:O208,"&gt;=0",'1.DP 2012-2022 '!E208:O208)+SUMIF('1.DP 2012-2022 '!E208:O208,"&gt;=0",'1.DP 2012-2022 '!AA208:AK208))/(SUM('1.DP 2012-2022 '!P208:Z208)),"NA")</f>
        <v>1.408010388032743</v>
      </c>
      <c r="T208" s="29" t="str">
        <f t="shared" si="3"/>
        <v>na</v>
      </c>
      <c r="U208" s="29" t="str">
        <f t="shared" si="4"/>
        <v>na</v>
      </c>
    </row>
    <row r="209" spans="1:21" ht="14.25" customHeight="1">
      <c r="A209" s="12" t="s">
        <v>477</v>
      </c>
      <c r="B209" s="12" t="s">
        <v>478</v>
      </c>
      <c r="C209" s="12" t="s">
        <v>58</v>
      </c>
      <c r="D209" s="13" t="s">
        <v>438</v>
      </c>
      <c r="E209" s="25">
        <f t="shared" si="0"/>
        <v>1.2095313710970711E-2</v>
      </c>
      <c r="F209" s="26">
        <f>IFERROR(IF('1.DP 2012-2022 '!E209&lt;0,"IRPJ NEGATIVO",('1.DP 2012-2022 '!E209+'1.DP 2012-2022 '!AA209)/'1.DP 2012-2022 '!P209),"NA")</f>
        <v>0.36813741619174034</v>
      </c>
      <c r="G209" s="26">
        <f>IFERROR(IF('1.DP 2012-2022 '!F209&lt;0,"IRPJ NEGATIVO",('1.DP 2012-2022 '!F209+'1.DP 2012-2022 '!AB209)/'1.DP 2012-2022 '!Q209),"NA")</f>
        <v>0.33508469312224443</v>
      </c>
      <c r="H209" s="26">
        <f>IFERROR(IF('1.DP 2012-2022 '!G209&lt;0,"IRPJ NEGATIVO",('1.DP 2012-2022 '!G209+'1.DP 2012-2022 '!AC209)/'1.DP 2012-2022 '!R209),"NA")</f>
        <v>0.34075802676867334</v>
      </c>
      <c r="I209" s="26">
        <f>IFERROR(IF('1.DP 2012-2022 '!H209&lt;0,"IRPJ NEGATIVO",('1.DP 2012-2022 '!H209+'1.DP 2012-2022 '!AD209)/'1.DP 2012-2022 '!S209),"NA")</f>
        <v>0.36255051325752946</v>
      </c>
      <c r="J209" s="26">
        <f>IFERROR(IF('1.DP 2012-2022 '!I209&lt;0,"IRPJ NEGATIVO",('1.DP 2012-2022 '!I209+'1.DP 2012-2022 '!AE209)/'1.DP 2012-2022 '!T209),"NA")</f>
        <v>0.17038366667010552</v>
      </c>
      <c r="K209" s="26">
        <f>IFERROR(IF('1.DP 2012-2022 '!J209&lt;0,"IRPJ NEGATIVO",('1.DP 2012-2022 '!J209+'1.DP 2012-2022 '!AF209)/'1.DP 2012-2022 '!U209),"NA")</f>
        <v>0.29798635890092606</v>
      </c>
      <c r="L209" s="26">
        <f>IFERROR(IF('1.DP 2012-2022 '!K209&lt;0,"IRPJ NEGATIVO",('1.DP 2012-2022 '!K209+'1.DP 2012-2022 '!AG209)/'1.DP 2012-2022 '!V209),"NA")</f>
        <v>0.30072343828925724</v>
      </c>
      <c r="M209" s="26">
        <f>IFERROR(IF('1.DP 2012-2022 '!L209&lt;0,"IRPJ NEGATIVO",('1.DP 2012-2022 '!L209+'1.DP 2012-2022 '!AH209)/'1.DP 2012-2022 '!W209),"NA")</f>
        <v>0.36080152413030264</v>
      </c>
      <c r="N209" s="26">
        <f>IFERROR(IF('1.DP 2012-2022 '!M209&lt;0,"IRPJ NEGATIVO",('1.DP 2012-2022 '!M209+'1.DP 2012-2022 '!AI209)/'1.DP 2012-2022 '!X209),"NA")</f>
        <v>0.31380771610050617</v>
      </c>
      <c r="O209" s="26">
        <f>IFERROR(IF('1.DP 2012-2022 '!N209&lt;0,"IRPJ NEGATIVO",('1.DP 2012-2022 '!N209+'1.DP 2012-2022 '!AJ209)/'1.DP 2012-2022 '!Y209),"NA")</f>
        <v>6.3637676938931603E-2</v>
      </c>
      <c r="P209" s="26">
        <f>IFERROR(IF('1.DP 2012-2022 '!O209&lt;0,"IRPJ NEGATIVO",('1.DP 2012-2022 '!O209+'1.DP 2012-2022 '!AK209)/'1.DP 2012-2022 '!Z209),"NA")</f>
        <v>0.23898071624776249</v>
      </c>
      <c r="Q209" s="27">
        <f t="shared" si="1"/>
        <v>11</v>
      </c>
      <c r="R209" s="27">
        <f t="shared" si="2"/>
        <v>265</v>
      </c>
      <c r="S209" s="28">
        <f>IFERROR((SUMIF('1.DP 2012-2022 '!E209:O209,"&gt;=0",'1.DP 2012-2022 '!E209:O209)+SUMIF('1.DP 2012-2022 '!E209:O209,"&gt;=0",'1.DP 2012-2022 '!AA209:AK209))/(SUM('1.DP 2012-2022 '!P209:Z209)),"NA")</f>
        <v>0.29757704374459165</v>
      </c>
      <c r="T209" s="29">
        <f t="shared" si="3"/>
        <v>1.2352254646001917E-2</v>
      </c>
      <c r="U209" s="29">
        <f t="shared" si="4"/>
        <v>1.1566598873464693E-3</v>
      </c>
    </row>
    <row r="210" spans="1:21" ht="14.25" customHeight="1">
      <c r="A210" s="12" t="s">
        <v>479</v>
      </c>
      <c r="B210" s="12" t="s">
        <v>480</v>
      </c>
      <c r="C210" s="12" t="s">
        <v>58</v>
      </c>
      <c r="D210" s="13" t="s">
        <v>438</v>
      </c>
      <c r="E210" s="25">
        <f t="shared" si="0"/>
        <v>5.2105504122644686E-3</v>
      </c>
      <c r="F210" s="26">
        <f>IFERROR(IF('1.DP 2012-2022 '!E210&lt;0,"IRPJ NEGATIVO",('1.DP 2012-2022 '!E210+'1.DP 2012-2022 '!AA210)/'1.DP 2012-2022 '!P210),"NA")</f>
        <v>9.8030482169722839E-3</v>
      </c>
      <c r="G210" s="26">
        <f>IFERROR(IF('1.DP 2012-2022 '!F210&lt;0,"IRPJ NEGATIVO",('1.DP 2012-2022 '!F210+'1.DP 2012-2022 '!AB210)/'1.DP 2012-2022 '!Q210),"NA")</f>
        <v>-1.2173550479575383E-2</v>
      </c>
      <c r="H210" s="26">
        <f>IFERROR(IF('1.DP 2012-2022 '!G210&lt;0,"IRPJ NEGATIVO",('1.DP 2012-2022 '!G210+'1.DP 2012-2022 '!AC210)/'1.DP 2012-2022 '!R210),"NA")</f>
        <v>-1.0209920084681147E-2</v>
      </c>
      <c r="I210" s="26">
        <f>IFERROR(IF('1.DP 2012-2022 '!H210&lt;0,"IRPJ NEGATIVO",('1.DP 2012-2022 '!H210+'1.DP 2012-2022 '!AD210)/'1.DP 2012-2022 '!S210),"NA")</f>
        <v>1.1344547277844717</v>
      </c>
      <c r="J210" s="26">
        <f>IFERROR(IF('1.DP 2012-2022 '!I210&lt;0,"IRPJ NEGATIVO",('1.DP 2012-2022 '!I210+'1.DP 2012-2022 '!AE210)/'1.DP 2012-2022 '!T210),"NA")</f>
        <v>0.27162337487983107</v>
      </c>
      <c r="K210" s="26">
        <f>IFERROR(IF('1.DP 2012-2022 '!J210&lt;0,"IRPJ NEGATIVO",('1.DP 2012-2022 '!J210+'1.DP 2012-2022 '!AF210)/'1.DP 2012-2022 '!U210),"NA")</f>
        <v>0.74338862345527656</v>
      </c>
      <c r="L210" s="26">
        <f>IFERROR(IF('1.DP 2012-2022 '!K210&lt;0,"IRPJ NEGATIVO",('1.DP 2012-2022 '!K210+'1.DP 2012-2022 '!AG210)/'1.DP 2012-2022 '!V210),"NA")</f>
        <v>-1.8859741384658317</v>
      </c>
      <c r="M210" s="26">
        <f>IFERROR(IF('1.DP 2012-2022 '!L210&lt;0,"IRPJ NEGATIVO",('1.DP 2012-2022 '!L210+'1.DP 2012-2022 '!AH210)/'1.DP 2012-2022 '!W210),"NA")</f>
        <v>0.21392454524737273</v>
      </c>
      <c r="N210" s="26">
        <f>IFERROR(IF('1.DP 2012-2022 '!M210&lt;0,"IRPJ NEGATIVO",('1.DP 2012-2022 '!M210+'1.DP 2012-2022 '!AI210)/'1.DP 2012-2022 '!X210),"NA")</f>
        <v>0.16443973801488806</v>
      </c>
      <c r="O210" s="26">
        <f>IFERROR(IF('1.DP 2012-2022 '!N210&lt;0,"IRPJ NEGATIVO",('1.DP 2012-2022 '!N210+'1.DP 2012-2022 '!AJ210)/'1.DP 2012-2022 '!Y210),"NA")</f>
        <v>2.8085758043954243</v>
      </c>
      <c r="P210" s="26" t="str">
        <f>IFERROR(IF('1.DP 2012-2022 '!O210&lt;0,"IRPJ NEGATIVO",('1.DP 2012-2022 '!O210+'1.DP 2012-2022 '!AK210)/'1.DP 2012-2022 '!Z210),"NA")</f>
        <v>IRPJ NEGATIVO</v>
      </c>
      <c r="Q210" s="27">
        <f t="shared" si="1"/>
        <v>7</v>
      </c>
      <c r="R210" s="27">
        <f t="shared" si="2"/>
        <v>265</v>
      </c>
      <c r="S210" s="28">
        <f>IFERROR((SUMIF('1.DP 2012-2022 '!E210:O210,"&gt;=0",'1.DP 2012-2022 '!E210:O210)+SUMIF('1.DP 2012-2022 '!E210:O210,"&gt;=0",'1.DP 2012-2022 '!AA210:AK210))/(SUM('1.DP 2012-2022 '!P210:Z210)),"NA")</f>
        <v>2.2766478015741314E-3</v>
      </c>
      <c r="T210" s="29">
        <f t="shared" si="3"/>
        <v>6.0137866456675163E-5</v>
      </c>
      <c r="U210" s="29">
        <f t="shared" si="4"/>
        <v>5.6312843148476744E-6</v>
      </c>
    </row>
    <row r="211" spans="1:21" ht="14.25" customHeight="1">
      <c r="A211" s="12" t="s">
        <v>481</v>
      </c>
      <c r="B211" s="12" t="s">
        <v>482</v>
      </c>
      <c r="C211" s="12" t="s">
        <v>58</v>
      </c>
      <c r="D211" s="13" t="s">
        <v>438</v>
      </c>
      <c r="E211" s="25">
        <f t="shared" si="0"/>
        <v>1.8189901360645701E-4</v>
      </c>
      <c r="F211" s="26">
        <f>IFERROR(IF('1.DP 2012-2022 '!E211&lt;0,"IRPJ NEGATIVO",('1.DP 2012-2022 '!E211+'1.DP 2012-2022 '!AA211)/'1.DP 2012-2022 '!P211),"NA")</f>
        <v>1.2401583067561776E-3</v>
      </c>
      <c r="G211" s="26">
        <f>IFERROR(IF('1.DP 2012-2022 '!F211&lt;0,"IRPJ NEGATIVO",('1.DP 2012-2022 '!F211+'1.DP 2012-2022 '!AB211)/'1.DP 2012-2022 '!Q211),"NA")</f>
        <v>3.2818281141733757E-3</v>
      </c>
      <c r="H211" s="26">
        <f>IFERROR(IF('1.DP 2012-2022 '!G211&lt;0,"IRPJ NEGATIVO",('1.DP 2012-2022 '!G211+'1.DP 2012-2022 '!AC211)/'1.DP 2012-2022 '!R211),"NA")</f>
        <v>3.4808376788250735E-3</v>
      </c>
      <c r="I211" s="26">
        <f>IFERROR(IF('1.DP 2012-2022 '!H211&lt;0,"IRPJ NEGATIVO",('1.DP 2012-2022 '!H211+'1.DP 2012-2022 '!AD211)/'1.DP 2012-2022 '!S211),"NA")</f>
        <v>3.1637041544096667E-3</v>
      </c>
      <c r="J211" s="26">
        <f>IFERROR(IF('1.DP 2012-2022 '!I211&lt;0,"IRPJ NEGATIVO",('1.DP 2012-2022 '!I211+'1.DP 2012-2022 '!AE211)/'1.DP 2012-2022 '!T211),"NA")</f>
        <v>4.7940352338096412E-3</v>
      </c>
      <c r="K211" s="26">
        <f>IFERROR(IF('1.DP 2012-2022 '!J211&lt;0,"IRPJ NEGATIVO",('1.DP 2012-2022 '!J211+'1.DP 2012-2022 '!AF211)/'1.DP 2012-2022 '!U211),"NA")</f>
        <v>6.1164122673429619E-3</v>
      </c>
      <c r="L211" s="26">
        <f>IFERROR(IF('1.DP 2012-2022 '!K211&lt;0,"IRPJ NEGATIVO",('1.DP 2012-2022 '!K211+'1.DP 2012-2022 '!AG211)/'1.DP 2012-2022 '!V211),"NA")</f>
        <v>7.5157252433315615E-3</v>
      </c>
      <c r="M211" s="26">
        <f>IFERROR(IF('1.DP 2012-2022 '!L211&lt;0,"IRPJ NEGATIVO",('1.DP 2012-2022 '!L211+'1.DP 2012-2022 '!AH211)/'1.DP 2012-2022 '!W211),"NA")</f>
        <v>1.1230447943314072E-2</v>
      </c>
      <c r="N211" s="26">
        <f>IFERROR(IF('1.DP 2012-2022 '!M211&lt;0,"IRPJ NEGATIVO",('1.DP 2012-2022 '!M211+'1.DP 2012-2022 '!AI211)/'1.DP 2012-2022 '!X211),"NA")</f>
        <v>6.4303844829012571E-3</v>
      </c>
      <c r="O211" s="26">
        <f>IFERROR(IF('1.DP 2012-2022 '!N211&lt;0,"IRPJ NEGATIVO",('1.DP 2012-2022 '!N211+'1.DP 2012-2022 '!AJ211)/'1.DP 2012-2022 '!Y211),"NA")</f>
        <v>-3.4324074196718747E-3</v>
      </c>
      <c r="P211" s="26">
        <f>IFERROR(IF('1.DP 2012-2022 '!O211&lt;0,"IRPJ NEGATIVO",('1.DP 2012-2022 '!O211+'1.DP 2012-2022 '!AK211)/'1.DP 2012-2022 '!Z211),"NA")</f>
        <v>-3.535668295528737E-2</v>
      </c>
      <c r="Q211" s="27">
        <f t="shared" si="1"/>
        <v>11</v>
      </c>
      <c r="R211" s="27">
        <f t="shared" si="2"/>
        <v>265</v>
      </c>
      <c r="S211" s="28">
        <f>IFERROR((SUMIF('1.DP 2012-2022 '!E211:O211,"&gt;=0",'1.DP 2012-2022 '!E211:O211)+SUMIF('1.DP 2012-2022 '!E211:O211,"&gt;=0",'1.DP 2012-2022 '!AA211:AK211))/(SUM('1.DP 2012-2022 '!P211:Z211)),"NA")</f>
        <v>2.8418409759127005E-3</v>
      </c>
      <c r="T211" s="29">
        <f t="shared" si="3"/>
        <v>1.1796321032090455E-4</v>
      </c>
      <c r="U211" s="29">
        <f t="shared" si="4"/>
        <v>1.1046024994713677E-5</v>
      </c>
    </row>
    <row r="212" spans="1:21" ht="14.25" customHeight="1">
      <c r="A212" s="12" t="s">
        <v>483</v>
      </c>
      <c r="B212" s="12" t="s">
        <v>484</v>
      </c>
      <c r="C212" s="12" t="s">
        <v>58</v>
      </c>
      <c r="D212" s="13" t="s">
        <v>438</v>
      </c>
      <c r="E212" s="25">
        <f t="shared" si="0"/>
        <v>0</v>
      </c>
      <c r="F212" s="26">
        <f>IFERROR(IF('1.DP 2012-2022 '!E212&lt;0,"IRPJ NEGATIVO",('1.DP 2012-2022 '!E212+'1.DP 2012-2022 '!AA212)/'1.DP 2012-2022 '!P212),"NA")</f>
        <v>0</v>
      </c>
      <c r="G212" s="26" t="str">
        <f>IFERROR(IF('1.DP 2012-2022 '!F212&lt;0,"IRPJ NEGATIVO",('1.DP 2012-2022 '!F212+'1.DP 2012-2022 '!AB212)/'1.DP 2012-2022 '!Q212),"NA")</f>
        <v>NA</v>
      </c>
      <c r="H212" s="26">
        <f>IFERROR(IF('1.DP 2012-2022 '!G212&lt;0,"IRPJ NEGATIVO",('1.DP 2012-2022 '!G212+'1.DP 2012-2022 '!AC212)/'1.DP 2012-2022 '!R212),"NA")</f>
        <v>0</v>
      </c>
      <c r="I212" s="26">
        <f>IFERROR(IF('1.DP 2012-2022 '!H212&lt;0,"IRPJ NEGATIVO",('1.DP 2012-2022 '!H212+'1.DP 2012-2022 '!AD212)/'1.DP 2012-2022 '!S212),"NA")</f>
        <v>0</v>
      </c>
      <c r="J212" s="26">
        <f>IFERROR(IF('1.DP 2012-2022 '!I212&lt;0,"IRPJ NEGATIVO",('1.DP 2012-2022 '!I212+'1.DP 2012-2022 '!AE212)/'1.DP 2012-2022 '!T212),"NA")</f>
        <v>0</v>
      </c>
      <c r="K212" s="26">
        <f>IFERROR(IF('1.DP 2012-2022 '!J212&lt;0,"IRPJ NEGATIVO",('1.DP 2012-2022 '!J212+'1.DP 2012-2022 '!AF212)/'1.DP 2012-2022 '!U212),"NA")</f>
        <v>0</v>
      </c>
      <c r="L212" s="26">
        <f>IFERROR(IF('1.DP 2012-2022 '!K212&lt;0,"IRPJ NEGATIVO",('1.DP 2012-2022 '!K212+'1.DP 2012-2022 '!AG212)/'1.DP 2012-2022 '!V212),"NA")</f>
        <v>0</v>
      </c>
      <c r="M212" s="26">
        <f>IFERROR(IF('1.DP 2012-2022 '!L212&lt;0,"IRPJ NEGATIVO",('1.DP 2012-2022 '!L212+'1.DP 2012-2022 '!AH212)/'1.DP 2012-2022 '!W212),"NA")</f>
        <v>0</v>
      </c>
      <c r="N212" s="26">
        <f>IFERROR(IF('1.DP 2012-2022 '!M212&lt;0,"IRPJ NEGATIVO",('1.DP 2012-2022 '!M212+'1.DP 2012-2022 '!AI212)/'1.DP 2012-2022 '!X212),"NA")</f>
        <v>0</v>
      </c>
      <c r="O212" s="26">
        <f>IFERROR(IF('1.DP 2012-2022 '!N212&lt;0,"IRPJ NEGATIVO",('1.DP 2012-2022 '!N212+'1.DP 2012-2022 '!AJ212)/'1.DP 2012-2022 '!Y212),"NA")</f>
        <v>0</v>
      </c>
      <c r="P212" s="26">
        <f>IFERROR(IF('1.DP 2012-2022 '!O212&lt;0,"IRPJ NEGATIVO",('1.DP 2012-2022 '!O212+'1.DP 2012-2022 '!AK212)/'1.DP 2012-2022 '!Z212),"NA")</f>
        <v>0</v>
      </c>
      <c r="Q212" s="27">
        <f t="shared" si="1"/>
        <v>10</v>
      </c>
      <c r="R212" s="27">
        <f t="shared" si="2"/>
        <v>265</v>
      </c>
      <c r="S212" s="28">
        <f>IFERROR((SUMIF('1.DP 2012-2022 '!E212:O212,"&gt;=0",'1.DP 2012-2022 '!E212:O212)+SUMIF('1.DP 2012-2022 '!E212:O212,"&gt;=0",'1.DP 2012-2022 '!AA212:AK212))/(SUM('1.DP 2012-2022 '!P212:Z212)),"NA")</f>
        <v>0</v>
      </c>
      <c r="T212" s="29">
        <f t="shared" si="3"/>
        <v>0</v>
      </c>
      <c r="U212" s="29">
        <f t="shared" si="4"/>
        <v>0</v>
      </c>
    </row>
    <row r="213" spans="1:21" ht="14.25" customHeight="1">
      <c r="A213" s="12" t="s">
        <v>485</v>
      </c>
      <c r="B213" s="12" t="s">
        <v>486</v>
      </c>
      <c r="C213" s="12" t="s">
        <v>58</v>
      </c>
      <c r="D213" s="13" t="s">
        <v>438</v>
      </c>
      <c r="E213" s="25">
        <f t="shared" si="0"/>
        <v>9.961976417032406E-3</v>
      </c>
      <c r="F213" s="26">
        <f>IFERROR(IF('1.DP 2012-2022 '!E213&lt;0,"IRPJ NEGATIVO",('1.DP 2012-2022 '!E213+'1.DP 2012-2022 '!AA213)/'1.DP 2012-2022 '!P213),"NA")</f>
        <v>0.18361226387338733</v>
      </c>
      <c r="G213" s="26">
        <f>IFERROR(IF('1.DP 2012-2022 '!F213&lt;0,"IRPJ NEGATIVO",('1.DP 2012-2022 '!F213+'1.DP 2012-2022 '!AB213)/'1.DP 2012-2022 '!Q213),"NA")</f>
        <v>2.2341288096979512E-2</v>
      </c>
      <c r="H213" s="26">
        <f>IFERROR(IF('1.DP 2012-2022 '!G213&lt;0,"IRPJ NEGATIVO",('1.DP 2012-2022 '!G213+'1.DP 2012-2022 '!AC213)/'1.DP 2012-2022 '!R213),"NA")</f>
        <v>0.39173041972659778</v>
      </c>
      <c r="I213" s="26">
        <f>IFERROR(IF('1.DP 2012-2022 '!H213&lt;0,"IRPJ NEGATIVO",('1.DP 2012-2022 '!H213+'1.DP 2012-2022 '!AD213)/'1.DP 2012-2022 '!S213),"NA")</f>
        <v>0.3129153461867501</v>
      </c>
      <c r="J213" s="26">
        <f>IFERROR(IF('1.DP 2012-2022 '!I213&lt;0,"IRPJ NEGATIVO",('1.DP 2012-2022 '!I213+'1.DP 2012-2022 '!AE213)/'1.DP 2012-2022 '!T213),"NA")</f>
        <v>-1.0389877463203492</v>
      </c>
      <c r="K213" s="26">
        <f>IFERROR(IF('1.DP 2012-2022 '!J213&lt;0,"IRPJ NEGATIVO",('1.DP 2012-2022 '!J213+'1.DP 2012-2022 '!AF213)/'1.DP 2012-2022 '!U213),"NA")</f>
        <v>0.20042739259451062</v>
      </c>
      <c r="L213" s="26">
        <f>IFERROR(IF('1.DP 2012-2022 '!K213&lt;0,"IRPJ NEGATIVO",('1.DP 2012-2022 '!K213+'1.DP 2012-2022 '!AG213)/'1.DP 2012-2022 '!V213),"NA")</f>
        <v>0.30230219478552883</v>
      </c>
      <c r="M213" s="26">
        <f>IFERROR(IF('1.DP 2012-2022 '!L213&lt;0,"IRPJ NEGATIVO",('1.DP 2012-2022 '!L213+'1.DP 2012-2022 '!AH213)/'1.DP 2012-2022 '!W213),"NA")</f>
        <v>0.37295171558273438</v>
      </c>
      <c r="N213" s="26">
        <f>IFERROR(IF('1.DP 2012-2022 '!M213&lt;0,"IRPJ NEGATIVO",('1.DP 2012-2022 '!M213+'1.DP 2012-2022 '!AI213)/'1.DP 2012-2022 '!X213),"NA")</f>
        <v>0.33852166738819661</v>
      </c>
      <c r="O213" s="26">
        <f>IFERROR(IF('1.DP 2012-2022 '!N213&lt;0,"IRPJ NEGATIVO",('1.DP 2012-2022 '!N213+'1.DP 2012-2022 '!AJ213)/'1.DP 2012-2022 '!Y213),"NA")</f>
        <v>0.25112908722754362</v>
      </c>
      <c r="P213" s="26">
        <f>IFERROR(IF('1.DP 2012-2022 '!O213&lt;0,"IRPJ NEGATIVO",('1.DP 2012-2022 '!O213+'1.DP 2012-2022 '!AK213)/'1.DP 2012-2022 '!Z213),"NA")</f>
        <v>0.44095288546709677</v>
      </c>
      <c r="Q213" s="27">
        <f t="shared" si="1"/>
        <v>10</v>
      </c>
      <c r="R213" s="27">
        <f t="shared" si="2"/>
        <v>265</v>
      </c>
      <c r="S213" s="28">
        <f>IFERROR((SUMIF('1.DP 2012-2022 '!E213:O213,"&gt;=0",'1.DP 2012-2022 '!E213:O213)+SUMIF('1.DP 2012-2022 '!E213:O213,"&gt;=0",'1.DP 2012-2022 '!AA213:AK213))/(SUM('1.DP 2012-2022 '!P213:Z213)),"NA")</f>
        <v>-0.26352311653719679</v>
      </c>
      <c r="T213" s="29">
        <f t="shared" si="3"/>
        <v>-9.9442685485734636E-3</v>
      </c>
      <c r="U213" s="29">
        <f t="shared" si="4"/>
        <v>-9.3117709023744441E-4</v>
      </c>
    </row>
    <row r="214" spans="1:21" ht="14.25" customHeight="1">
      <c r="A214" s="12" t="s">
        <v>487</v>
      </c>
      <c r="B214" s="12" t="s">
        <v>488</v>
      </c>
      <c r="C214" s="12" t="s">
        <v>58</v>
      </c>
      <c r="D214" s="13" t="s">
        <v>438</v>
      </c>
      <c r="E214" s="25">
        <f t="shared" si="0"/>
        <v>9.2979532923217496E-3</v>
      </c>
      <c r="F214" s="26">
        <f>IFERROR(IF('1.DP 2012-2022 '!E214&lt;0,"IRPJ NEGATIVO",('1.DP 2012-2022 '!E214+'1.DP 2012-2022 '!AA214)/'1.DP 2012-2022 '!P214),"NA")</f>
        <v>0.18358357487114127</v>
      </c>
      <c r="G214" s="26">
        <f>IFERROR(IF('1.DP 2012-2022 '!F214&lt;0,"IRPJ NEGATIVO",('1.DP 2012-2022 '!F214+'1.DP 2012-2022 '!AB214)/'1.DP 2012-2022 '!Q214),"NA")</f>
        <v>2.2350952235235189E-2</v>
      </c>
      <c r="H214" s="26">
        <f>IFERROR(IF('1.DP 2012-2022 '!G214&lt;0,"IRPJ NEGATIVO",('1.DP 2012-2022 '!G214+'1.DP 2012-2022 '!AC214)/'1.DP 2012-2022 '!R214),"NA")</f>
        <v>0.39265068291069366</v>
      </c>
      <c r="I214" s="26">
        <f>IFERROR(IF('1.DP 2012-2022 '!H214&lt;0,"IRPJ NEGATIVO",('1.DP 2012-2022 '!H214+'1.DP 2012-2022 '!AD214)/'1.DP 2012-2022 '!S214),"NA")</f>
        <v>0.31300889900171786</v>
      </c>
      <c r="J214" s="26">
        <f>IFERROR(IF('1.DP 2012-2022 '!I214&lt;0,"IRPJ NEGATIVO",('1.DP 2012-2022 '!I214+'1.DP 2012-2022 '!AE214)/'1.DP 2012-2022 '!T214),"NA")</f>
        <v>-0.95079818186236043</v>
      </c>
      <c r="K214" s="26">
        <f>IFERROR(IF('1.DP 2012-2022 '!J214&lt;0,"IRPJ NEGATIVO",('1.DP 2012-2022 '!J214+'1.DP 2012-2022 '!AF214)/'1.DP 2012-2022 '!U214),"NA")</f>
        <v>0.19277332279400014</v>
      </c>
      <c r="L214" s="26">
        <f>IFERROR(IF('1.DP 2012-2022 '!K214&lt;0,"IRPJ NEGATIVO",('1.DP 2012-2022 '!K214+'1.DP 2012-2022 '!AG214)/'1.DP 2012-2022 '!V214),"NA")</f>
        <v>0.3003048143797577</v>
      </c>
      <c r="M214" s="26">
        <f>IFERROR(IF('1.DP 2012-2022 '!L214&lt;0,"IRPJ NEGATIVO",('1.DP 2012-2022 '!L214+'1.DP 2012-2022 '!AH214)/'1.DP 2012-2022 '!W214),"NA")</f>
        <v>0.31885189850307261</v>
      </c>
      <c r="N214" s="26">
        <f>IFERROR(IF('1.DP 2012-2022 '!M214&lt;0,"IRPJ NEGATIVO",('1.DP 2012-2022 '!M214+'1.DP 2012-2022 '!AI214)/'1.DP 2012-2022 '!X214),"NA")</f>
        <v>0.28146440514465398</v>
      </c>
      <c r="O214" s="26">
        <f>IFERROR(IF('1.DP 2012-2022 '!N214&lt;0,"IRPJ NEGATIVO",('1.DP 2012-2022 '!N214+'1.DP 2012-2022 '!AJ214)/'1.DP 2012-2022 '!Y214),"NA")</f>
        <v>0.21257331037846489</v>
      </c>
      <c r="P214" s="26">
        <f>IFERROR(IF('1.DP 2012-2022 '!O214&lt;0,"IRPJ NEGATIVO",('1.DP 2012-2022 '!O214+'1.DP 2012-2022 '!AK214)/'1.DP 2012-2022 '!Z214),"NA")</f>
        <v>0.41435572249145136</v>
      </c>
      <c r="Q214" s="27">
        <f t="shared" si="1"/>
        <v>10</v>
      </c>
      <c r="R214" s="27">
        <f t="shared" si="2"/>
        <v>265</v>
      </c>
      <c r="S214" s="28">
        <f>IFERROR((SUMIF('1.DP 2012-2022 '!E214:O214,"&gt;=0",'1.DP 2012-2022 '!E214:O214)+SUMIF('1.DP 2012-2022 '!E214:O214,"&gt;=0",'1.DP 2012-2022 '!AA214:AK214))/(SUM('1.DP 2012-2022 '!P214:Z214)),"NA")</f>
        <v>-0.25564855441732681</v>
      </c>
      <c r="T214" s="29">
        <f t="shared" si="3"/>
        <v>-9.6471152610311996E-3</v>
      </c>
      <c r="U214" s="29">
        <f t="shared" si="4"/>
        <v>-9.0335178239338092E-4</v>
      </c>
    </row>
    <row r="215" spans="1:21" ht="14.25" customHeight="1">
      <c r="A215" s="12" t="s">
        <v>489</v>
      </c>
      <c r="B215" s="12" t="s">
        <v>490</v>
      </c>
      <c r="C215" s="12" t="s">
        <v>58</v>
      </c>
      <c r="D215" s="13" t="s">
        <v>438</v>
      </c>
      <c r="E215" s="25">
        <f t="shared" si="0"/>
        <v>7.7401565781962363E-3</v>
      </c>
      <c r="F215" s="26">
        <f>IFERROR(IF('1.DP 2012-2022 '!E215&lt;0,"IRPJ NEGATIVO",('1.DP 2012-2022 '!E215+'1.DP 2012-2022 '!AA215)/'1.DP 2012-2022 '!P215),"NA")</f>
        <v>0.16473968185435783</v>
      </c>
      <c r="G215" s="26">
        <f>IFERROR(IF('1.DP 2012-2022 '!F215&lt;0,"IRPJ NEGATIVO",('1.DP 2012-2022 '!F215+'1.DP 2012-2022 '!AB215)/'1.DP 2012-2022 '!Q215),"NA")</f>
        <v>0.16165294287362575</v>
      </c>
      <c r="H215" s="26">
        <f>IFERROR(IF('1.DP 2012-2022 '!G215&lt;0,"IRPJ NEGATIVO",('1.DP 2012-2022 '!G215+'1.DP 2012-2022 '!AC215)/'1.DP 2012-2022 '!R215),"NA")</f>
        <v>0.2893523162246972</v>
      </c>
      <c r="I215" s="26">
        <f>IFERROR(IF('1.DP 2012-2022 '!H215&lt;0,"IRPJ NEGATIVO",('1.DP 2012-2022 '!H215+'1.DP 2012-2022 '!AD215)/'1.DP 2012-2022 '!S215),"NA")</f>
        <v>0.41854124064197806</v>
      </c>
      <c r="J215" s="26">
        <f>IFERROR(IF('1.DP 2012-2022 '!I215&lt;0,"IRPJ NEGATIVO",('1.DP 2012-2022 '!I215+'1.DP 2012-2022 '!AE215)/'1.DP 2012-2022 '!T215),"NA")</f>
        <v>0.87528226466907677</v>
      </c>
      <c r="K215" s="26">
        <f>IFERROR(IF('1.DP 2012-2022 '!J215&lt;0,"IRPJ NEGATIVO",('1.DP 2012-2022 '!J215+'1.DP 2012-2022 '!AF215)/'1.DP 2012-2022 '!U215),"NA")</f>
        <v>8.040053865707926E-2</v>
      </c>
      <c r="L215" s="26">
        <f>IFERROR(IF('1.DP 2012-2022 '!K215&lt;0,"IRPJ NEGATIVO",('1.DP 2012-2022 '!K215+'1.DP 2012-2022 '!AG215)/'1.DP 2012-2022 '!V215),"NA")</f>
        <v>0.17579024741824806</v>
      </c>
      <c r="M215" s="26">
        <f>IFERROR(IF('1.DP 2012-2022 '!L215&lt;0,"IRPJ NEGATIVO",('1.DP 2012-2022 '!L215+'1.DP 2012-2022 '!AH215)/'1.DP 2012-2022 '!W215),"NA")</f>
        <v>-0.19620928966668194</v>
      </c>
      <c r="N215" s="26">
        <f>IFERROR(IF('1.DP 2012-2022 '!M215&lt;0,"IRPJ NEGATIVO",('1.DP 2012-2022 '!M215+'1.DP 2012-2022 '!AI215)/'1.DP 2012-2022 '!X215),"NA")</f>
        <v>0.53029501949359126</v>
      </c>
      <c r="O215" s="26">
        <f>IFERROR(IF('1.DP 2012-2022 '!N215&lt;0,"IRPJ NEGATIVO",('1.DP 2012-2022 '!N215+'1.DP 2012-2022 '!AJ215)/'1.DP 2012-2022 '!Y215),"NA")</f>
        <v>0.22146464640290686</v>
      </c>
      <c r="P215" s="26">
        <f>IFERROR(IF('1.DP 2012-2022 '!O215&lt;0,"IRPJ NEGATIVO",('1.DP 2012-2022 '!O215+'1.DP 2012-2022 '!AK215)/'1.DP 2012-2022 '!Z215),"NA")</f>
        <v>0.20196290635004824</v>
      </c>
      <c r="Q215" s="27">
        <f t="shared" si="1"/>
        <v>10</v>
      </c>
      <c r="R215" s="27">
        <f t="shared" si="2"/>
        <v>265</v>
      </c>
      <c r="S215" s="28">
        <f>IFERROR((SUMIF('1.DP 2012-2022 '!E215:O215,"&gt;=0",'1.DP 2012-2022 '!E215:O215)+SUMIF('1.DP 2012-2022 '!E215:O215,"&gt;=0",'1.DP 2012-2022 '!AA215:AK215))/(SUM('1.DP 2012-2022 '!P215:Z215)),"NA")</f>
        <v>0.28272579718623742</v>
      </c>
      <c r="T215" s="29">
        <f t="shared" si="3"/>
        <v>1.0668898007027826E-2</v>
      </c>
      <c r="U215" s="29">
        <f t="shared" si="4"/>
        <v>9.990310854637364E-4</v>
      </c>
    </row>
    <row r="216" spans="1:21" ht="14.25" customHeight="1">
      <c r="A216" s="12" t="s">
        <v>491</v>
      </c>
      <c r="B216" s="12" t="s">
        <v>492</v>
      </c>
      <c r="C216" s="12" t="s">
        <v>58</v>
      </c>
      <c r="D216" s="13" t="s">
        <v>438</v>
      </c>
      <c r="E216" s="25">
        <f t="shared" si="0"/>
        <v>9.4753647724793982E-3</v>
      </c>
      <c r="F216" s="26">
        <f>IFERROR(IF('1.DP 2012-2022 '!E216&lt;0,"IRPJ NEGATIVO",('1.DP 2012-2022 '!E216+'1.DP 2012-2022 '!AA216)/'1.DP 2012-2022 '!P216),"NA")</f>
        <v>0.34975170444850423</v>
      </c>
      <c r="G216" s="26">
        <f>IFERROR(IF('1.DP 2012-2022 '!F216&lt;0,"IRPJ NEGATIVO",('1.DP 2012-2022 '!F216+'1.DP 2012-2022 '!AB216)/'1.DP 2012-2022 '!Q216),"NA")</f>
        <v>0.33982874310011024</v>
      </c>
      <c r="H216" s="26">
        <f>IFERROR(IF('1.DP 2012-2022 '!G216&lt;0,"IRPJ NEGATIVO",('1.DP 2012-2022 '!G216+'1.DP 2012-2022 '!AC216)/'1.DP 2012-2022 '!R216),"NA")</f>
        <v>0.3841625399007606</v>
      </c>
      <c r="I216" s="26">
        <f>IFERROR(IF('1.DP 2012-2022 '!H216&lt;0,"IRPJ NEGATIVO",('1.DP 2012-2022 '!H216+'1.DP 2012-2022 '!AD216)/'1.DP 2012-2022 '!S216),"NA")</f>
        <v>0.32832703323285867</v>
      </c>
      <c r="J216" s="26">
        <f>IFERROR(IF('1.DP 2012-2022 '!I216&lt;0,"IRPJ NEGATIVO",('1.DP 2012-2022 '!I216+'1.DP 2012-2022 '!AE216)/'1.DP 2012-2022 '!T216),"NA")</f>
        <v>0.19105945145225026</v>
      </c>
      <c r="K216" s="26">
        <f>IFERROR(IF('1.DP 2012-2022 '!J216&lt;0,"IRPJ NEGATIVO",('1.DP 2012-2022 '!J216+'1.DP 2012-2022 '!AF216)/'1.DP 2012-2022 '!U216),"NA")</f>
        <v>9.0829748771405747E-2</v>
      </c>
      <c r="L216" s="26">
        <f>IFERROR(IF('1.DP 2012-2022 '!K216&lt;0,"IRPJ NEGATIVO",('1.DP 2012-2022 '!K216+'1.DP 2012-2022 '!AG216)/'1.DP 2012-2022 '!V216),"NA")</f>
        <v>0.40070037367088379</v>
      </c>
      <c r="M216" s="26">
        <f>IFERROR(IF('1.DP 2012-2022 '!L216&lt;0,"IRPJ NEGATIVO",('1.DP 2012-2022 '!L216+'1.DP 2012-2022 '!AH216)/'1.DP 2012-2022 '!W216),"NA")</f>
        <v>9.3233812289362339E-2</v>
      </c>
      <c r="N216" s="26">
        <f>IFERROR(IF('1.DP 2012-2022 '!M216&lt;0,"IRPJ NEGATIVO",('1.DP 2012-2022 '!M216+'1.DP 2012-2022 '!AI216)/'1.DP 2012-2022 '!X216),"NA")</f>
        <v>0.12306807850080599</v>
      </c>
      <c r="O216" s="26">
        <f>IFERROR(IF('1.DP 2012-2022 '!N216&lt;0,"IRPJ NEGATIVO",('1.DP 2012-2022 '!N216+'1.DP 2012-2022 '!AJ216)/'1.DP 2012-2022 '!Y216),"NA")</f>
        <v>-1.8259971996905384E-2</v>
      </c>
      <c r="P216" s="26">
        <f>IFERROR(IF('1.DP 2012-2022 '!O216&lt;0,"IRPJ NEGATIVO",('1.DP 2012-2022 '!O216+'1.DP 2012-2022 '!AK216)/'1.DP 2012-2022 '!Z216),"NA")</f>
        <v>-5.0657965096998728E-2</v>
      </c>
      <c r="Q216" s="27">
        <f t="shared" si="1"/>
        <v>11</v>
      </c>
      <c r="R216" s="27">
        <f t="shared" si="2"/>
        <v>265</v>
      </c>
      <c r="S216" s="28">
        <f>IFERROR((SUMIF('1.DP 2012-2022 '!E216:O216,"&gt;=0",'1.DP 2012-2022 '!E216:O216)+SUMIF('1.DP 2012-2022 '!E216:O216,"&gt;=0",'1.DP 2012-2022 '!AA216:AK216))/(SUM('1.DP 2012-2022 '!P216:Z216)),"NA")</f>
        <v>0.2902452177814896</v>
      </c>
      <c r="T216" s="29">
        <f t="shared" si="3"/>
        <v>1.204791470036372E-2</v>
      </c>
      <c r="U216" s="29">
        <f t="shared" si="4"/>
        <v>1.1281616238856486E-3</v>
      </c>
    </row>
    <row r="217" spans="1:21" ht="14.25" customHeight="1">
      <c r="A217" s="12" t="s">
        <v>493</v>
      </c>
      <c r="B217" s="12" t="s">
        <v>494</v>
      </c>
      <c r="C217" s="12" t="s">
        <v>58</v>
      </c>
      <c r="D217" s="13" t="s">
        <v>438</v>
      </c>
      <c r="E217" s="25">
        <f t="shared" si="0"/>
        <v>6.4785341138021519E-3</v>
      </c>
      <c r="F217" s="26">
        <f>IFERROR(IF('1.DP 2012-2022 '!E217&lt;0,"IRPJ NEGATIVO",('1.DP 2012-2022 '!E217+'1.DP 2012-2022 '!AA217)/'1.DP 2012-2022 '!P217),"NA")</f>
        <v>0.36171275001247377</v>
      </c>
      <c r="G217" s="26" t="str">
        <f>IFERROR(IF('1.DP 2012-2022 '!F217&lt;0,"IRPJ NEGATIVO",('1.DP 2012-2022 '!F217+'1.DP 2012-2022 '!AB217)/'1.DP 2012-2022 '!Q217),"NA")</f>
        <v>NA</v>
      </c>
      <c r="H217" s="26">
        <f>IFERROR(IF('1.DP 2012-2022 '!G217&lt;0,"IRPJ NEGATIVO",('1.DP 2012-2022 '!G217+'1.DP 2012-2022 '!AC217)/'1.DP 2012-2022 '!R217),"NA")</f>
        <v>0.30023732740941028</v>
      </c>
      <c r="I217" s="26">
        <f>IFERROR(IF('1.DP 2012-2022 '!H217&lt;0,"IRPJ NEGATIVO",('1.DP 2012-2022 '!H217+'1.DP 2012-2022 '!AD217)/'1.DP 2012-2022 '!S217),"NA")</f>
        <v>0.14905166805622302</v>
      </c>
      <c r="J217" s="26">
        <f>IFERROR(IF('1.DP 2012-2022 '!I217&lt;0,"IRPJ NEGATIVO",('1.DP 2012-2022 '!I217+'1.DP 2012-2022 '!AE217)/'1.DP 2012-2022 '!T217),"NA")</f>
        <v>0.32916355006359826</v>
      </c>
      <c r="K217" s="26">
        <f>IFERROR(IF('1.DP 2012-2022 '!J217&lt;0,"IRPJ NEGATIVO",('1.DP 2012-2022 '!J217+'1.DP 2012-2022 '!AF217)/'1.DP 2012-2022 '!U217),"NA")</f>
        <v>0.2515025537384436</v>
      </c>
      <c r="L217" s="26">
        <f>IFERROR(IF('1.DP 2012-2022 '!K217&lt;0,"IRPJ NEGATIVO",('1.DP 2012-2022 '!K217+'1.DP 2012-2022 '!AG217)/'1.DP 2012-2022 '!V217),"NA")</f>
        <v>-1.2913508747026889</v>
      </c>
      <c r="M217" s="26">
        <f>IFERROR(IF('1.DP 2012-2022 '!L217&lt;0,"IRPJ NEGATIVO",('1.DP 2012-2022 '!L217+'1.DP 2012-2022 '!AH217)/'1.DP 2012-2022 '!W217),"NA")</f>
        <v>0.24409162117814781</v>
      </c>
      <c r="N217" s="26">
        <f>IFERROR(IF('1.DP 2012-2022 '!M217&lt;0,"IRPJ NEGATIVO",('1.DP 2012-2022 '!M217+'1.DP 2012-2022 '!AI217)/'1.DP 2012-2022 '!X217),"NA")</f>
        <v>-0.13354937282042281</v>
      </c>
      <c r="O217" s="26">
        <f>IFERROR(IF('1.DP 2012-2022 '!N217&lt;0,"IRPJ NEGATIVO",('1.DP 2012-2022 '!N217+'1.DP 2012-2022 '!AJ217)/'1.DP 2012-2022 '!Y217),"NA")</f>
        <v>1.0864050141792632</v>
      </c>
      <c r="P217" s="26">
        <f>IFERROR(IF('1.DP 2012-2022 '!O217&lt;0,"IRPJ NEGATIVO",('1.DP 2012-2022 '!O217+'1.DP 2012-2022 '!AK217)/'1.DP 2012-2022 '!Z217),"NA")</f>
        <v>0.17127588885782621</v>
      </c>
      <c r="Q217" s="27">
        <f t="shared" si="1"/>
        <v>8</v>
      </c>
      <c r="R217" s="27">
        <f t="shared" si="2"/>
        <v>265</v>
      </c>
      <c r="S217" s="28">
        <f>IFERROR((SUMIF('1.DP 2012-2022 '!E217:O217,"&gt;=0",'1.DP 2012-2022 '!E217:O217)+SUMIF('1.DP 2012-2022 '!E217:O217,"&gt;=0",'1.DP 2012-2022 '!AA217:AK217))/(SUM('1.DP 2012-2022 '!P217:Z217)),"NA")</f>
        <v>-6.6824521015111147</v>
      </c>
      <c r="T217" s="29" t="str">
        <f t="shared" si="3"/>
        <v>na</v>
      </c>
      <c r="U217" s="29" t="str">
        <f t="shared" si="4"/>
        <v>na</v>
      </c>
    </row>
    <row r="218" spans="1:21" ht="14.25" customHeight="1">
      <c r="A218" s="12" t="s">
        <v>495</v>
      </c>
      <c r="B218" s="12" t="s">
        <v>496</v>
      </c>
      <c r="C218" s="12" t="s">
        <v>58</v>
      </c>
      <c r="D218" s="13" t="s">
        <v>438</v>
      </c>
      <c r="E218" s="25">
        <f t="shared" si="0"/>
        <v>5.490904549293834E-3</v>
      </c>
      <c r="F218" s="26">
        <f>IFERROR(IF('1.DP 2012-2022 '!E218&lt;0,"IRPJ NEGATIVO",('1.DP 2012-2022 '!E218+'1.DP 2012-2022 '!AA218)/'1.DP 2012-2022 '!P218),"NA")</f>
        <v>0.14930582867795919</v>
      </c>
      <c r="G218" s="26" t="str">
        <f>IFERROR(IF('1.DP 2012-2022 '!F218&lt;0,"IRPJ NEGATIVO",('1.DP 2012-2022 '!F218+'1.DP 2012-2022 '!AB218)/'1.DP 2012-2022 '!Q218),"NA")</f>
        <v>NA</v>
      </c>
      <c r="H218" s="26">
        <f>IFERROR(IF('1.DP 2012-2022 '!G218&lt;0,"IRPJ NEGATIVO",('1.DP 2012-2022 '!G218+'1.DP 2012-2022 '!AC218)/'1.DP 2012-2022 '!R218),"NA")</f>
        <v>0.1083055215196317</v>
      </c>
      <c r="I218" s="26">
        <f>IFERROR(IF('1.DP 2012-2022 '!H218&lt;0,"IRPJ NEGATIVO",('1.DP 2012-2022 '!H218+'1.DP 2012-2022 '!AD218)/'1.DP 2012-2022 '!S218),"NA")</f>
        <v>0.22391508583999353</v>
      </c>
      <c r="J218" s="26">
        <f>IFERROR(IF('1.DP 2012-2022 '!I218&lt;0,"IRPJ NEGATIVO",('1.DP 2012-2022 '!I218+'1.DP 2012-2022 '!AE218)/'1.DP 2012-2022 '!T218),"NA")</f>
        <v>-3.8457335258761195E-2</v>
      </c>
      <c r="K218" s="26">
        <f>IFERROR(IF('1.DP 2012-2022 '!J218&lt;0,"IRPJ NEGATIVO",('1.DP 2012-2022 '!J218+'1.DP 2012-2022 '!AF218)/'1.DP 2012-2022 '!U218),"NA")</f>
        <v>0.18512054340896997</v>
      </c>
      <c r="L218" s="26">
        <f>IFERROR(IF('1.DP 2012-2022 '!K218&lt;0,"IRPJ NEGATIVO",('1.DP 2012-2022 '!K218+'1.DP 2012-2022 '!AG218)/'1.DP 2012-2022 '!V218),"NA")</f>
        <v>0.35401138244305458</v>
      </c>
      <c r="M218" s="26">
        <f>IFERROR(IF('1.DP 2012-2022 '!L218&lt;0,"IRPJ NEGATIVO",('1.DP 2012-2022 '!L218+'1.DP 2012-2022 '!AH218)/'1.DP 2012-2022 '!W218),"NA")</f>
        <v>0.29100246573665983</v>
      </c>
      <c r="N218" s="26">
        <f>IFERROR(IF('1.DP 2012-2022 '!M218&lt;0,"IRPJ NEGATIVO",('1.DP 2012-2022 '!M218+'1.DP 2012-2022 '!AI218)/'1.DP 2012-2022 '!X218),"NA")</f>
        <v>0.92211631052770282</v>
      </c>
      <c r="O218" s="26">
        <f>IFERROR(IF('1.DP 2012-2022 '!N218&lt;0,"IRPJ NEGATIVO",('1.DP 2012-2022 '!N218+'1.DP 2012-2022 '!AJ218)/'1.DP 2012-2022 '!Y218),"NA")</f>
        <v>1.0169648373433511</v>
      </c>
      <c r="P218" s="26">
        <f>IFERROR(IF('1.DP 2012-2022 '!O218&lt;0,"IRPJ NEGATIVO",('1.DP 2012-2022 '!O218+'1.DP 2012-2022 '!AK218)/'1.DP 2012-2022 '!Z218),"NA")</f>
        <v>0</v>
      </c>
      <c r="Q218" s="27">
        <f t="shared" si="1"/>
        <v>8</v>
      </c>
      <c r="R218" s="27">
        <f t="shared" si="2"/>
        <v>265</v>
      </c>
      <c r="S218" s="28">
        <f>IFERROR((SUMIF('1.DP 2012-2022 '!E218:O218,"&gt;=0",'1.DP 2012-2022 '!E218:O218)+SUMIF('1.DP 2012-2022 '!E218:O218,"&gt;=0",'1.DP 2012-2022 '!AA218:AK218))/(SUM('1.DP 2012-2022 '!P218:Z218)),"NA")</f>
        <v>0.37058695503813743</v>
      </c>
      <c r="T218" s="29">
        <f t="shared" si="3"/>
        <v>1.118753071813245E-2</v>
      </c>
      <c r="U218" s="29">
        <f t="shared" si="4"/>
        <v>1.047595632616643E-3</v>
      </c>
    </row>
    <row r="219" spans="1:21" ht="14.25" customHeight="1">
      <c r="A219" s="12" t="s">
        <v>497</v>
      </c>
      <c r="B219" s="12" t="s">
        <v>498</v>
      </c>
      <c r="C219" s="12" t="s">
        <v>58</v>
      </c>
      <c r="D219" s="13" t="s">
        <v>438</v>
      </c>
      <c r="E219" s="25">
        <f t="shared" si="0"/>
        <v>3.8336672653170498E-3</v>
      </c>
      <c r="F219" s="26">
        <f>IFERROR(IF('1.DP 2012-2022 '!E219&lt;0,"IRPJ NEGATIVO",('1.DP 2012-2022 '!E219+'1.DP 2012-2022 '!AA219)/'1.DP 2012-2022 '!P219),"NA")</f>
        <v>0.13488893190111817</v>
      </c>
      <c r="G219" s="26">
        <f>IFERROR(IF('1.DP 2012-2022 '!F219&lt;0,"IRPJ NEGATIVO",('1.DP 2012-2022 '!F219+'1.DP 2012-2022 '!AB219)/'1.DP 2012-2022 '!Q219),"NA")</f>
        <v>0.18597095670799291</v>
      </c>
      <c r="H219" s="26">
        <f>IFERROR(IF('1.DP 2012-2022 '!G219&lt;0,"IRPJ NEGATIVO",('1.DP 2012-2022 '!G219+'1.DP 2012-2022 '!AC219)/'1.DP 2012-2022 '!R219),"NA")</f>
        <v>7.6286399157033807E-2</v>
      </c>
      <c r="I219" s="26">
        <f>IFERROR(IF('1.DP 2012-2022 '!H219&lt;0,"IRPJ NEGATIVO",('1.DP 2012-2022 '!H219+'1.DP 2012-2022 '!AD219)/'1.DP 2012-2022 '!S219),"NA")</f>
        <v>4.2097975807113601E-2</v>
      </c>
      <c r="J219" s="26">
        <f>IFERROR(IF('1.DP 2012-2022 '!I219&lt;0,"IRPJ NEGATIVO",('1.DP 2012-2022 '!I219+'1.DP 2012-2022 '!AE219)/'1.DP 2012-2022 '!T219),"NA")</f>
        <v>0.29278723717454969</v>
      </c>
      <c r="K219" s="26">
        <f>IFERROR(IF('1.DP 2012-2022 '!J219&lt;0,"IRPJ NEGATIVO",('1.DP 2012-2022 '!J219+'1.DP 2012-2022 '!AF219)/'1.DP 2012-2022 '!U219),"NA")</f>
        <v>0.28389032456121011</v>
      </c>
      <c r="L219" s="26" t="str">
        <f>IFERROR(IF('1.DP 2012-2022 '!K219&lt;0,"IRPJ NEGATIVO",('1.DP 2012-2022 '!K219+'1.DP 2012-2022 '!AG219)/'1.DP 2012-2022 '!V219),"NA")</f>
        <v>NA</v>
      </c>
      <c r="M219" s="26" t="str">
        <f>IFERROR(IF('1.DP 2012-2022 '!L219&lt;0,"IRPJ NEGATIVO",('1.DP 2012-2022 '!L219+'1.DP 2012-2022 '!AH219)/'1.DP 2012-2022 '!W219),"NA")</f>
        <v>NA</v>
      </c>
      <c r="N219" s="26" t="str">
        <f>IFERROR(IF('1.DP 2012-2022 '!M219&lt;0,"IRPJ NEGATIVO",('1.DP 2012-2022 '!M219+'1.DP 2012-2022 '!AI219)/'1.DP 2012-2022 '!X219),"NA")</f>
        <v>NA</v>
      </c>
      <c r="O219" s="26" t="str">
        <f>IFERROR(IF('1.DP 2012-2022 '!N219&lt;0,"IRPJ NEGATIVO",('1.DP 2012-2022 '!N219+'1.DP 2012-2022 '!AJ219)/'1.DP 2012-2022 '!Y219),"NA")</f>
        <v>NA</v>
      </c>
      <c r="P219" s="26" t="str">
        <f>IFERROR(IF('1.DP 2012-2022 '!O219&lt;0,"IRPJ NEGATIVO",('1.DP 2012-2022 '!O219+'1.DP 2012-2022 '!AK219)/'1.DP 2012-2022 '!Z219),"NA")</f>
        <v>NA</v>
      </c>
      <c r="Q219" s="27">
        <f t="shared" si="1"/>
        <v>6</v>
      </c>
      <c r="R219" s="27">
        <f t="shared" si="2"/>
        <v>265</v>
      </c>
      <c r="S219" s="28">
        <f>IFERROR((SUMIF('1.DP 2012-2022 '!E219:O219,"&gt;=0",'1.DP 2012-2022 '!E219:O219)+SUMIF('1.DP 2012-2022 '!E219:O219,"&gt;=0",'1.DP 2012-2022 '!AA219:AK219))/(SUM('1.DP 2012-2022 '!P219:Z219)),"NA")</f>
        <v>0.15929647837369573</v>
      </c>
      <c r="T219" s="29">
        <f t="shared" si="3"/>
        <v>3.6067127178949976E-3</v>
      </c>
      <c r="U219" s="29">
        <f t="shared" si="4"/>
        <v>3.3773104955553862E-4</v>
      </c>
    </row>
    <row r="220" spans="1:21" ht="14.25" customHeight="1">
      <c r="A220" s="12" t="s">
        <v>499</v>
      </c>
      <c r="B220" s="12" t="s">
        <v>500</v>
      </c>
      <c r="C220" s="12" t="s">
        <v>58</v>
      </c>
      <c r="D220" s="13" t="s">
        <v>501</v>
      </c>
      <c r="E220" s="25">
        <f t="shared" si="0"/>
        <v>0</v>
      </c>
      <c r="F220" s="26">
        <f>IFERROR(IF('1.DP 2012-2022 '!E220&lt;0,"IRPJ NEGATIVO",('1.DP 2012-2022 '!E220+'1.DP 2012-2022 '!AA220)/'1.DP 2012-2022 '!P220),"NA")</f>
        <v>0</v>
      </c>
      <c r="G220" s="26">
        <f>IFERROR(IF('1.DP 2012-2022 '!F220&lt;0,"IRPJ NEGATIVO",('1.DP 2012-2022 '!F220+'1.DP 2012-2022 '!AB220)/'1.DP 2012-2022 '!Q220),"NA")</f>
        <v>0</v>
      </c>
      <c r="H220" s="26">
        <f>IFERROR(IF('1.DP 2012-2022 '!G220&lt;0,"IRPJ NEGATIVO",('1.DP 2012-2022 '!G220+'1.DP 2012-2022 '!AC220)/'1.DP 2012-2022 '!R220),"NA")</f>
        <v>0</v>
      </c>
      <c r="I220" s="26">
        <f>IFERROR(IF('1.DP 2012-2022 '!H220&lt;0,"IRPJ NEGATIVO",('1.DP 2012-2022 '!H220+'1.DP 2012-2022 '!AD220)/'1.DP 2012-2022 '!S220),"NA")</f>
        <v>0</v>
      </c>
      <c r="J220" s="26">
        <f>IFERROR(IF('1.DP 2012-2022 '!I220&lt;0,"IRPJ NEGATIVO",('1.DP 2012-2022 '!I220+'1.DP 2012-2022 '!AE220)/'1.DP 2012-2022 '!T220),"NA")</f>
        <v>0</v>
      </c>
      <c r="K220" s="26">
        <f>IFERROR(IF('1.DP 2012-2022 '!J220&lt;0,"IRPJ NEGATIVO",('1.DP 2012-2022 '!J220+'1.DP 2012-2022 '!AF220)/'1.DP 2012-2022 '!U220),"NA")</f>
        <v>0</v>
      </c>
      <c r="L220" s="26">
        <f>IFERROR(IF('1.DP 2012-2022 '!K220&lt;0,"IRPJ NEGATIVO",('1.DP 2012-2022 '!K220+'1.DP 2012-2022 '!AG220)/'1.DP 2012-2022 '!V220),"NA")</f>
        <v>0</v>
      </c>
      <c r="M220" s="26">
        <f>IFERROR(IF('1.DP 2012-2022 '!L220&lt;0,"IRPJ NEGATIVO",('1.DP 2012-2022 '!L220+'1.DP 2012-2022 '!AH220)/'1.DP 2012-2022 '!W220),"NA")</f>
        <v>0</v>
      </c>
      <c r="N220" s="26">
        <f>IFERROR(IF('1.DP 2012-2022 '!M220&lt;0,"IRPJ NEGATIVO",('1.DP 2012-2022 '!M220+'1.DP 2012-2022 '!AI220)/'1.DP 2012-2022 '!X220),"NA")</f>
        <v>0</v>
      </c>
      <c r="O220" s="26">
        <f>IFERROR(IF('1.DP 2012-2022 '!N220&lt;0,"IRPJ NEGATIVO",('1.DP 2012-2022 '!N220+'1.DP 2012-2022 '!AJ220)/'1.DP 2012-2022 '!Y220),"NA")</f>
        <v>0</v>
      </c>
      <c r="P220" s="26">
        <f>IFERROR(IF('1.DP 2012-2022 '!O220&lt;0,"IRPJ NEGATIVO",('1.DP 2012-2022 '!O220+'1.DP 2012-2022 '!AK220)/'1.DP 2012-2022 '!Z220),"NA")</f>
        <v>0</v>
      </c>
      <c r="Q220" s="27">
        <f t="shared" si="1"/>
        <v>11</v>
      </c>
      <c r="R220" s="27">
        <f t="shared" si="2"/>
        <v>142</v>
      </c>
      <c r="S220" s="28">
        <f>IFERROR((SUMIF('1.DP 2012-2022 '!E220:O220,"&gt;=0",'1.DP 2012-2022 '!E220:O220)+SUMIF('1.DP 2012-2022 '!E220:O220,"&gt;=0",'1.DP 2012-2022 '!AA220:AK220))/(SUM('1.DP 2012-2022 '!P220:Z220)),"NA")</f>
        <v>0</v>
      </c>
      <c r="T220" s="29">
        <f t="shared" si="3"/>
        <v>0</v>
      </c>
      <c r="U220" s="29">
        <f t="shared" si="4"/>
        <v>0</v>
      </c>
    </row>
    <row r="221" spans="1:21" ht="14.25" customHeight="1">
      <c r="A221" s="12" t="s">
        <v>502</v>
      </c>
      <c r="B221" s="12" t="s">
        <v>503</v>
      </c>
      <c r="C221" s="12" t="s">
        <v>58</v>
      </c>
      <c r="D221" s="13" t="s">
        <v>501</v>
      </c>
      <c r="E221" s="25">
        <f t="shared" si="0"/>
        <v>1.2515846946311651E-3</v>
      </c>
      <c r="F221" s="26">
        <f>IFERROR(IF('1.DP 2012-2022 '!E221&lt;0,"IRPJ NEGATIVO",('1.DP 2012-2022 '!E221+'1.DP 2012-2022 '!AA221)/'1.DP 2012-2022 '!P221),"NA")</f>
        <v>6.7448134659136266E-2</v>
      </c>
      <c r="G221" s="26">
        <f>IFERROR(IF('1.DP 2012-2022 '!F221&lt;0,"IRPJ NEGATIVO",('1.DP 2012-2022 '!F221+'1.DP 2012-2022 '!AB221)/'1.DP 2012-2022 '!Q221),"NA")</f>
        <v>4.2435715030617327E-2</v>
      </c>
      <c r="H221" s="26">
        <f>IFERROR(IF('1.DP 2012-2022 '!G221&lt;0,"IRPJ NEGATIVO",('1.DP 2012-2022 '!G221+'1.DP 2012-2022 '!AC221)/'1.DP 2012-2022 '!R221),"NA")</f>
        <v>5.1684356344451357E-2</v>
      </c>
      <c r="I221" s="26">
        <f>IFERROR(IF('1.DP 2012-2022 '!H221&lt;0,"IRPJ NEGATIVO",('1.DP 2012-2022 '!H221+'1.DP 2012-2022 '!AD221)/'1.DP 2012-2022 '!S221),"NA")</f>
        <v>0</v>
      </c>
      <c r="J221" s="26">
        <f>IFERROR(IF('1.DP 2012-2022 '!I221&lt;0,"IRPJ NEGATIVO",('1.DP 2012-2022 '!I221+'1.DP 2012-2022 '!AE221)/'1.DP 2012-2022 '!T221),"NA")</f>
        <v>0</v>
      </c>
      <c r="K221" s="26">
        <f>IFERROR(IF('1.DP 2012-2022 '!J221&lt;0,"IRPJ NEGATIVO",('1.DP 2012-2022 '!J221+'1.DP 2012-2022 '!AF221)/'1.DP 2012-2022 '!U221),"NA")</f>
        <v>0</v>
      </c>
      <c r="L221" s="26">
        <f>IFERROR(IF('1.DP 2012-2022 '!K221&lt;0,"IRPJ NEGATIVO",('1.DP 2012-2022 '!K221+'1.DP 2012-2022 '!AG221)/'1.DP 2012-2022 '!V221),"NA")</f>
        <v>0</v>
      </c>
      <c r="M221" s="26">
        <f>IFERROR(IF('1.DP 2012-2022 '!L221&lt;0,"IRPJ NEGATIVO",('1.DP 2012-2022 '!L221+'1.DP 2012-2022 '!AH221)/'1.DP 2012-2022 '!W221),"NA")</f>
        <v>0</v>
      </c>
      <c r="N221" s="26">
        <f>IFERROR(IF('1.DP 2012-2022 '!M221&lt;0,"IRPJ NEGATIVO",('1.DP 2012-2022 '!M221+'1.DP 2012-2022 '!AI221)/'1.DP 2012-2022 '!X221),"NA")</f>
        <v>0</v>
      </c>
      <c r="O221" s="26">
        <f>IFERROR(IF('1.DP 2012-2022 '!N221&lt;0,"IRPJ NEGATIVO",('1.DP 2012-2022 '!N221+'1.DP 2012-2022 '!AJ221)/'1.DP 2012-2022 '!Y221),"NA")</f>
        <v>0</v>
      </c>
      <c r="P221" s="26">
        <f>IFERROR(IF('1.DP 2012-2022 '!O221&lt;0,"IRPJ NEGATIVO",('1.DP 2012-2022 '!O221+'1.DP 2012-2022 '!AK221)/'1.DP 2012-2022 '!Z221),"NA")</f>
        <v>0</v>
      </c>
      <c r="Q221" s="27">
        <f t="shared" si="1"/>
        <v>11</v>
      </c>
      <c r="R221" s="27">
        <f t="shared" si="2"/>
        <v>142</v>
      </c>
      <c r="S221" s="28">
        <f>IFERROR((SUMIF('1.DP 2012-2022 '!E221:O221,"&gt;=0",'1.DP 2012-2022 '!E221:O221)+SUMIF('1.DP 2012-2022 '!E221:O221,"&gt;=0",'1.DP 2012-2022 '!AA221:AK221))/(SUM('1.DP 2012-2022 '!P221:Z221)),"NA")</f>
        <v>4.1465531997269628E-2</v>
      </c>
      <c r="T221" s="29">
        <f t="shared" si="3"/>
        <v>3.2121186758448301E-3</v>
      </c>
      <c r="U221" s="29">
        <f t="shared" si="4"/>
        <v>1.61173445925783E-4</v>
      </c>
    </row>
    <row r="222" spans="1:21" ht="14.25" customHeight="1">
      <c r="A222" s="12" t="s">
        <v>504</v>
      </c>
      <c r="B222" s="12" t="s">
        <v>505</v>
      </c>
      <c r="C222" s="12" t="s">
        <v>58</v>
      </c>
      <c r="D222" s="13" t="s">
        <v>501</v>
      </c>
      <c r="E222" s="25">
        <f t="shared" si="0"/>
        <v>0</v>
      </c>
      <c r="F222" s="26">
        <f>IFERROR(IF('1.DP 2012-2022 '!E222&lt;0,"IRPJ NEGATIVO",('1.DP 2012-2022 '!E222+'1.DP 2012-2022 '!AA222)/'1.DP 2012-2022 '!P222),"NA")</f>
        <v>0</v>
      </c>
      <c r="G222" s="26">
        <f>IFERROR(IF('1.DP 2012-2022 '!F222&lt;0,"IRPJ NEGATIVO",('1.DP 2012-2022 '!F222+'1.DP 2012-2022 '!AB222)/'1.DP 2012-2022 '!Q222),"NA")</f>
        <v>0</v>
      </c>
      <c r="H222" s="26">
        <f>IFERROR(IF('1.DP 2012-2022 '!G222&lt;0,"IRPJ NEGATIVO",('1.DP 2012-2022 '!G222+'1.DP 2012-2022 '!AC222)/'1.DP 2012-2022 '!R222),"NA")</f>
        <v>0</v>
      </c>
      <c r="I222" s="26">
        <f>IFERROR(IF('1.DP 2012-2022 '!H222&lt;0,"IRPJ NEGATIVO",('1.DP 2012-2022 '!H222+'1.DP 2012-2022 '!AD222)/'1.DP 2012-2022 '!S222),"NA")</f>
        <v>0</v>
      </c>
      <c r="J222" s="26">
        <f>IFERROR(IF('1.DP 2012-2022 '!I222&lt;0,"IRPJ NEGATIVO",('1.DP 2012-2022 '!I222+'1.DP 2012-2022 '!AE222)/'1.DP 2012-2022 '!T222),"NA")</f>
        <v>0</v>
      </c>
      <c r="K222" s="26">
        <f>IFERROR(IF('1.DP 2012-2022 '!J222&lt;0,"IRPJ NEGATIVO",('1.DP 2012-2022 '!J222+'1.DP 2012-2022 '!AF222)/'1.DP 2012-2022 '!U222),"NA")</f>
        <v>0</v>
      </c>
      <c r="L222" s="26">
        <f>IFERROR(IF('1.DP 2012-2022 '!K222&lt;0,"IRPJ NEGATIVO",('1.DP 2012-2022 '!K222+'1.DP 2012-2022 '!AG222)/'1.DP 2012-2022 '!V222),"NA")</f>
        <v>0</v>
      </c>
      <c r="M222" s="26">
        <f>IFERROR(IF('1.DP 2012-2022 '!L222&lt;0,"IRPJ NEGATIVO",('1.DP 2012-2022 '!L222+'1.DP 2012-2022 '!AH222)/'1.DP 2012-2022 '!W222),"NA")</f>
        <v>0</v>
      </c>
      <c r="N222" s="26">
        <f>IFERROR(IF('1.DP 2012-2022 '!M222&lt;0,"IRPJ NEGATIVO",('1.DP 2012-2022 '!M222+'1.DP 2012-2022 '!AI222)/'1.DP 2012-2022 '!X222),"NA")</f>
        <v>0</v>
      </c>
      <c r="O222" s="26">
        <f>IFERROR(IF('1.DP 2012-2022 '!N222&lt;0,"IRPJ NEGATIVO",('1.DP 2012-2022 '!N222+'1.DP 2012-2022 '!AJ222)/'1.DP 2012-2022 '!Y222),"NA")</f>
        <v>0</v>
      </c>
      <c r="P222" s="26">
        <f>IFERROR(IF('1.DP 2012-2022 '!O222&lt;0,"IRPJ NEGATIVO",('1.DP 2012-2022 '!O222+'1.DP 2012-2022 '!AK222)/'1.DP 2012-2022 '!Z222),"NA")</f>
        <v>4.6489997482505457E-3</v>
      </c>
      <c r="Q222" s="27">
        <f t="shared" si="1"/>
        <v>11</v>
      </c>
      <c r="R222" s="27">
        <f t="shared" si="2"/>
        <v>142</v>
      </c>
      <c r="S222" s="28">
        <f>IFERROR((SUMIF('1.DP 2012-2022 '!E222:O222,"&gt;=0",'1.DP 2012-2022 '!E222:O222)+SUMIF('1.DP 2012-2022 '!E222:O222,"&gt;=0",'1.DP 2012-2022 '!AA222:AK222))/(SUM('1.DP 2012-2022 '!P222:Z222)),"NA")</f>
        <v>5.4948305774120349E-3</v>
      </c>
      <c r="T222" s="29">
        <f t="shared" si="3"/>
        <v>4.2565588979952382E-4</v>
      </c>
      <c r="U222" s="29">
        <f t="shared" si="4"/>
        <v>2.1357998710788828E-5</v>
      </c>
    </row>
    <row r="223" spans="1:21" ht="14.25" customHeight="1">
      <c r="A223" s="12" t="s">
        <v>506</v>
      </c>
      <c r="B223" s="12" t="s">
        <v>507</v>
      </c>
      <c r="C223" s="12" t="s">
        <v>58</v>
      </c>
      <c r="D223" s="13" t="s">
        <v>501</v>
      </c>
      <c r="E223" s="25">
        <f t="shared" si="0"/>
        <v>0</v>
      </c>
      <c r="F223" s="26">
        <f>IFERROR(IF('1.DP 2012-2022 '!E223&lt;0,"IRPJ NEGATIVO",('1.DP 2012-2022 '!E223+'1.DP 2012-2022 '!AA223)/'1.DP 2012-2022 '!P223),"NA")</f>
        <v>0</v>
      </c>
      <c r="G223" s="26">
        <f>IFERROR(IF('1.DP 2012-2022 '!F223&lt;0,"IRPJ NEGATIVO",('1.DP 2012-2022 '!F223+'1.DP 2012-2022 '!AB223)/'1.DP 2012-2022 '!Q223),"NA")</f>
        <v>0</v>
      </c>
      <c r="H223" s="26">
        <f>IFERROR(IF('1.DP 2012-2022 '!G223&lt;0,"IRPJ NEGATIVO",('1.DP 2012-2022 '!G223+'1.DP 2012-2022 '!AC223)/'1.DP 2012-2022 '!R223),"NA")</f>
        <v>0</v>
      </c>
      <c r="I223" s="26">
        <f>IFERROR(IF('1.DP 2012-2022 '!H223&lt;0,"IRPJ NEGATIVO",('1.DP 2012-2022 '!H223+'1.DP 2012-2022 '!AD223)/'1.DP 2012-2022 '!S223),"NA")</f>
        <v>0</v>
      </c>
      <c r="J223" s="26">
        <f>IFERROR(IF('1.DP 2012-2022 '!I223&lt;0,"IRPJ NEGATIVO",('1.DP 2012-2022 '!I223+'1.DP 2012-2022 '!AE223)/'1.DP 2012-2022 '!T223),"NA")</f>
        <v>0</v>
      </c>
      <c r="K223" s="26">
        <f>IFERROR(IF('1.DP 2012-2022 '!J223&lt;0,"IRPJ NEGATIVO",('1.DP 2012-2022 '!J223+'1.DP 2012-2022 '!AF223)/'1.DP 2012-2022 '!U223),"NA")</f>
        <v>0</v>
      </c>
      <c r="L223" s="26">
        <f>IFERROR(IF('1.DP 2012-2022 '!K223&lt;0,"IRPJ NEGATIVO",('1.DP 2012-2022 '!K223+'1.DP 2012-2022 '!AG223)/'1.DP 2012-2022 '!V223),"NA")</f>
        <v>0</v>
      </c>
      <c r="M223" s="26">
        <f>IFERROR(IF('1.DP 2012-2022 '!L223&lt;0,"IRPJ NEGATIVO",('1.DP 2012-2022 '!L223+'1.DP 2012-2022 '!AH223)/'1.DP 2012-2022 '!W223),"NA")</f>
        <v>0</v>
      </c>
      <c r="N223" s="26">
        <f>IFERROR(IF('1.DP 2012-2022 '!M223&lt;0,"IRPJ NEGATIVO",('1.DP 2012-2022 '!M223+'1.DP 2012-2022 '!AI223)/'1.DP 2012-2022 '!X223),"NA")</f>
        <v>0</v>
      </c>
      <c r="O223" s="26">
        <f>IFERROR(IF('1.DP 2012-2022 '!N223&lt;0,"IRPJ NEGATIVO",('1.DP 2012-2022 '!N223+'1.DP 2012-2022 '!AJ223)/'1.DP 2012-2022 '!Y223),"NA")</f>
        <v>0</v>
      </c>
      <c r="P223" s="26">
        <f>IFERROR(IF('1.DP 2012-2022 '!O223&lt;0,"IRPJ NEGATIVO",('1.DP 2012-2022 '!O223+'1.DP 2012-2022 '!AK223)/'1.DP 2012-2022 '!Z223),"NA")</f>
        <v>0</v>
      </c>
      <c r="Q223" s="27">
        <f t="shared" si="1"/>
        <v>11</v>
      </c>
      <c r="R223" s="27">
        <f t="shared" si="2"/>
        <v>142</v>
      </c>
      <c r="S223" s="28">
        <f>IFERROR((SUMIF('1.DP 2012-2022 '!E223:O223,"&gt;=0",'1.DP 2012-2022 '!E223:O223)+SUMIF('1.DP 2012-2022 '!E223:O223,"&gt;=0",'1.DP 2012-2022 '!AA223:AK223))/(SUM('1.DP 2012-2022 '!P223:Z223)),"NA")</f>
        <v>0</v>
      </c>
      <c r="T223" s="29">
        <f t="shared" si="3"/>
        <v>0</v>
      </c>
      <c r="U223" s="29">
        <f t="shared" si="4"/>
        <v>0</v>
      </c>
    </row>
    <row r="224" spans="1:21" ht="14.25" customHeight="1">
      <c r="A224" s="12" t="s">
        <v>508</v>
      </c>
      <c r="B224" s="12" t="s">
        <v>509</v>
      </c>
      <c r="C224" s="12" t="s">
        <v>58</v>
      </c>
      <c r="D224" s="13" t="s">
        <v>501</v>
      </c>
      <c r="E224" s="25">
        <f t="shared" si="0"/>
        <v>0</v>
      </c>
      <c r="F224" s="26">
        <f>IFERROR(IF('1.DP 2012-2022 '!E224&lt;0,"IRPJ NEGATIVO",('1.DP 2012-2022 '!E224+'1.DP 2012-2022 '!AA224)/'1.DP 2012-2022 '!P224),"NA")</f>
        <v>0</v>
      </c>
      <c r="G224" s="26">
        <f>IFERROR(IF('1.DP 2012-2022 '!F224&lt;0,"IRPJ NEGATIVO",('1.DP 2012-2022 '!F224+'1.DP 2012-2022 '!AB224)/'1.DP 2012-2022 '!Q224),"NA")</f>
        <v>0</v>
      </c>
      <c r="H224" s="26">
        <f>IFERROR(IF('1.DP 2012-2022 '!G224&lt;0,"IRPJ NEGATIVO",('1.DP 2012-2022 '!G224+'1.DP 2012-2022 '!AC224)/'1.DP 2012-2022 '!R224),"NA")</f>
        <v>0</v>
      </c>
      <c r="I224" s="26">
        <f>IFERROR(IF('1.DP 2012-2022 '!H224&lt;0,"IRPJ NEGATIVO",('1.DP 2012-2022 '!H224+'1.DP 2012-2022 '!AD224)/'1.DP 2012-2022 '!S224),"NA")</f>
        <v>0</v>
      </c>
      <c r="J224" s="26">
        <f>IFERROR(IF('1.DP 2012-2022 '!I224&lt;0,"IRPJ NEGATIVO",('1.DP 2012-2022 '!I224+'1.DP 2012-2022 '!AE224)/'1.DP 2012-2022 '!T224),"NA")</f>
        <v>0</v>
      </c>
      <c r="K224" s="26">
        <f>IFERROR(IF('1.DP 2012-2022 '!J224&lt;0,"IRPJ NEGATIVO",('1.DP 2012-2022 '!J224+'1.DP 2012-2022 '!AF224)/'1.DP 2012-2022 '!U224),"NA")</f>
        <v>0</v>
      </c>
      <c r="L224" s="26">
        <f>IFERROR(IF('1.DP 2012-2022 '!K224&lt;0,"IRPJ NEGATIVO",('1.DP 2012-2022 '!K224+'1.DP 2012-2022 '!AG224)/'1.DP 2012-2022 '!V224),"NA")</f>
        <v>0</v>
      </c>
      <c r="M224" s="26">
        <f>IFERROR(IF('1.DP 2012-2022 '!L224&lt;0,"IRPJ NEGATIVO",('1.DP 2012-2022 '!L224+'1.DP 2012-2022 '!AH224)/'1.DP 2012-2022 '!W224),"NA")</f>
        <v>0</v>
      </c>
      <c r="N224" s="26">
        <f>IFERROR(IF('1.DP 2012-2022 '!M224&lt;0,"IRPJ NEGATIVO",('1.DP 2012-2022 '!M224+'1.DP 2012-2022 '!AI224)/'1.DP 2012-2022 '!X224),"NA")</f>
        <v>0</v>
      </c>
      <c r="O224" s="26">
        <f>IFERROR(IF('1.DP 2012-2022 '!N224&lt;0,"IRPJ NEGATIVO",('1.DP 2012-2022 '!N224+'1.DP 2012-2022 '!AJ224)/'1.DP 2012-2022 '!Y224),"NA")</f>
        <v>0</v>
      </c>
      <c r="P224" s="26">
        <f>IFERROR(IF('1.DP 2012-2022 '!O224&lt;0,"IRPJ NEGATIVO",('1.DP 2012-2022 '!O224+'1.DP 2012-2022 '!AK224)/'1.DP 2012-2022 '!Z224),"NA")</f>
        <v>0</v>
      </c>
      <c r="Q224" s="27">
        <f t="shared" si="1"/>
        <v>11</v>
      </c>
      <c r="R224" s="27">
        <f t="shared" si="2"/>
        <v>142</v>
      </c>
      <c r="S224" s="28">
        <f>IFERROR((SUMIF('1.DP 2012-2022 '!E224:O224,"&gt;=0",'1.DP 2012-2022 '!E224:O224)+SUMIF('1.DP 2012-2022 '!E224:O224,"&gt;=0",'1.DP 2012-2022 '!AA224:AK224))/(SUM('1.DP 2012-2022 '!P224:Z224)),"NA")</f>
        <v>0</v>
      </c>
      <c r="T224" s="29">
        <f t="shared" si="3"/>
        <v>0</v>
      </c>
      <c r="U224" s="29">
        <f t="shared" si="4"/>
        <v>0</v>
      </c>
    </row>
    <row r="225" spans="1:21" ht="14.25" customHeight="1">
      <c r="A225" s="12" t="s">
        <v>510</v>
      </c>
      <c r="B225" s="12" t="s">
        <v>511</v>
      </c>
      <c r="C225" s="12" t="s">
        <v>58</v>
      </c>
      <c r="D225" s="13" t="s">
        <v>501</v>
      </c>
      <c r="E225" s="25">
        <f t="shared" si="0"/>
        <v>0</v>
      </c>
      <c r="F225" s="26">
        <f>IFERROR(IF('1.DP 2012-2022 '!E225&lt;0,"IRPJ NEGATIVO",('1.DP 2012-2022 '!E225+'1.DP 2012-2022 '!AA225)/'1.DP 2012-2022 '!P225),"NA")</f>
        <v>0</v>
      </c>
      <c r="G225" s="26">
        <f>IFERROR(IF('1.DP 2012-2022 '!F225&lt;0,"IRPJ NEGATIVO",('1.DP 2012-2022 '!F225+'1.DP 2012-2022 '!AB225)/'1.DP 2012-2022 '!Q225),"NA")</f>
        <v>0</v>
      </c>
      <c r="H225" s="26">
        <f>IFERROR(IF('1.DP 2012-2022 '!G225&lt;0,"IRPJ NEGATIVO",('1.DP 2012-2022 '!G225+'1.DP 2012-2022 '!AC225)/'1.DP 2012-2022 '!R225),"NA")</f>
        <v>0</v>
      </c>
      <c r="I225" s="26">
        <f>IFERROR(IF('1.DP 2012-2022 '!H225&lt;0,"IRPJ NEGATIVO",('1.DP 2012-2022 '!H225+'1.DP 2012-2022 '!AD225)/'1.DP 2012-2022 '!S225),"NA")</f>
        <v>0</v>
      </c>
      <c r="J225" s="26">
        <f>IFERROR(IF('1.DP 2012-2022 '!I225&lt;0,"IRPJ NEGATIVO",('1.DP 2012-2022 '!I225+'1.DP 2012-2022 '!AE225)/'1.DP 2012-2022 '!T225),"NA")</f>
        <v>0</v>
      </c>
      <c r="K225" s="26">
        <f>IFERROR(IF('1.DP 2012-2022 '!J225&lt;0,"IRPJ NEGATIVO",('1.DP 2012-2022 '!J225+'1.DP 2012-2022 '!AF225)/'1.DP 2012-2022 '!U225),"NA")</f>
        <v>0</v>
      </c>
      <c r="L225" s="26">
        <f>IFERROR(IF('1.DP 2012-2022 '!K225&lt;0,"IRPJ NEGATIVO",('1.DP 2012-2022 '!K225+'1.DP 2012-2022 '!AG225)/'1.DP 2012-2022 '!V225),"NA")</f>
        <v>0</v>
      </c>
      <c r="M225" s="26">
        <f>IFERROR(IF('1.DP 2012-2022 '!L225&lt;0,"IRPJ NEGATIVO",('1.DP 2012-2022 '!L225+'1.DP 2012-2022 '!AH225)/'1.DP 2012-2022 '!W225),"NA")</f>
        <v>0</v>
      </c>
      <c r="N225" s="26">
        <f>IFERROR(IF('1.DP 2012-2022 '!M225&lt;0,"IRPJ NEGATIVO",('1.DP 2012-2022 '!M225+'1.DP 2012-2022 '!AI225)/'1.DP 2012-2022 '!X225),"NA")</f>
        <v>0</v>
      </c>
      <c r="O225" s="26">
        <f>IFERROR(IF('1.DP 2012-2022 '!N225&lt;0,"IRPJ NEGATIVO",('1.DP 2012-2022 '!N225+'1.DP 2012-2022 '!AJ225)/'1.DP 2012-2022 '!Y225),"NA")</f>
        <v>0</v>
      </c>
      <c r="P225" s="26">
        <f>IFERROR(IF('1.DP 2012-2022 '!O225&lt;0,"IRPJ NEGATIVO",('1.DP 2012-2022 '!O225+'1.DP 2012-2022 '!AK225)/'1.DP 2012-2022 '!Z225),"NA")</f>
        <v>0</v>
      </c>
      <c r="Q225" s="27">
        <f t="shared" si="1"/>
        <v>11</v>
      </c>
      <c r="R225" s="27">
        <f t="shared" si="2"/>
        <v>142</v>
      </c>
      <c r="S225" s="28">
        <f>IFERROR((SUMIF('1.DP 2012-2022 '!E225:O225,"&gt;=0",'1.DP 2012-2022 '!E225:O225)+SUMIF('1.DP 2012-2022 '!E225:O225,"&gt;=0",'1.DP 2012-2022 '!AA225:AK225))/(SUM('1.DP 2012-2022 '!P225:Z225)),"NA")</f>
        <v>0</v>
      </c>
      <c r="T225" s="29">
        <f t="shared" si="3"/>
        <v>0</v>
      </c>
      <c r="U225" s="29">
        <f t="shared" si="4"/>
        <v>0</v>
      </c>
    </row>
    <row r="226" spans="1:21" ht="14.25" customHeight="1">
      <c r="A226" s="12" t="s">
        <v>512</v>
      </c>
      <c r="B226" s="12" t="s">
        <v>513</v>
      </c>
      <c r="C226" s="12" t="s">
        <v>58</v>
      </c>
      <c r="D226" s="13" t="s">
        <v>501</v>
      </c>
      <c r="E226" s="25">
        <f t="shared" si="0"/>
        <v>1.149735088389813E-2</v>
      </c>
      <c r="F226" s="26">
        <f>IFERROR(IF('1.DP 2012-2022 '!E226&lt;0,"IRPJ NEGATIVO",('1.DP 2012-2022 '!E226+'1.DP 2012-2022 '!AA226)/'1.DP 2012-2022 '!P226),"NA")</f>
        <v>0</v>
      </c>
      <c r="G226" s="26">
        <f>IFERROR(IF('1.DP 2012-2022 '!F226&lt;0,"IRPJ NEGATIVO",('1.DP 2012-2022 '!F226+'1.DP 2012-2022 '!AB226)/'1.DP 2012-2022 '!Q226),"NA")</f>
        <v>0</v>
      </c>
      <c r="H226" s="26">
        <f>IFERROR(IF('1.DP 2012-2022 '!G226&lt;0,"IRPJ NEGATIVO",('1.DP 2012-2022 '!G226+'1.DP 2012-2022 '!AC226)/'1.DP 2012-2022 '!R226),"NA")</f>
        <v>0</v>
      </c>
      <c r="I226" s="26">
        <f>IFERROR(IF('1.DP 2012-2022 '!H226&lt;0,"IRPJ NEGATIVO",('1.DP 2012-2022 '!H226+'1.DP 2012-2022 '!AD226)/'1.DP 2012-2022 '!S226),"NA")</f>
        <v>0</v>
      </c>
      <c r="J226" s="26">
        <f>IFERROR(IF('1.DP 2012-2022 '!I226&lt;0,"IRPJ NEGATIVO",('1.DP 2012-2022 '!I226+'1.DP 2012-2022 '!AE226)/'1.DP 2012-2022 '!T226),"NA")</f>
        <v>-3.5714289621764067E-2</v>
      </c>
      <c r="K226" s="26">
        <f>IFERROR(IF('1.DP 2012-2022 '!J226&lt;0,"IRPJ NEGATIVO",('1.DP 2012-2022 '!J226+'1.DP 2012-2022 '!AF226)/'1.DP 2012-2022 '!U226),"NA")</f>
        <v>0.27218933205340945</v>
      </c>
      <c r="L226" s="26">
        <f>IFERROR(IF('1.DP 2012-2022 '!K226&lt;0,"IRPJ NEGATIVO",('1.DP 2012-2022 '!K226+'1.DP 2012-2022 '!AG226)/'1.DP 2012-2022 '!V226),"NA")</f>
        <v>0.32461355295945088</v>
      </c>
      <c r="M226" s="26">
        <f>IFERROR(IF('1.DP 2012-2022 '!L226&lt;0,"IRPJ NEGATIVO",('1.DP 2012-2022 '!L226+'1.DP 2012-2022 '!AH226)/'1.DP 2012-2022 '!W226),"NA")</f>
        <v>0.32403433495035594</v>
      </c>
      <c r="N226" s="26">
        <f>IFERROR(IF('1.DP 2012-2022 '!M226&lt;0,"IRPJ NEGATIVO",('1.DP 2012-2022 '!M226+'1.DP 2012-2022 '!AI226)/'1.DP 2012-2022 '!X226),"NA")</f>
        <v>0.30683403157273348</v>
      </c>
      <c r="O226" s="26">
        <f>IFERROR(IF('1.DP 2012-2022 '!N226&lt;0,"IRPJ NEGATIVO",('1.DP 2012-2022 '!N226+'1.DP 2012-2022 '!AJ226)/'1.DP 2012-2022 '!Y226),"NA")</f>
        <v>0.29224651582539107</v>
      </c>
      <c r="P226" s="26">
        <f>IFERROR(IF('1.DP 2012-2022 '!O226&lt;0,"IRPJ NEGATIVO",('1.DP 2012-2022 '!O226+'1.DP 2012-2022 '!AK226)/'1.DP 2012-2022 '!Z226),"NA")</f>
        <v>0.35401974725653618</v>
      </c>
      <c r="Q226" s="27">
        <f t="shared" si="1"/>
        <v>11</v>
      </c>
      <c r="R226" s="27">
        <f t="shared" si="2"/>
        <v>142</v>
      </c>
      <c r="S226" s="28">
        <f>IFERROR((SUMIF('1.DP 2012-2022 '!E226:O226,"&gt;=0",'1.DP 2012-2022 '!E226:O226)+SUMIF('1.DP 2012-2022 '!E226:O226,"&gt;=0",'1.DP 2012-2022 '!AA226:AK226))/(SUM('1.DP 2012-2022 '!P226:Z226)),"NA")</f>
        <v>0.35182629342487542</v>
      </c>
      <c r="T226" s="29">
        <f t="shared" si="3"/>
        <v>2.7254149490659366E-2</v>
      </c>
      <c r="U226" s="29">
        <f t="shared" si="4"/>
        <v>1.3675226952910352E-3</v>
      </c>
    </row>
    <row r="227" spans="1:21" ht="14.25" customHeight="1">
      <c r="A227" s="12" t="s">
        <v>514</v>
      </c>
      <c r="B227" s="12" t="s">
        <v>515</v>
      </c>
      <c r="C227" s="12" t="s">
        <v>58</v>
      </c>
      <c r="D227" s="13" t="s">
        <v>501</v>
      </c>
      <c r="E227" s="25">
        <f t="shared" si="0"/>
        <v>2.3831104138199097E-2</v>
      </c>
      <c r="F227" s="26">
        <f>IFERROR(IF('1.DP 2012-2022 '!E227&lt;0,"IRPJ NEGATIVO",('1.DP 2012-2022 '!E227+'1.DP 2012-2022 '!AA227)/'1.DP 2012-2022 '!P227),"NA")</f>
        <v>0.49021728442510071</v>
      </c>
      <c r="G227" s="26" t="str">
        <f>IFERROR(IF('1.DP 2012-2022 '!F227&lt;0,"IRPJ NEGATIVO",('1.DP 2012-2022 '!F227+'1.DP 2012-2022 '!AB227)/'1.DP 2012-2022 '!Q227),"NA")</f>
        <v>NA</v>
      </c>
      <c r="H227" s="26">
        <f>IFERROR(IF('1.DP 2012-2022 '!G227&lt;0,"IRPJ NEGATIVO",('1.DP 2012-2022 '!G227+'1.DP 2012-2022 '!AC227)/'1.DP 2012-2022 '!R227),"NA")</f>
        <v>0.37733430983037247</v>
      </c>
      <c r="I227" s="26">
        <f>IFERROR(IF('1.DP 2012-2022 '!H227&lt;0,"IRPJ NEGATIVO",('1.DP 2012-2022 '!H227+'1.DP 2012-2022 '!AD227)/'1.DP 2012-2022 '!S227),"NA")</f>
        <v>0.35361691489315866</v>
      </c>
      <c r="J227" s="26">
        <f>IFERROR(IF('1.DP 2012-2022 '!I227&lt;0,"IRPJ NEGATIVO",('1.DP 2012-2022 '!I227+'1.DP 2012-2022 '!AE227)/'1.DP 2012-2022 '!T227),"NA")</f>
        <v>0.11612308212423264</v>
      </c>
      <c r="K227" s="26">
        <f>IFERROR(IF('1.DP 2012-2022 '!J227&lt;0,"IRPJ NEGATIVO",('1.DP 2012-2022 '!J227+'1.DP 2012-2022 '!AF227)/'1.DP 2012-2022 '!U227),"NA")</f>
        <v>0.33498322602740577</v>
      </c>
      <c r="L227" s="26">
        <f>IFERROR(IF('1.DP 2012-2022 '!K227&lt;0,"IRPJ NEGATIVO",('1.DP 2012-2022 '!K227+'1.DP 2012-2022 '!AG227)/'1.DP 2012-2022 '!V227),"NA")</f>
        <v>0.33931724517525985</v>
      </c>
      <c r="M227" s="26">
        <f>IFERROR(IF('1.DP 2012-2022 '!L227&lt;0,"IRPJ NEGATIVO",('1.DP 2012-2022 '!L227+'1.DP 2012-2022 '!AH227)/'1.DP 2012-2022 '!W227),"NA")</f>
        <v>0.33518509892630394</v>
      </c>
      <c r="N227" s="26">
        <f>IFERROR(IF('1.DP 2012-2022 '!M227&lt;0,"IRPJ NEGATIVO",('1.DP 2012-2022 '!M227+'1.DP 2012-2022 '!AI227)/'1.DP 2012-2022 '!X227),"NA")</f>
        <v>0.34260668398407945</v>
      </c>
      <c r="O227" s="26">
        <f>IFERROR(IF('1.DP 2012-2022 '!N227&lt;0,"IRPJ NEGATIVO",('1.DP 2012-2022 '!N227+'1.DP 2012-2022 '!AJ227)/'1.DP 2012-2022 '!Y227),"NA")</f>
        <v>0.35623126347593054</v>
      </c>
      <c r="P227" s="26">
        <f>IFERROR(IF('1.DP 2012-2022 '!O227&lt;0,"IRPJ NEGATIVO",('1.DP 2012-2022 '!O227+'1.DP 2012-2022 '!AK227)/'1.DP 2012-2022 '!Z227),"NA")</f>
        <v>0.3410839602184243</v>
      </c>
      <c r="Q227" s="27">
        <f t="shared" si="1"/>
        <v>10</v>
      </c>
      <c r="R227" s="27">
        <f t="shared" si="2"/>
        <v>142</v>
      </c>
      <c r="S227" s="28">
        <f>IFERROR((SUMIF('1.DP 2012-2022 '!E227:O227,"&gt;=0",'1.DP 2012-2022 '!E227:O227)+SUMIF('1.DP 2012-2022 '!E227:O227,"&gt;=0",'1.DP 2012-2022 '!AA227:AK227))/(SUM('1.DP 2012-2022 '!P227:Z227)),"NA")</f>
        <v>0.34106815121519951</v>
      </c>
      <c r="T227" s="29">
        <f t="shared" si="3"/>
        <v>2.4018883888394332E-2</v>
      </c>
      <c r="U227" s="29">
        <f t="shared" si="4"/>
        <v>1.2051878134812703E-3</v>
      </c>
    </row>
    <row r="228" spans="1:21" ht="14.25" customHeight="1">
      <c r="A228" s="12" t="s">
        <v>516</v>
      </c>
      <c r="B228" s="12" t="s">
        <v>517</v>
      </c>
      <c r="C228" s="12" t="s">
        <v>58</v>
      </c>
      <c r="D228" s="13" t="s">
        <v>501</v>
      </c>
      <c r="E228" s="25">
        <f t="shared" si="0"/>
        <v>2.2498580249798502E-3</v>
      </c>
      <c r="F228" s="26">
        <f>IFERROR(IF('1.DP 2012-2022 '!E228&lt;0,"IRPJ NEGATIVO",('1.DP 2012-2022 '!E228+'1.DP 2012-2022 '!AA228)/'1.DP 2012-2022 '!P228),"NA")</f>
        <v>1.4821898030325692E-2</v>
      </c>
      <c r="G228" s="26">
        <f>IFERROR(IF('1.DP 2012-2022 '!F228&lt;0,"IRPJ NEGATIVO",('1.DP 2012-2022 '!F228+'1.DP 2012-2022 '!AB228)/'1.DP 2012-2022 '!Q228),"NA")</f>
        <v>0</v>
      </c>
      <c r="H228" s="26">
        <f>IFERROR(IF('1.DP 2012-2022 '!G228&lt;0,"IRPJ NEGATIVO",('1.DP 2012-2022 '!G228+'1.DP 2012-2022 '!AC228)/'1.DP 2012-2022 '!R228),"NA")</f>
        <v>0</v>
      </c>
      <c r="I228" s="26">
        <f>IFERROR(IF('1.DP 2012-2022 '!H228&lt;0,"IRPJ NEGATIVO",('1.DP 2012-2022 '!H228+'1.DP 2012-2022 '!AD228)/'1.DP 2012-2022 '!S228),"NA")</f>
        <v>1.3015182840631563E-2</v>
      </c>
      <c r="J228" s="26">
        <f>IFERROR(IF('1.DP 2012-2022 '!I228&lt;0,"IRPJ NEGATIVO",('1.DP 2012-2022 '!I228+'1.DP 2012-2022 '!AE228)/'1.DP 2012-2022 '!T228),"NA")</f>
        <v>-3.2051236419076835E-3</v>
      </c>
      <c r="K228" s="26">
        <f>IFERROR(IF('1.DP 2012-2022 '!J228&lt;0,"IRPJ NEGATIVO",('1.DP 2012-2022 '!J228+'1.DP 2012-2022 '!AF228)/'1.DP 2012-2022 '!U228),"NA")</f>
        <v>4.0492967654220766E-2</v>
      </c>
      <c r="L228" s="26">
        <f>IFERROR(IF('1.DP 2012-2022 '!K228&lt;0,"IRPJ NEGATIVO",('1.DP 2012-2022 '!K228+'1.DP 2012-2022 '!AG228)/'1.DP 2012-2022 '!V228),"NA")</f>
        <v>0.10147601535412691</v>
      </c>
      <c r="M228" s="26">
        <f>IFERROR(IF('1.DP 2012-2022 '!L228&lt;0,"IRPJ NEGATIVO",('1.DP 2012-2022 '!L228+'1.DP 2012-2022 '!AH228)/'1.DP 2012-2022 '!W228),"NA")</f>
        <v>-9.2672423382014646E-2</v>
      </c>
      <c r="N228" s="26">
        <f>IFERROR(IF('1.DP 2012-2022 '!M228&lt;0,"IRPJ NEGATIVO",('1.DP 2012-2022 '!M228+'1.DP 2012-2022 '!AI228)/'1.DP 2012-2022 '!X228),"NA")</f>
        <v>-7.6595736291699176E-2</v>
      </c>
      <c r="O228" s="26">
        <f>IFERROR(IF('1.DP 2012-2022 '!N228&lt;0,"IRPJ NEGATIVO",('1.DP 2012-2022 '!N228+'1.DP 2012-2022 '!AJ228)/'1.DP 2012-2022 '!Y228),"NA")</f>
        <v>0.29310343720644272</v>
      </c>
      <c r="P228" s="26">
        <f>IFERROR(IF('1.DP 2012-2022 '!O228&lt;0,"IRPJ NEGATIVO",('1.DP 2012-2022 '!O228+'1.DP 2012-2022 '!AK228)/'1.DP 2012-2022 '!Z228),"NA")</f>
        <v>0.23052959596048447</v>
      </c>
      <c r="Q228" s="27">
        <f t="shared" si="1"/>
        <v>11</v>
      </c>
      <c r="R228" s="27">
        <f t="shared" si="2"/>
        <v>142</v>
      </c>
      <c r="S228" s="28">
        <f>IFERROR((SUMIF('1.DP 2012-2022 '!E228:O228,"&gt;=0",'1.DP 2012-2022 '!E228:O228)+SUMIF('1.DP 2012-2022 '!E228:O228,"&gt;=0",'1.DP 2012-2022 '!AA228:AK228))/(SUM('1.DP 2012-2022 '!P228:Z228)),"NA")</f>
        <v>4.3162199247089458E-2</v>
      </c>
      <c r="T228" s="29">
        <f t="shared" si="3"/>
        <v>3.3435506459012958E-3</v>
      </c>
      <c r="U228" s="29">
        <f t="shared" si="4"/>
        <v>1.6776826562472935E-4</v>
      </c>
    </row>
    <row r="229" spans="1:21" ht="14.25" customHeight="1">
      <c r="A229" s="12" t="s">
        <v>518</v>
      </c>
      <c r="B229" s="12" t="s">
        <v>519</v>
      </c>
      <c r="C229" s="12" t="s">
        <v>58</v>
      </c>
      <c r="D229" s="13" t="s">
        <v>501</v>
      </c>
      <c r="E229" s="25">
        <f t="shared" si="0"/>
        <v>0</v>
      </c>
      <c r="F229" s="26">
        <f>IFERROR(IF('1.DP 2012-2022 '!E229&lt;0,"IRPJ NEGATIVO",('1.DP 2012-2022 '!E229+'1.DP 2012-2022 '!AA229)/'1.DP 2012-2022 '!P229),"NA")</f>
        <v>0</v>
      </c>
      <c r="G229" s="26">
        <f>IFERROR(IF('1.DP 2012-2022 '!F229&lt;0,"IRPJ NEGATIVO",('1.DP 2012-2022 '!F229+'1.DP 2012-2022 '!AB229)/'1.DP 2012-2022 '!Q229),"NA")</f>
        <v>0</v>
      </c>
      <c r="H229" s="26">
        <f>IFERROR(IF('1.DP 2012-2022 '!G229&lt;0,"IRPJ NEGATIVO",('1.DP 2012-2022 '!G229+'1.DP 2012-2022 '!AC229)/'1.DP 2012-2022 '!R229),"NA")</f>
        <v>0</v>
      </c>
      <c r="I229" s="26">
        <f>IFERROR(IF('1.DP 2012-2022 '!H229&lt;0,"IRPJ NEGATIVO",('1.DP 2012-2022 '!H229+'1.DP 2012-2022 '!AD229)/'1.DP 2012-2022 '!S229),"NA")</f>
        <v>0</v>
      </c>
      <c r="J229" s="26">
        <f>IFERROR(IF('1.DP 2012-2022 '!I229&lt;0,"IRPJ NEGATIVO",('1.DP 2012-2022 '!I229+'1.DP 2012-2022 '!AE229)/'1.DP 2012-2022 '!T229),"NA")</f>
        <v>0</v>
      </c>
      <c r="K229" s="26">
        <f>IFERROR(IF('1.DP 2012-2022 '!J229&lt;0,"IRPJ NEGATIVO",('1.DP 2012-2022 '!J229+'1.DP 2012-2022 '!AF229)/'1.DP 2012-2022 '!U229),"NA")</f>
        <v>0</v>
      </c>
      <c r="L229" s="26">
        <f>IFERROR(IF('1.DP 2012-2022 '!K229&lt;0,"IRPJ NEGATIVO",('1.DP 2012-2022 '!K229+'1.DP 2012-2022 '!AG229)/'1.DP 2012-2022 '!V229),"NA")</f>
        <v>0</v>
      </c>
      <c r="M229" s="26">
        <f>IFERROR(IF('1.DP 2012-2022 '!L229&lt;0,"IRPJ NEGATIVO",('1.DP 2012-2022 '!L229+'1.DP 2012-2022 '!AH229)/'1.DP 2012-2022 '!W229),"NA")</f>
        <v>0</v>
      </c>
      <c r="N229" s="26">
        <f>IFERROR(IF('1.DP 2012-2022 '!M229&lt;0,"IRPJ NEGATIVO",('1.DP 2012-2022 '!M229+'1.DP 2012-2022 '!AI229)/'1.DP 2012-2022 '!X229),"NA")</f>
        <v>0</v>
      </c>
      <c r="O229" s="26">
        <f>IFERROR(IF('1.DP 2012-2022 '!N229&lt;0,"IRPJ NEGATIVO",('1.DP 2012-2022 '!N229+'1.DP 2012-2022 '!AJ229)/'1.DP 2012-2022 '!Y229),"NA")</f>
        <v>0</v>
      </c>
      <c r="P229" s="26">
        <f>IFERROR(IF('1.DP 2012-2022 '!O229&lt;0,"IRPJ NEGATIVO",('1.DP 2012-2022 '!O229+'1.DP 2012-2022 '!AK229)/'1.DP 2012-2022 '!Z229),"NA")</f>
        <v>0</v>
      </c>
      <c r="Q229" s="27">
        <f t="shared" si="1"/>
        <v>11</v>
      </c>
      <c r="R229" s="27">
        <f t="shared" si="2"/>
        <v>142</v>
      </c>
      <c r="S229" s="28">
        <f>IFERROR((SUMIF('1.DP 2012-2022 '!E229:O229,"&gt;=0",'1.DP 2012-2022 '!E229:O229)+SUMIF('1.DP 2012-2022 '!E229:O229,"&gt;=0",'1.DP 2012-2022 '!AA229:AK229))/(SUM('1.DP 2012-2022 '!P229:Z229)),"NA")</f>
        <v>0</v>
      </c>
      <c r="T229" s="29">
        <f t="shared" si="3"/>
        <v>0</v>
      </c>
      <c r="U229" s="29">
        <f t="shared" si="4"/>
        <v>0</v>
      </c>
    </row>
    <row r="230" spans="1:21" ht="14.25" customHeight="1">
      <c r="A230" s="12" t="s">
        <v>520</v>
      </c>
      <c r="B230" s="12" t="s">
        <v>521</v>
      </c>
      <c r="C230" s="12" t="s">
        <v>58</v>
      </c>
      <c r="D230" s="13" t="s">
        <v>501</v>
      </c>
      <c r="E230" s="25">
        <f t="shared" si="0"/>
        <v>0</v>
      </c>
      <c r="F230" s="26">
        <f>IFERROR(IF('1.DP 2012-2022 '!E230&lt;0,"IRPJ NEGATIVO",('1.DP 2012-2022 '!E230+'1.DP 2012-2022 '!AA230)/'1.DP 2012-2022 '!P230),"NA")</f>
        <v>0</v>
      </c>
      <c r="G230" s="26">
        <f>IFERROR(IF('1.DP 2012-2022 '!F230&lt;0,"IRPJ NEGATIVO",('1.DP 2012-2022 '!F230+'1.DP 2012-2022 '!AB230)/'1.DP 2012-2022 '!Q230),"NA")</f>
        <v>0</v>
      </c>
      <c r="H230" s="26">
        <f>IFERROR(IF('1.DP 2012-2022 '!G230&lt;0,"IRPJ NEGATIVO",('1.DP 2012-2022 '!G230+'1.DP 2012-2022 '!AC230)/'1.DP 2012-2022 '!R230),"NA")</f>
        <v>0</v>
      </c>
      <c r="I230" s="26">
        <f>IFERROR(IF('1.DP 2012-2022 '!H230&lt;0,"IRPJ NEGATIVO",('1.DP 2012-2022 '!H230+'1.DP 2012-2022 '!AD230)/'1.DP 2012-2022 '!S230),"NA")</f>
        <v>0</v>
      </c>
      <c r="J230" s="26">
        <f>IFERROR(IF('1.DP 2012-2022 '!I230&lt;0,"IRPJ NEGATIVO",('1.DP 2012-2022 '!I230+'1.DP 2012-2022 '!AE230)/'1.DP 2012-2022 '!T230),"NA")</f>
        <v>0</v>
      </c>
      <c r="K230" s="26">
        <f>IFERROR(IF('1.DP 2012-2022 '!J230&lt;0,"IRPJ NEGATIVO",('1.DP 2012-2022 '!J230+'1.DP 2012-2022 '!AF230)/'1.DP 2012-2022 '!U230),"NA")</f>
        <v>0</v>
      </c>
      <c r="L230" s="26">
        <f>IFERROR(IF('1.DP 2012-2022 '!K230&lt;0,"IRPJ NEGATIVO",('1.DP 2012-2022 '!K230+'1.DP 2012-2022 '!AG230)/'1.DP 2012-2022 '!V230),"NA")</f>
        <v>0</v>
      </c>
      <c r="M230" s="26">
        <f>IFERROR(IF('1.DP 2012-2022 '!L230&lt;0,"IRPJ NEGATIVO",('1.DP 2012-2022 '!L230+'1.DP 2012-2022 '!AH230)/'1.DP 2012-2022 '!W230),"NA")</f>
        <v>0</v>
      </c>
      <c r="N230" s="26">
        <f>IFERROR(IF('1.DP 2012-2022 '!M230&lt;0,"IRPJ NEGATIVO",('1.DP 2012-2022 '!M230+'1.DP 2012-2022 '!AI230)/'1.DP 2012-2022 '!X230),"NA")</f>
        <v>0</v>
      </c>
      <c r="O230" s="26">
        <f>IFERROR(IF('1.DP 2012-2022 '!N230&lt;0,"IRPJ NEGATIVO",('1.DP 2012-2022 '!N230+'1.DP 2012-2022 '!AJ230)/'1.DP 2012-2022 '!Y230),"NA")</f>
        <v>0</v>
      </c>
      <c r="P230" s="26">
        <f>IFERROR(IF('1.DP 2012-2022 '!O230&lt;0,"IRPJ NEGATIVO",('1.DP 2012-2022 '!O230+'1.DP 2012-2022 '!AK230)/'1.DP 2012-2022 '!Z230),"NA")</f>
        <v>0</v>
      </c>
      <c r="Q230" s="27">
        <f t="shared" si="1"/>
        <v>11</v>
      </c>
      <c r="R230" s="27">
        <f t="shared" si="2"/>
        <v>142</v>
      </c>
      <c r="S230" s="28">
        <f>IFERROR((SUMIF('1.DP 2012-2022 '!E230:O230,"&gt;=0",'1.DP 2012-2022 '!E230:O230)+SUMIF('1.DP 2012-2022 '!E230:O230,"&gt;=0",'1.DP 2012-2022 '!AA230:AK230))/(SUM('1.DP 2012-2022 '!P230:Z230)),"NA")</f>
        <v>0</v>
      </c>
      <c r="T230" s="29">
        <f t="shared" si="3"/>
        <v>0</v>
      </c>
      <c r="U230" s="29">
        <f t="shared" si="4"/>
        <v>0</v>
      </c>
    </row>
    <row r="231" spans="1:21" ht="14.25" customHeight="1">
      <c r="A231" s="12" t="s">
        <v>522</v>
      </c>
      <c r="B231" s="12" t="s">
        <v>523</v>
      </c>
      <c r="C231" s="12" t="s">
        <v>58</v>
      </c>
      <c r="D231" s="13" t="s">
        <v>501</v>
      </c>
      <c r="E231" s="25">
        <f t="shared" si="0"/>
        <v>3.0622807432108701E-3</v>
      </c>
      <c r="F231" s="26">
        <f>IFERROR(IF('1.DP 2012-2022 '!E231&lt;0,"IRPJ NEGATIVO",('1.DP 2012-2022 '!E231+'1.DP 2012-2022 '!AA231)/'1.DP 2012-2022 '!P231),"NA")</f>
        <v>0</v>
      </c>
      <c r="G231" s="26">
        <f>IFERROR(IF('1.DP 2012-2022 '!F231&lt;0,"IRPJ NEGATIVO",('1.DP 2012-2022 '!F231+'1.DP 2012-2022 '!AB231)/'1.DP 2012-2022 '!Q231),"NA")</f>
        <v>0</v>
      </c>
      <c r="H231" s="26">
        <f>IFERROR(IF('1.DP 2012-2022 '!G231&lt;0,"IRPJ NEGATIVO",('1.DP 2012-2022 '!G231+'1.DP 2012-2022 '!AC231)/'1.DP 2012-2022 '!R231),"NA")</f>
        <v>0</v>
      </c>
      <c r="I231" s="26">
        <f>IFERROR(IF('1.DP 2012-2022 '!H231&lt;0,"IRPJ NEGATIVO",('1.DP 2012-2022 '!H231+'1.DP 2012-2022 '!AD231)/'1.DP 2012-2022 '!S231),"NA")</f>
        <v>0</v>
      </c>
      <c r="J231" s="26">
        <f>IFERROR(IF('1.DP 2012-2022 '!I231&lt;0,"IRPJ NEGATIVO",('1.DP 2012-2022 '!I231+'1.DP 2012-2022 '!AE231)/'1.DP 2012-2022 '!T231),"NA")</f>
        <v>0</v>
      </c>
      <c r="K231" s="26">
        <f>IFERROR(IF('1.DP 2012-2022 '!J231&lt;0,"IRPJ NEGATIVO",('1.DP 2012-2022 '!J231+'1.DP 2012-2022 '!AF231)/'1.DP 2012-2022 '!U231),"NA")</f>
        <v>0.64444434237013593</v>
      </c>
      <c r="L231" s="26">
        <f>IFERROR(IF('1.DP 2012-2022 '!K231&lt;0,"IRPJ NEGATIVO",('1.DP 2012-2022 '!K231+'1.DP 2012-2022 '!AG231)/'1.DP 2012-2022 '!V231),"NA")</f>
        <v>0.16253443569706447</v>
      </c>
      <c r="M231" s="26">
        <f>IFERROR(IF('1.DP 2012-2022 '!L231&lt;0,"IRPJ NEGATIVO",('1.DP 2012-2022 '!L231+'1.DP 2012-2022 '!AH231)/'1.DP 2012-2022 '!W231),"NA")</f>
        <v>-7.4780059187708123E-2</v>
      </c>
      <c r="N231" s="26">
        <f>IFERROR(IF('1.DP 2012-2022 '!M231&lt;0,"IRPJ NEGATIVO",('1.DP 2012-2022 '!M231+'1.DP 2012-2022 '!AI231)/'1.DP 2012-2022 '!X231),"NA")</f>
        <v>-3.5527486865350143E-3</v>
      </c>
      <c r="O231" s="26">
        <f>IFERROR(IF('1.DP 2012-2022 '!N231&lt;0,"IRPJ NEGATIVO",('1.DP 2012-2022 '!N231+'1.DP 2012-2022 '!AJ231)/'1.DP 2012-2022 '!Y231),"NA")</f>
        <v>-0.33333336516028128</v>
      </c>
      <c r="P231" s="26">
        <f>IFERROR(IF('1.DP 2012-2022 '!O231&lt;0,"IRPJ NEGATIVO",('1.DP 2012-2022 '!O231+'1.DP 2012-2022 '!AK231)/'1.DP 2012-2022 '!Z231),"NA")</f>
        <v>0.1250000044482949</v>
      </c>
      <c r="Q231" s="27">
        <f t="shared" si="1"/>
        <v>11</v>
      </c>
      <c r="R231" s="27">
        <f t="shared" si="2"/>
        <v>142</v>
      </c>
      <c r="S231" s="28">
        <f>IFERROR((SUMIF('1.DP 2012-2022 '!E231:O231,"&gt;=0",'1.DP 2012-2022 '!E231:O231)+SUMIF('1.DP 2012-2022 '!E231:O231,"&gt;=0",'1.DP 2012-2022 '!AA231:AK231))/(SUM('1.DP 2012-2022 '!P231:Z231)),"NA")</f>
        <v>-1.3899073914939414E-2</v>
      </c>
      <c r="T231" s="29">
        <f t="shared" si="3"/>
        <v>-1.0766888243967151E-3</v>
      </c>
      <c r="U231" s="29">
        <f t="shared" si="4"/>
        <v>-5.4024668927326342E-5</v>
      </c>
    </row>
    <row r="232" spans="1:21" ht="14.25" customHeight="1">
      <c r="A232" s="12" t="s">
        <v>524</v>
      </c>
      <c r="B232" s="12" t="s">
        <v>525</v>
      </c>
      <c r="C232" s="12" t="s">
        <v>58</v>
      </c>
      <c r="D232" s="13" t="s">
        <v>501</v>
      </c>
      <c r="E232" s="25">
        <f t="shared" si="0"/>
        <v>0</v>
      </c>
      <c r="F232" s="26">
        <f>IFERROR(IF('1.DP 2012-2022 '!E232&lt;0,"IRPJ NEGATIVO",('1.DP 2012-2022 '!E232+'1.DP 2012-2022 '!AA232)/'1.DP 2012-2022 '!P232),"NA")</f>
        <v>0</v>
      </c>
      <c r="G232" s="26">
        <f>IFERROR(IF('1.DP 2012-2022 '!F232&lt;0,"IRPJ NEGATIVO",('1.DP 2012-2022 '!F232+'1.DP 2012-2022 '!AB232)/'1.DP 2012-2022 '!Q232),"NA")</f>
        <v>0</v>
      </c>
      <c r="H232" s="26">
        <f>IFERROR(IF('1.DP 2012-2022 '!G232&lt;0,"IRPJ NEGATIVO",('1.DP 2012-2022 '!G232+'1.DP 2012-2022 '!AC232)/'1.DP 2012-2022 '!R232),"NA")</f>
        <v>0</v>
      </c>
      <c r="I232" s="26">
        <f>IFERROR(IF('1.DP 2012-2022 '!H232&lt;0,"IRPJ NEGATIVO",('1.DP 2012-2022 '!H232+'1.DP 2012-2022 '!AD232)/'1.DP 2012-2022 '!S232),"NA")</f>
        <v>0</v>
      </c>
      <c r="J232" s="26">
        <f>IFERROR(IF('1.DP 2012-2022 '!I232&lt;0,"IRPJ NEGATIVO",('1.DP 2012-2022 '!I232+'1.DP 2012-2022 '!AE232)/'1.DP 2012-2022 '!T232),"NA")</f>
        <v>0</v>
      </c>
      <c r="K232" s="26">
        <f>IFERROR(IF('1.DP 2012-2022 '!J232&lt;0,"IRPJ NEGATIVO",('1.DP 2012-2022 '!J232+'1.DP 2012-2022 '!AF232)/'1.DP 2012-2022 '!U232),"NA")</f>
        <v>0</v>
      </c>
      <c r="L232" s="26">
        <f>IFERROR(IF('1.DP 2012-2022 '!K232&lt;0,"IRPJ NEGATIVO",('1.DP 2012-2022 '!K232+'1.DP 2012-2022 '!AG232)/'1.DP 2012-2022 '!V232),"NA")</f>
        <v>0</v>
      </c>
      <c r="M232" s="26">
        <f>IFERROR(IF('1.DP 2012-2022 '!L232&lt;0,"IRPJ NEGATIVO",('1.DP 2012-2022 '!L232+'1.DP 2012-2022 '!AH232)/'1.DP 2012-2022 '!W232),"NA")</f>
        <v>0</v>
      </c>
      <c r="N232" s="26">
        <f>IFERROR(IF('1.DP 2012-2022 '!M232&lt;0,"IRPJ NEGATIVO",('1.DP 2012-2022 '!M232+'1.DP 2012-2022 '!AI232)/'1.DP 2012-2022 '!X232),"NA")</f>
        <v>0</v>
      </c>
      <c r="O232" s="26">
        <f>IFERROR(IF('1.DP 2012-2022 '!N232&lt;0,"IRPJ NEGATIVO",('1.DP 2012-2022 '!N232+'1.DP 2012-2022 '!AJ232)/'1.DP 2012-2022 '!Y232),"NA")</f>
        <v>0</v>
      </c>
      <c r="P232" s="26">
        <f>IFERROR(IF('1.DP 2012-2022 '!O232&lt;0,"IRPJ NEGATIVO",('1.DP 2012-2022 '!O232+'1.DP 2012-2022 '!AK232)/'1.DP 2012-2022 '!Z232),"NA")</f>
        <v>0</v>
      </c>
      <c r="Q232" s="27">
        <f t="shared" si="1"/>
        <v>11</v>
      </c>
      <c r="R232" s="27">
        <f t="shared" si="2"/>
        <v>142</v>
      </c>
      <c r="S232" s="28">
        <f>IFERROR((SUMIF('1.DP 2012-2022 '!E232:O232,"&gt;=0",'1.DP 2012-2022 '!E232:O232)+SUMIF('1.DP 2012-2022 '!E232:O232,"&gt;=0",'1.DP 2012-2022 '!AA232:AK232))/(SUM('1.DP 2012-2022 '!P232:Z232)),"NA")</f>
        <v>0</v>
      </c>
      <c r="T232" s="29">
        <f t="shared" si="3"/>
        <v>0</v>
      </c>
      <c r="U232" s="29">
        <f t="shared" si="4"/>
        <v>0</v>
      </c>
    </row>
    <row r="233" spans="1:21" ht="14.25" customHeight="1">
      <c r="A233" s="12" t="s">
        <v>526</v>
      </c>
      <c r="B233" s="12" t="s">
        <v>527</v>
      </c>
      <c r="C233" s="12" t="s">
        <v>58</v>
      </c>
      <c r="D233" s="13" t="s">
        <v>528</v>
      </c>
      <c r="E233" s="25">
        <f t="shared" si="0"/>
        <v>-3.7732558709506836E-3</v>
      </c>
      <c r="F233" s="26">
        <f>IFERROR(IF('1.DP 2012-2022 '!E233&lt;0,"IRPJ NEGATIVO",('1.DP 2012-2022 '!E233+'1.DP 2012-2022 '!AA233)/'1.DP 2012-2022 '!P233),"NA")</f>
        <v>1.5964330579162591</v>
      </c>
      <c r="G233" s="26">
        <f>IFERROR(IF('1.DP 2012-2022 '!F233&lt;0,"IRPJ NEGATIVO",('1.DP 2012-2022 '!F233+'1.DP 2012-2022 '!AB233)/'1.DP 2012-2022 '!Q233),"NA")</f>
        <v>1.3586873626168143</v>
      </c>
      <c r="H233" s="26">
        <f>IFERROR(IF('1.DP 2012-2022 '!G233&lt;0,"IRPJ NEGATIVO",('1.DP 2012-2022 '!G233+'1.DP 2012-2022 '!AC233)/'1.DP 2012-2022 '!R233),"NA")</f>
        <v>8.321453435842989E-2</v>
      </c>
      <c r="I233" s="26">
        <f>IFERROR(IF('1.DP 2012-2022 '!H233&lt;0,"IRPJ NEGATIVO",('1.DP 2012-2022 '!H233+'1.DP 2012-2022 '!AD233)/'1.DP 2012-2022 '!S233),"NA")</f>
        <v>-0.13632647252946506</v>
      </c>
      <c r="J233" s="26">
        <f>IFERROR(IF('1.DP 2012-2022 '!I233&lt;0,"IRPJ NEGATIVO",('1.DP 2012-2022 '!I233+'1.DP 2012-2022 '!AE233)/'1.DP 2012-2022 '!T233),"NA")</f>
        <v>-0.42074127717176241</v>
      </c>
      <c r="K233" s="26">
        <f>IFERROR(IF('1.DP 2012-2022 '!J233&lt;0,"IRPJ NEGATIVO",('1.DP 2012-2022 '!J233+'1.DP 2012-2022 '!AF233)/'1.DP 2012-2022 '!U233),"NA")</f>
        <v>9.2754372376778541E-2</v>
      </c>
      <c r="L233" s="26" t="str">
        <f>IFERROR(IF('1.DP 2012-2022 '!K233&lt;0,"IRPJ NEGATIVO",('1.DP 2012-2022 '!K233+'1.DP 2012-2022 '!AG233)/'1.DP 2012-2022 '!V233),"NA")</f>
        <v>NA</v>
      </c>
      <c r="M233" s="26" t="str">
        <f>IFERROR(IF('1.DP 2012-2022 '!L233&lt;0,"IRPJ NEGATIVO",('1.DP 2012-2022 '!L233+'1.DP 2012-2022 '!AH233)/'1.DP 2012-2022 '!W233),"NA")</f>
        <v>NA</v>
      </c>
      <c r="N233" s="26" t="str">
        <f>IFERROR(IF('1.DP 2012-2022 '!M233&lt;0,"IRPJ NEGATIVO",('1.DP 2012-2022 '!M233+'1.DP 2012-2022 '!AI233)/'1.DP 2012-2022 '!X233),"NA")</f>
        <v>NA</v>
      </c>
      <c r="O233" s="26" t="str">
        <f>IFERROR(IF('1.DP 2012-2022 '!N233&lt;0,"IRPJ NEGATIVO",('1.DP 2012-2022 '!N233+'1.DP 2012-2022 '!AJ233)/'1.DP 2012-2022 '!Y233),"NA")</f>
        <v>NA</v>
      </c>
      <c r="P233" s="26" t="str">
        <f>IFERROR(IF('1.DP 2012-2022 '!O233&lt;0,"IRPJ NEGATIVO",('1.DP 2012-2022 '!O233+'1.DP 2012-2022 '!AK233)/'1.DP 2012-2022 '!Z233),"NA")</f>
        <v>NA</v>
      </c>
      <c r="Q233" s="27">
        <f t="shared" si="1"/>
        <v>4</v>
      </c>
      <c r="R233" s="27">
        <f t="shared" si="2"/>
        <v>101</v>
      </c>
      <c r="S233" s="28">
        <f>IFERROR((SUMIF('1.DP 2012-2022 '!E233:O233,"&gt;=0",'1.DP 2012-2022 '!E233:O233)+SUMIF('1.DP 2012-2022 '!E233:O233,"&gt;=0",'1.DP 2012-2022 '!AA233:AK233))/(SUM('1.DP 2012-2022 '!P233:Z233)),"NA")</f>
        <v>0.59040748722916614</v>
      </c>
      <c r="T233" s="29">
        <f t="shared" si="3"/>
        <v>2.3382474741749155E-2</v>
      </c>
      <c r="U233" s="29">
        <f t="shared" si="4"/>
        <v>8.3449821516489917E-4</v>
      </c>
    </row>
    <row r="234" spans="1:21" ht="14.25" customHeight="1">
      <c r="A234" s="12" t="s">
        <v>529</v>
      </c>
      <c r="B234" s="12" t="s">
        <v>530</v>
      </c>
      <c r="C234" s="12" t="s">
        <v>58</v>
      </c>
      <c r="D234" s="13" t="s">
        <v>528</v>
      </c>
      <c r="E234" s="25">
        <f t="shared" si="0"/>
        <v>1.0483063804598515E-2</v>
      </c>
      <c r="F234" s="26">
        <f>IFERROR(IF('1.DP 2012-2022 '!E234&lt;0,"IRPJ NEGATIVO",('1.DP 2012-2022 '!E234+'1.DP 2012-2022 '!AA234)/'1.DP 2012-2022 '!P234),"NA")</f>
        <v>-4.3813236108583828E-2</v>
      </c>
      <c r="G234" s="26">
        <f>IFERROR(IF('1.DP 2012-2022 '!F234&lt;0,"IRPJ NEGATIVO",('1.DP 2012-2022 '!F234+'1.DP 2012-2022 '!AB234)/'1.DP 2012-2022 '!Q234),"NA")</f>
        <v>-7.639851573491073E-2</v>
      </c>
      <c r="H234" s="26">
        <f>IFERROR(IF('1.DP 2012-2022 '!G234&lt;0,"IRPJ NEGATIVO",('1.DP 2012-2022 '!G234+'1.DP 2012-2022 '!AC234)/'1.DP 2012-2022 '!R234),"NA")</f>
        <v>0.22101545858487218</v>
      </c>
      <c r="I234" s="26">
        <f>IFERROR(IF('1.DP 2012-2022 '!H234&lt;0,"IRPJ NEGATIVO",('1.DP 2012-2022 '!H234+'1.DP 2012-2022 '!AD234)/'1.DP 2012-2022 '!S234),"NA")</f>
        <v>0.22768031747121689</v>
      </c>
      <c r="J234" s="26">
        <f>IFERROR(IF('1.DP 2012-2022 '!I234&lt;0,"IRPJ NEGATIVO",('1.DP 2012-2022 '!I234+'1.DP 2012-2022 '!AE234)/'1.DP 2012-2022 '!T234),"NA")</f>
        <v>0.21361004331865749</v>
      </c>
      <c r="K234" s="26">
        <f>IFERROR(IF('1.DP 2012-2022 '!J234&lt;0,"IRPJ NEGATIVO",('1.DP 2012-2022 '!J234+'1.DP 2012-2022 '!AF234)/'1.DP 2012-2022 '!U234),"NA")</f>
        <v>0.2325537087441388</v>
      </c>
      <c r="L234" s="26">
        <f>IFERROR(IF('1.DP 2012-2022 '!K234&lt;0,"IRPJ NEGATIVO",('1.DP 2012-2022 '!K234+'1.DP 2012-2022 '!AG234)/'1.DP 2012-2022 '!V234),"NA")</f>
        <v>4.053213531529961E-2</v>
      </c>
      <c r="M234" s="26">
        <f>IFERROR(IF('1.DP 2012-2022 '!L234&lt;0,"IRPJ NEGATIVO",('1.DP 2012-2022 '!L234+'1.DP 2012-2022 '!AH234)/'1.DP 2012-2022 '!W234),"NA")</f>
        <v>-7.4270986688342422E-2</v>
      </c>
      <c r="N234" s="26">
        <f>IFERROR(IF('1.DP 2012-2022 '!M234&lt;0,"IRPJ NEGATIVO",('1.DP 2012-2022 '!M234+'1.DP 2012-2022 '!AI234)/'1.DP 2012-2022 '!X234),"NA")</f>
        <v>-2.7074165753927005E-2</v>
      </c>
      <c r="O234" s="26">
        <f>IFERROR(IF('1.DP 2012-2022 '!N234&lt;0,"IRPJ NEGATIVO",('1.DP 2012-2022 '!N234+'1.DP 2012-2022 '!AJ234)/'1.DP 2012-2022 '!Y234),"NA")</f>
        <v>0.24870109927380615</v>
      </c>
      <c r="P234" s="26">
        <f>IFERROR(IF('1.DP 2012-2022 '!O234&lt;0,"IRPJ NEGATIVO",('1.DP 2012-2022 '!O234+'1.DP 2012-2022 '!AK234)/'1.DP 2012-2022 '!Z234),"NA")</f>
        <v>0.11442829657771929</v>
      </c>
      <c r="Q234" s="27">
        <f t="shared" si="1"/>
        <v>11</v>
      </c>
      <c r="R234" s="27">
        <f t="shared" si="2"/>
        <v>101</v>
      </c>
      <c r="S234" s="28">
        <f>IFERROR((SUMIF('1.DP 2012-2022 '!E234:O234,"&gt;=0",'1.DP 2012-2022 '!E234:O234)+SUMIF('1.DP 2012-2022 '!E234:O234,"&gt;=0",'1.DP 2012-2022 '!AA234:AK234))/(SUM('1.DP 2012-2022 '!P234:Z234)),"NA")</f>
        <v>8.6984714806208341E-2</v>
      </c>
      <c r="T234" s="29">
        <f t="shared" si="3"/>
        <v>9.4735828006761551E-3</v>
      </c>
      <c r="U234" s="29">
        <f t="shared" si="4"/>
        <v>3.381031317555801E-4</v>
      </c>
    </row>
    <row r="235" spans="1:21" ht="14.25" customHeight="1">
      <c r="A235" s="12" t="s">
        <v>531</v>
      </c>
      <c r="B235" s="12" t="s">
        <v>532</v>
      </c>
      <c r="C235" s="12" t="s">
        <v>58</v>
      </c>
      <c r="D235" s="13" t="s">
        <v>528</v>
      </c>
      <c r="E235" s="25">
        <f t="shared" si="0"/>
        <v>1.2718265875570383E-2</v>
      </c>
      <c r="F235" s="26">
        <f>IFERROR(IF('1.DP 2012-2022 '!E235&lt;0,"IRPJ NEGATIVO",('1.DP 2012-2022 '!E235+'1.DP 2012-2022 '!AA235)/'1.DP 2012-2022 '!P235),"NA")</f>
        <v>0.29689763818661152</v>
      </c>
      <c r="G235" s="26">
        <f>IFERROR(IF('1.DP 2012-2022 '!F235&lt;0,"IRPJ NEGATIVO",('1.DP 2012-2022 '!F235+'1.DP 2012-2022 '!AB235)/'1.DP 2012-2022 '!Q235),"NA")</f>
        <v>0.31694952840654467</v>
      </c>
      <c r="H235" s="26">
        <f>IFERROR(IF('1.DP 2012-2022 '!G235&lt;0,"IRPJ NEGATIVO",('1.DP 2012-2022 '!G235+'1.DP 2012-2022 '!AC235)/'1.DP 2012-2022 '!R235),"NA")</f>
        <v>0.13297753277473542</v>
      </c>
      <c r="I235" s="26">
        <f>IFERROR(IF('1.DP 2012-2022 '!H235&lt;0,"IRPJ NEGATIVO",('1.DP 2012-2022 '!H235+'1.DP 2012-2022 '!AD235)/'1.DP 2012-2022 '!S235),"NA")</f>
        <v>0.10746536982263348</v>
      </c>
      <c r="J235" s="26">
        <f>IFERROR(IF('1.DP 2012-2022 '!I235&lt;0,"IRPJ NEGATIVO",('1.DP 2012-2022 '!I235+'1.DP 2012-2022 '!AE235)/'1.DP 2012-2022 '!T235),"NA")</f>
        <v>0.20683518992901156</v>
      </c>
      <c r="K235" s="26">
        <f>IFERROR(IF('1.DP 2012-2022 '!J235&lt;0,"IRPJ NEGATIVO",('1.DP 2012-2022 '!J235+'1.DP 2012-2022 '!AF235)/'1.DP 2012-2022 '!U235),"NA")</f>
        <v>0.17772807906650034</v>
      </c>
      <c r="L235" s="26">
        <f>IFERROR(IF('1.DP 2012-2022 '!K235&lt;0,"IRPJ NEGATIVO",('1.DP 2012-2022 '!K235+'1.DP 2012-2022 '!AG235)/'1.DP 2012-2022 '!V235),"NA")</f>
        <v>8.9106669478547437E-2</v>
      </c>
      <c r="M235" s="26">
        <f>IFERROR(IF('1.DP 2012-2022 '!L235&lt;0,"IRPJ NEGATIVO",('1.DP 2012-2022 '!L235+'1.DP 2012-2022 '!AH235)/'1.DP 2012-2022 '!W235),"NA")</f>
        <v>-0.23646810199279419</v>
      </c>
      <c r="N235" s="26">
        <f>IFERROR(IF('1.DP 2012-2022 '!M235&lt;0,"IRPJ NEGATIVO",('1.DP 2012-2022 '!M235+'1.DP 2012-2022 '!AI235)/'1.DP 2012-2022 '!X235),"NA")</f>
        <v>0.10056710160767517</v>
      </c>
      <c r="O235" s="26">
        <f>IFERROR(IF('1.DP 2012-2022 '!N235&lt;0,"IRPJ NEGATIVO",('1.DP 2012-2022 '!N235+'1.DP 2012-2022 '!AJ235)/'1.DP 2012-2022 '!Y235),"NA")</f>
        <v>-2.4290958704366632E-2</v>
      </c>
      <c r="P235" s="26">
        <f>IFERROR(IF('1.DP 2012-2022 '!O235&lt;0,"IRPJ NEGATIVO",('1.DP 2012-2022 '!O235+'1.DP 2012-2022 '!AK235)/'1.DP 2012-2022 '!Z235),"NA")</f>
        <v>0.3267808453677607</v>
      </c>
      <c r="Q235" s="27">
        <f t="shared" si="1"/>
        <v>11</v>
      </c>
      <c r="R235" s="27">
        <f t="shared" si="2"/>
        <v>101</v>
      </c>
      <c r="S235" s="28">
        <f>IFERROR((SUMIF('1.DP 2012-2022 '!E235:O235,"&gt;=0",'1.DP 2012-2022 '!E235:O235)+SUMIF('1.DP 2012-2022 '!E235:O235,"&gt;=0",'1.DP 2012-2022 '!AA235:AK235))/(SUM('1.DP 2012-2022 '!P235:Z235)),"NA")</f>
        <v>0.22160605382192305</v>
      </c>
      <c r="T235" s="29">
        <f t="shared" si="3"/>
        <v>2.4135312792486669E-2</v>
      </c>
      <c r="U235" s="29">
        <f t="shared" si="4"/>
        <v>8.6136628694033696E-4</v>
      </c>
    </row>
    <row r="236" spans="1:21" ht="14.25" customHeight="1">
      <c r="A236" s="12" t="s">
        <v>533</v>
      </c>
      <c r="B236" s="12" t="s">
        <v>534</v>
      </c>
      <c r="C236" s="12" t="s">
        <v>58</v>
      </c>
      <c r="D236" s="13" t="s">
        <v>528</v>
      </c>
      <c r="E236" s="25">
        <f t="shared" si="0"/>
        <v>2.9523434123681904E-3</v>
      </c>
      <c r="F236" s="26">
        <f>IFERROR(IF('1.DP 2012-2022 '!E236&lt;0,"IRPJ NEGATIVO",('1.DP 2012-2022 '!E236+'1.DP 2012-2022 '!AA236)/'1.DP 2012-2022 '!P236),"NA")</f>
        <v>1.7896092682165041</v>
      </c>
      <c r="G236" s="26">
        <f>IFERROR(IF('1.DP 2012-2022 '!F236&lt;0,"IRPJ NEGATIVO",('1.DP 2012-2022 '!F236+'1.DP 2012-2022 '!AB236)/'1.DP 2012-2022 '!Q236),"NA")</f>
        <v>1.5010721910284365E-2</v>
      </c>
      <c r="H236" s="26">
        <f>IFERROR(IF('1.DP 2012-2022 '!G236&lt;0,"IRPJ NEGATIVO",('1.DP 2012-2022 '!G236+'1.DP 2012-2022 '!AC236)/'1.DP 2012-2022 '!R236),"NA")</f>
        <v>0.14801473923654612</v>
      </c>
      <c r="I236" s="26">
        <f>IFERROR(IF('1.DP 2012-2022 '!H236&lt;0,"IRPJ NEGATIVO",('1.DP 2012-2022 '!H236+'1.DP 2012-2022 '!AD236)/'1.DP 2012-2022 '!S236),"NA")</f>
        <v>-4.3258593880848737E-3</v>
      </c>
      <c r="J236" s="26">
        <f>IFERROR(IF('1.DP 2012-2022 '!I236&lt;0,"IRPJ NEGATIVO",('1.DP 2012-2022 '!I236+'1.DP 2012-2022 '!AE236)/'1.DP 2012-2022 '!T236),"NA")</f>
        <v>9.115293526461142E-2</v>
      </c>
      <c r="K236" s="26">
        <f>IFERROR(IF('1.DP 2012-2022 '!J236&lt;0,"IRPJ NEGATIVO",('1.DP 2012-2022 '!J236+'1.DP 2012-2022 '!AF236)/'1.DP 2012-2022 '!U236),"NA")</f>
        <v>0.89428379972930183</v>
      </c>
      <c r="L236" s="26">
        <f>IFERROR(IF('1.DP 2012-2022 '!K236&lt;0,"IRPJ NEGATIVO",('1.DP 2012-2022 '!K236+'1.DP 2012-2022 '!AG236)/'1.DP 2012-2022 '!V236),"NA")</f>
        <v>1.1335290068352473</v>
      </c>
      <c r="M236" s="26">
        <f>IFERROR(IF('1.DP 2012-2022 '!L236&lt;0,"IRPJ NEGATIVO",('1.DP 2012-2022 '!L236+'1.DP 2012-2022 '!AH236)/'1.DP 2012-2022 '!W236),"NA")</f>
        <v>2.3335841293383655</v>
      </c>
      <c r="N236" s="26">
        <f>IFERROR(IF('1.DP 2012-2022 '!M236&lt;0,"IRPJ NEGATIVO",('1.DP 2012-2022 '!M236+'1.DP 2012-2022 '!AI236)/'1.DP 2012-2022 '!X236),"NA")</f>
        <v>-7.2292263530723821E-3</v>
      </c>
      <c r="O236" s="26">
        <f>IFERROR(IF('1.DP 2012-2022 '!N236&lt;0,"IRPJ NEGATIVO",('1.DP 2012-2022 '!N236+'1.DP 2012-2022 '!AJ236)/'1.DP 2012-2022 '!Y236),"NA")</f>
        <v>1.2965276171875839E-2</v>
      </c>
      <c r="P236" s="26">
        <f>IFERROR(IF('1.DP 2012-2022 '!O236&lt;0,"IRPJ NEGATIVO",('1.DP 2012-2022 '!O236+'1.DP 2012-2022 '!AK236)/'1.DP 2012-2022 '!Z236),"NA")</f>
        <v>-9.7153069127423858E-2</v>
      </c>
      <c r="Q236" s="27">
        <f t="shared" si="1"/>
        <v>7</v>
      </c>
      <c r="R236" s="27">
        <f t="shared" si="2"/>
        <v>101</v>
      </c>
      <c r="S236" s="28">
        <f>IFERROR((SUMIF('1.DP 2012-2022 '!E236:O236,"&gt;=0",'1.DP 2012-2022 '!E236:O236)+SUMIF('1.DP 2012-2022 '!E236:O236,"&gt;=0",'1.DP 2012-2022 '!AA236:AK236))/(SUM('1.DP 2012-2022 '!P236:Z236)),"NA")</f>
        <v>1.5804624488830122E-2</v>
      </c>
      <c r="T236" s="29">
        <f t="shared" si="3"/>
        <v>1.0953700140773352E-3</v>
      </c>
      <c r="U236" s="29">
        <f t="shared" si="4"/>
        <v>3.9092710749756485E-5</v>
      </c>
    </row>
    <row r="237" spans="1:21" ht="14.25" customHeight="1">
      <c r="A237" s="12" t="s">
        <v>535</v>
      </c>
      <c r="B237" s="12" t="s">
        <v>536</v>
      </c>
      <c r="C237" s="12" t="s">
        <v>58</v>
      </c>
      <c r="D237" s="13" t="s">
        <v>528</v>
      </c>
      <c r="E237" s="25">
        <f t="shared" si="0"/>
        <v>1.5738430045808077E-2</v>
      </c>
      <c r="F237" s="26">
        <f>IFERROR(IF('1.DP 2012-2022 '!E237&lt;0,"IRPJ NEGATIVO",('1.DP 2012-2022 '!E237+'1.DP 2012-2022 '!AA237)/'1.DP 2012-2022 '!P237),"NA")</f>
        <v>0.21130093986147613</v>
      </c>
      <c r="G237" s="26">
        <f>IFERROR(IF('1.DP 2012-2022 '!F237&lt;0,"IRPJ NEGATIVO",('1.DP 2012-2022 '!F237+'1.DP 2012-2022 '!AB237)/'1.DP 2012-2022 '!Q237),"NA")</f>
        <v>0.15589367163353932</v>
      </c>
      <c r="H237" s="26">
        <f>IFERROR(IF('1.DP 2012-2022 '!G237&lt;0,"IRPJ NEGATIVO",('1.DP 2012-2022 '!G237+'1.DP 2012-2022 '!AC237)/'1.DP 2012-2022 '!R237),"NA")</f>
        <v>0.29337050814138144</v>
      </c>
      <c r="I237" s="26">
        <f>IFERROR(IF('1.DP 2012-2022 '!H237&lt;0,"IRPJ NEGATIVO",('1.DP 2012-2022 '!H237+'1.DP 2012-2022 '!AD237)/'1.DP 2012-2022 '!S237),"NA")</f>
        <v>0.24485628993976585</v>
      </c>
      <c r="J237" s="26">
        <f>IFERROR(IF('1.DP 2012-2022 '!I237&lt;0,"IRPJ NEGATIVO",('1.DP 2012-2022 '!I237+'1.DP 2012-2022 '!AE237)/'1.DP 2012-2022 '!T237),"NA")</f>
        <v>0.32775406449296035</v>
      </c>
      <c r="K237" s="26">
        <f>IFERROR(IF('1.DP 2012-2022 '!J237&lt;0,"IRPJ NEGATIVO",('1.DP 2012-2022 '!J237+'1.DP 2012-2022 '!AF237)/'1.DP 2012-2022 '!U237),"NA")</f>
        <v>0.35640596055749268</v>
      </c>
      <c r="L237" s="26" t="str">
        <f>IFERROR(IF('1.DP 2012-2022 '!K237&lt;0,"IRPJ NEGATIVO",('1.DP 2012-2022 '!K237+'1.DP 2012-2022 '!AG237)/'1.DP 2012-2022 '!V237),"NA")</f>
        <v>NA</v>
      </c>
      <c r="M237" s="26" t="str">
        <f>IFERROR(IF('1.DP 2012-2022 '!L237&lt;0,"IRPJ NEGATIVO",('1.DP 2012-2022 '!L237+'1.DP 2012-2022 '!AH237)/'1.DP 2012-2022 '!W237),"NA")</f>
        <v>NA</v>
      </c>
      <c r="N237" s="26" t="str">
        <f>IFERROR(IF('1.DP 2012-2022 '!M237&lt;0,"IRPJ NEGATIVO",('1.DP 2012-2022 '!M237+'1.DP 2012-2022 '!AI237)/'1.DP 2012-2022 '!X237),"NA")</f>
        <v>NA</v>
      </c>
      <c r="O237" s="26" t="str">
        <f>IFERROR(IF('1.DP 2012-2022 '!N237&lt;0,"IRPJ NEGATIVO",('1.DP 2012-2022 '!N237+'1.DP 2012-2022 '!AJ237)/'1.DP 2012-2022 '!Y237),"NA")</f>
        <v>NA</v>
      </c>
      <c r="P237" s="26" t="str">
        <f>IFERROR(IF('1.DP 2012-2022 '!O237&lt;0,"IRPJ NEGATIVO",('1.DP 2012-2022 '!O237+'1.DP 2012-2022 '!AK237)/'1.DP 2012-2022 '!Z237),"NA")</f>
        <v>NA</v>
      </c>
      <c r="Q237" s="27">
        <f t="shared" si="1"/>
        <v>6</v>
      </c>
      <c r="R237" s="27">
        <f t="shared" si="2"/>
        <v>101</v>
      </c>
      <c r="S237" s="28">
        <f>IFERROR((SUMIF('1.DP 2012-2022 '!E237:O237,"&gt;=0",'1.DP 2012-2022 '!E237:O237)+SUMIF('1.DP 2012-2022 '!E237:O237,"&gt;=0",'1.DP 2012-2022 '!AA237:AK237))/(SUM('1.DP 2012-2022 '!P237:Z237)),"NA")</f>
        <v>0.21220031235253875</v>
      </c>
      <c r="T237" s="29">
        <f t="shared" si="3"/>
        <v>1.2605959149655767E-2</v>
      </c>
      <c r="U237" s="29">
        <f t="shared" si="4"/>
        <v>4.4989465516439311E-4</v>
      </c>
    </row>
    <row r="238" spans="1:21" ht="14.25" customHeight="1">
      <c r="A238" s="12" t="s">
        <v>537</v>
      </c>
      <c r="B238" s="12" t="s">
        <v>538</v>
      </c>
      <c r="C238" s="12" t="s">
        <v>58</v>
      </c>
      <c r="D238" s="13" t="s">
        <v>528</v>
      </c>
      <c r="E238" s="25">
        <f t="shared" si="0"/>
        <v>7.6032008994625566E-3</v>
      </c>
      <c r="F238" s="26">
        <f>IFERROR(IF('1.DP 2012-2022 '!E238&lt;0,"IRPJ NEGATIVO",('1.DP 2012-2022 '!E238+'1.DP 2012-2022 '!AA238)/'1.DP 2012-2022 '!P238),"NA")</f>
        <v>-1.2810537638030699</v>
      </c>
      <c r="G238" s="26">
        <f>IFERROR(IF('1.DP 2012-2022 '!F238&lt;0,"IRPJ NEGATIVO",('1.DP 2012-2022 '!F238+'1.DP 2012-2022 '!AB238)/'1.DP 2012-2022 '!Q238),"NA")</f>
        <v>0.71284932652682842</v>
      </c>
      <c r="H238" s="26">
        <f>IFERROR(IF('1.DP 2012-2022 '!G238&lt;0,"IRPJ NEGATIVO",('1.DP 2012-2022 '!G238+'1.DP 2012-2022 '!AC238)/'1.DP 2012-2022 '!R238),"NA")</f>
        <v>3.2625591214451154E-2</v>
      </c>
      <c r="I238" s="26">
        <f>IFERROR(IF('1.DP 2012-2022 '!H238&lt;0,"IRPJ NEGATIVO",('1.DP 2012-2022 '!H238+'1.DP 2012-2022 '!AD238)/'1.DP 2012-2022 '!S238),"NA")</f>
        <v>-8.7931689422461301E-6</v>
      </c>
      <c r="J238" s="26">
        <f>IFERROR(IF('1.DP 2012-2022 '!I238&lt;0,"IRPJ NEGATIVO",('1.DP 2012-2022 '!I238+'1.DP 2012-2022 '!AE238)/'1.DP 2012-2022 '!T238),"NA")</f>
        <v>-7.8644505586245668E-4</v>
      </c>
      <c r="K238" s="26">
        <f>IFERROR(IF('1.DP 2012-2022 '!J238&lt;0,"IRPJ NEGATIVO",('1.DP 2012-2022 '!J238+'1.DP 2012-2022 '!AF238)/'1.DP 2012-2022 '!U238),"NA")</f>
        <v>-7.9577124113472321E-5</v>
      </c>
      <c r="L238" s="26">
        <f>IFERROR(IF('1.DP 2012-2022 '!K238&lt;0,"IRPJ NEGATIVO",('1.DP 2012-2022 '!K238+'1.DP 2012-2022 '!AG238)/'1.DP 2012-2022 '!V238),"NA")</f>
        <v>-2.2132725305390117E-5</v>
      </c>
      <c r="M238" s="26">
        <f>IFERROR(IF('1.DP 2012-2022 '!L238&lt;0,"IRPJ NEGATIVO",('1.DP 2012-2022 '!L238+'1.DP 2012-2022 '!AH238)/'1.DP 2012-2022 '!W238),"NA")</f>
        <v>-2.2810107501209122E-2</v>
      </c>
      <c r="N238" s="26">
        <f>IFERROR(IF('1.DP 2012-2022 '!M238&lt;0,"IRPJ NEGATIVO",('1.DP 2012-2022 '!M238+'1.DP 2012-2022 '!AI238)/'1.DP 2012-2022 '!X238),"NA")</f>
        <v>-4.1044217732823587E-3</v>
      </c>
      <c r="O238" s="26">
        <f>IFERROR(IF('1.DP 2012-2022 '!N238&lt;0,"IRPJ NEGATIVO",('1.DP 2012-2022 '!N238+'1.DP 2012-2022 '!AJ238)/'1.DP 2012-2022 '!Y238),"NA")</f>
        <v>-2.653247863141827E-2</v>
      </c>
      <c r="P238" s="26">
        <f>IFERROR(IF('1.DP 2012-2022 '!O238&lt;0,"IRPJ NEGATIVO",('1.DP 2012-2022 '!O238+'1.DP 2012-2022 '!AK238)/'1.DP 2012-2022 '!Z238),"NA")</f>
        <v>0.35834035961459915</v>
      </c>
      <c r="Q238" s="27">
        <f t="shared" si="1"/>
        <v>10</v>
      </c>
      <c r="R238" s="27">
        <f t="shared" si="2"/>
        <v>101</v>
      </c>
      <c r="S238" s="28">
        <f>IFERROR((SUMIF('1.DP 2012-2022 '!E238:O238,"&gt;=0",'1.DP 2012-2022 '!E238:O238)+SUMIF('1.DP 2012-2022 '!E238:O238,"&gt;=0",'1.DP 2012-2022 '!AA238:AK238))/(SUM('1.DP 2012-2022 '!P238:Z238)),"NA")</f>
        <v>-3.5232336682398703E-2</v>
      </c>
      <c r="T238" s="29">
        <f t="shared" si="3"/>
        <v>-3.4883501665741289E-3</v>
      </c>
      <c r="U238" s="29">
        <f t="shared" si="4"/>
        <v>-1.2449588933709788E-4</v>
      </c>
    </row>
    <row r="239" spans="1:21" ht="14.25" customHeight="1">
      <c r="A239" s="12" t="s">
        <v>539</v>
      </c>
      <c r="B239" s="12" t="s">
        <v>540</v>
      </c>
      <c r="C239" s="12" t="s">
        <v>58</v>
      </c>
      <c r="D239" s="13" t="s">
        <v>528</v>
      </c>
      <c r="E239" s="25">
        <f t="shared" si="0"/>
        <v>0</v>
      </c>
      <c r="F239" s="26" t="str">
        <f>IFERROR(IF('1.DP 2012-2022 '!E239&lt;0,"IRPJ NEGATIVO",('1.DP 2012-2022 '!E239+'1.DP 2012-2022 '!AA239)/'1.DP 2012-2022 '!P239),"NA")</f>
        <v>NA</v>
      </c>
      <c r="G239" s="26">
        <f>IFERROR(IF('1.DP 2012-2022 '!F239&lt;0,"IRPJ NEGATIVO",('1.DP 2012-2022 '!F239+'1.DP 2012-2022 '!AB239)/'1.DP 2012-2022 '!Q239),"NA")</f>
        <v>0</v>
      </c>
      <c r="H239" s="26">
        <f>IFERROR(IF('1.DP 2012-2022 '!G239&lt;0,"IRPJ NEGATIVO",('1.DP 2012-2022 '!G239+'1.DP 2012-2022 '!AC239)/'1.DP 2012-2022 '!R239),"NA")</f>
        <v>0</v>
      </c>
      <c r="I239" s="26">
        <f>IFERROR(IF('1.DP 2012-2022 '!H239&lt;0,"IRPJ NEGATIVO",('1.DP 2012-2022 '!H239+'1.DP 2012-2022 '!AD239)/'1.DP 2012-2022 '!S239),"NA")</f>
        <v>0</v>
      </c>
      <c r="J239" s="26">
        <f>IFERROR(IF('1.DP 2012-2022 '!I239&lt;0,"IRPJ NEGATIVO",('1.DP 2012-2022 '!I239+'1.DP 2012-2022 '!AE239)/'1.DP 2012-2022 '!T239),"NA")</f>
        <v>0</v>
      </c>
      <c r="K239" s="26">
        <f>IFERROR(IF('1.DP 2012-2022 '!J239&lt;0,"IRPJ NEGATIVO",('1.DP 2012-2022 '!J239+'1.DP 2012-2022 '!AF239)/'1.DP 2012-2022 '!U239),"NA")</f>
        <v>0</v>
      </c>
      <c r="L239" s="26">
        <f>IFERROR(IF('1.DP 2012-2022 '!K239&lt;0,"IRPJ NEGATIVO",('1.DP 2012-2022 '!K239+'1.DP 2012-2022 '!AG239)/'1.DP 2012-2022 '!V239),"NA")</f>
        <v>0</v>
      </c>
      <c r="M239" s="26">
        <f>IFERROR(IF('1.DP 2012-2022 '!L239&lt;0,"IRPJ NEGATIVO",('1.DP 2012-2022 '!L239+'1.DP 2012-2022 '!AH239)/'1.DP 2012-2022 '!W239),"NA")</f>
        <v>0</v>
      </c>
      <c r="N239" s="26">
        <f>IFERROR(IF('1.DP 2012-2022 '!M239&lt;0,"IRPJ NEGATIVO",('1.DP 2012-2022 '!M239+'1.DP 2012-2022 '!AI239)/'1.DP 2012-2022 '!X239),"NA")</f>
        <v>0</v>
      </c>
      <c r="O239" s="26">
        <f>IFERROR(IF('1.DP 2012-2022 '!N239&lt;0,"IRPJ NEGATIVO",('1.DP 2012-2022 '!N239+'1.DP 2012-2022 '!AJ239)/'1.DP 2012-2022 '!Y239),"NA")</f>
        <v>0</v>
      </c>
      <c r="P239" s="26">
        <f>IFERROR(IF('1.DP 2012-2022 '!O239&lt;0,"IRPJ NEGATIVO",('1.DP 2012-2022 '!O239+'1.DP 2012-2022 '!AK239)/'1.DP 2012-2022 '!Z239),"NA")</f>
        <v>0</v>
      </c>
      <c r="Q239" s="27">
        <f t="shared" si="1"/>
        <v>10</v>
      </c>
      <c r="R239" s="27">
        <f t="shared" si="2"/>
        <v>101</v>
      </c>
      <c r="S239" s="28">
        <f>IFERROR((SUMIF('1.DP 2012-2022 '!E239:O239,"&gt;=0",'1.DP 2012-2022 '!E239:O239)+SUMIF('1.DP 2012-2022 '!E239:O239,"&gt;=0",'1.DP 2012-2022 '!AA239:AK239))/(SUM('1.DP 2012-2022 '!P239:Z239)),"NA")</f>
        <v>0</v>
      </c>
      <c r="T239" s="29">
        <f t="shared" si="3"/>
        <v>0</v>
      </c>
      <c r="U239" s="29">
        <f t="shared" si="4"/>
        <v>0</v>
      </c>
    </row>
    <row r="240" spans="1:21" ht="14.25" customHeight="1">
      <c r="A240" s="12" t="s">
        <v>541</v>
      </c>
      <c r="B240" s="12" t="s">
        <v>542</v>
      </c>
      <c r="C240" s="12" t="s">
        <v>58</v>
      </c>
      <c r="D240" s="13" t="s">
        <v>528</v>
      </c>
      <c r="E240" s="25">
        <f t="shared" si="0"/>
        <v>1.484221487398203E-2</v>
      </c>
      <c r="F240" s="26">
        <f>IFERROR(IF('1.DP 2012-2022 '!E240&lt;0,"IRPJ NEGATIVO",('1.DP 2012-2022 '!E240+'1.DP 2012-2022 '!AA240)/'1.DP 2012-2022 '!P240),"NA")</f>
        <v>0.31270409238738345</v>
      </c>
      <c r="G240" s="26" t="str">
        <f>IFERROR(IF('1.DP 2012-2022 '!F240&lt;0,"IRPJ NEGATIVO",('1.DP 2012-2022 '!F240+'1.DP 2012-2022 '!AB240)/'1.DP 2012-2022 '!Q240),"NA")</f>
        <v>NA</v>
      </c>
      <c r="H240" s="26">
        <f>IFERROR(IF('1.DP 2012-2022 '!G240&lt;0,"IRPJ NEGATIVO",('1.DP 2012-2022 '!G240+'1.DP 2012-2022 '!AC240)/'1.DP 2012-2022 '!R240),"NA")</f>
        <v>-167.81081080254688</v>
      </c>
      <c r="I240" s="26">
        <f>IFERROR(IF('1.DP 2012-2022 '!H240&lt;0,"IRPJ NEGATIVO",('1.DP 2012-2022 '!H240+'1.DP 2012-2022 '!AD240)/'1.DP 2012-2022 '!S240),"NA")</f>
        <v>0.3471487235893515</v>
      </c>
      <c r="J240" s="26">
        <f>IFERROR(IF('1.DP 2012-2022 '!I240&lt;0,"IRPJ NEGATIVO",('1.DP 2012-2022 '!I240+'1.DP 2012-2022 '!AE240)/'1.DP 2012-2022 '!T240),"NA")</f>
        <v>0.39012244151492848</v>
      </c>
      <c r="K240" s="26">
        <f>IFERROR(IF('1.DP 2012-2022 '!J240&lt;0,"IRPJ NEGATIVO",('1.DP 2012-2022 '!J240+'1.DP 2012-2022 '!AF240)/'1.DP 2012-2022 '!U240),"NA")</f>
        <v>0.93893747976105524</v>
      </c>
      <c r="L240" s="26">
        <f>IFERROR(IF('1.DP 2012-2022 '!K240&lt;0,"IRPJ NEGATIVO",('1.DP 2012-2022 '!K240+'1.DP 2012-2022 '!AG240)/'1.DP 2012-2022 '!V240),"NA")</f>
        <v>-0.21881715408027591</v>
      </c>
      <c r="M240" s="26">
        <f>IFERROR(IF('1.DP 2012-2022 '!L240&lt;0,"IRPJ NEGATIVO",('1.DP 2012-2022 '!L240+'1.DP 2012-2022 '!AH240)/'1.DP 2012-2022 '!W240),"NA")</f>
        <v>0.14693540953583087</v>
      </c>
      <c r="N240" s="26">
        <f>IFERROR(IF('1.DP 2012-2022 '!M240&lt;0,"IRPJ NEGATIVO",('1.DP 2012-2022 '!M240+'1.DP 2012-2022 '!AI240)/'1.DP 2012-2022 '!X240),"NA")</f>
        <v>0.15075921907199821</v>
      </c>
      <c r="O240" s="26">
        <f>IFERROR(IF('1.DP 2012-2022 '!N240&lt;0,"IRPJ NEGATIVO",('1.DP 2012-2022 '!N240+'1.DP 2012-2022 '!AJ240)/'1.DP 2012-2022 '!Y240),"NA")</f>
        <v>0.18282800746894545</v>
      </c>
      <c r="P240" s="26">
        <f>IFERROR(IF('1.DP 2012-2022 '!O240&lt;0,"IRPJ NEGATIVO",('1.DP 2012-2022 '!O240+'1.DP 2012-2022 '!AK240)/'1.DP 2012-2022 '!Z240),"NA")</f>
        <v>0.24480213664387312</v>
      </c>
      <c r="Q240" s="27">
        <f t="shared" si="1"/>
        <v>8</v>
      </c>
      <c r="R240" s="27">
        <f t="shared" si="2"/>
        <v>101</v>
      </c>
      <c r="S240" s="28">
        <f>IFERROR((SUMIF('1.DP 2012-2022 '!E240:O240,"&gt;=0",'1.DP 2012-2022 '!E240:O240)+SUMIF('1.DP 2012-2022 '!E240:O240,"&gt;=0",'1.DP 2012-2022 '!AA240:AK240))/(SUM('1.DP 2012-2022 '!P240:Z240)),"NA")</f>
        <v>0.48599285492919031</v>
      </c>
      <c r="T240" s="29">
        <f t="shared" si="3"/>
        <v>3.8494483558747745E-2</v>
      </c>
      <c r="U240" s="29">
        <f t="shared" si="4"/>
        <v>1.3738313920259797E-3</v>
      </c>
    </row>
    <row r="241" spans="1:21" ht="14.25" customHeight="1">
      <c r="A241" s="12" t="s">
        <v>543</v>
      </c>
      <c r="B241" s="12" t="s">
        <v>544</v>
      </c>
      <c r="C241" s="12" t="s">
        <v>58</v>
      </c>
      <c r="D241" s="13" t="s">
        <v>528</v>
      </c>
      <c r="E241" s="25">
        <f t="shared" si="0"/>
        <v>9.5849318473150581E-3</v>
      </c>
      <c r="F241" s="26">
        <f>IFERROR(IF('1.DP 2012-2022 '!E241&lt;0,"IRPJ NEGATIVO",('1.DP 2012-2022 '!E241+'1.DP 2012-2022 '!AA241)/'1.DP 2012-2022 '!P241),"NA")</f>
        <v>0.12925335950672426</v>
      </c>
      <c r="G241" s="26">
        <f>IFERROR(IF('1.DP 2012-2022 '!F241&lt;0,"IRPJ NEGATIVO",('1.DP 2012-2022 '!F241+'1.DP 2012-2022 '!AB241)/'1.DP 2012-2022 '!Q241),"NA")</f>
        <v>0.24278198934061002</v>
      </c>
      <c r="H241" s="26">
        <f>IFERROR(IF('1.DP 2012-2022 '!G241&lt;0,"IRPJ NEGATIVO",('1.DP 2012-2022 '!G241+'1.DP 2012-2022 '!AC241)/'1.DP 2012-2022 '!R241),"NA")</f>
        <v>0.30498907658241503</v>
      </c>
      <c r="I241" s="26">
        <f>IFERROR(IF('1.DP 2012-2022 '!H241&lt;0,"IRPJ NEGATIVO",('1.DP 2012-2022 '!H241+'1.DP 2012-2022 '!AD241)/'1.DP 2012-2022 '!S241),"NA")</f>
        <v>0.11353322752529064</v>
      </c>
      <c r="J241" s="26">
        <f>IFERROR(IF('1.DP 2012-2022 '!I241&lt;0,"IRPJ NEGATIVO",('1.DP 2012-2022 '!I241+'1.DP 2012-2022 '!AE241)/'1.DP 2012-2022 '!T241),"NA")</f>
        <v>0.17752046362378088</v>
      </c>
      <c r="K241" s="26" t="str">
        <f>IFERROR(IF('1.DP 2012-2022 '!J241&lt;0,"IRPJ NEGATIVO",('1.DP 2012-2022 '!J241+'1.DP 2012-2022 '!AF241)/'1.DP 2012-2022 '!U241),"NA")</f>
        <v>NA</v>
      </c>
      <c r="L241" s="26" t="str">
        <f>IFERROR(IF('1.DP 2012-2022 '!K241&lt;0,"IRPJ NEGATIVO",('1.DP 2012-2022 '!K241+'1.DP 2012-2022 '!AG241)/'1.DP 2012-2022 '!V241),"NA")</f>
        <v>NA</v>
      </c>
      <c r="M241" s="26" t="str">
        <f>IFERROR(IF('1.DP 2012-2022 '!L241&lt;0,"IRPJ NEGATIVO",('1.DP 2012-2022 '!L241+'1.DP 2012-2022 '!AH241)/'1.DP 2012-2022 '!W241),"NA")</f>
        <v>NA</v>
      </c>
      <c r="N241" s="26" t="str">
        <f>IFERROR(IF('1.DP 2012-2022 '!M241&lt;0,"IRPJ NEGATIVO",('1.DP 2012-2022 '!M241+'1.DP 2012-2022 '!AI241)/'1.DP 2012-2022 '!X241),"NA")</f>
        <v>NA</v>
      </c>
      <c r="O241" s="26" t="str">
        <f>IFERROR(IF('1.DP 2012-2022 '!N241&lt;0,"IRPJ NEGATIVO",('1.DP 2012-2022 '!N241+'1.DP 2012-2022 '!AJ241)/'1.DP 2012-2022 '!Y241),"NA")</f>
        <v>NA</v>
      </c>
      <c r="P241" s="26" t="str">
        <f>IFERROR(IF('1.DP 2012-2022 '!O241&lt;0,"IRPJ NEGATIVO",('1.DP 2012-2022 '!O241+'1.DP 2012-2022 '!AK241)/'1.DP 2012-2022 '!Z241),"NA")</f>
        <v>NA</v>
      </c>
      <c r="Q241" s="27">
        <f t="shared" si="1"/>
        <v>5</v>
      </c>
      <c r="R241" s="27">
        <f t="shared" si="2"/>
        <v>101</v>
      </c>
      <c r="S241" s="28">
        <f>IFERROR((SUMIF('1.DP 2012-2022 '!E241:O241,"&gt;=0",'1.DP 2012-2022 '!E241:O241)+SUMIF('1.DP 2012-2022 '!E241:O241,"&gt;=0",'1.DP 2012-2022 '!AA241:AK241))/(SUM('1.DP 2012-2022 '!P241:Z241)),"NA")</f>
        <v>0.1341756967464891</v>
      </c>
      <c r="T241" s="29">
        <f t="shared" si="3"/>
        <v>6.6423612250737177E-3</v>
      </c>
      <c r="U241" s="29">
        <f t="shared" si="4"/>
        <v>2.3705953488778993E-4</v>
      </c>
    </row>
    <row r="242" spans="1:21" ht="14.25" customHeight="1">
      <c r="A242" s="12" t="s">
        <v>545</v>
      </c>
      <c r="B242" s="12" t="s">
        <v>546</v>
      </c>
      <c r="C242" s="12" t="s">
        <v>58</v>
      </c>
      <c r="D242" s="13" t="s">
        <v>528</v>
      </c>
      <c r="E242" s="25">
        <f t="shared" si="0"/>
        <v>5.9591102578367599E-3</v>
      </c>
      <c r="F242" s="26">
        <f>IFERROR(IF('1.DP 2012-2022 '!E242&lt;0,"IRPJ NEGATIVO",('1.DP 2012-2022 '!E242+'1.DP 2012-2022 '!AA242)/'1.DP 2012-2022 '!P242),"NA")</f>
        <v>6.4106919509886381E-2</v>
      </c>
      <c r="G242" s="26">
        <f>IFERROR(IF('1.DP 2012-2022 '!F242&lt;0,"IRPJ NEGATIVO",('1.DP 2012-2022 '!F242+'1.DP 2012-2022 '!AB242)/'1.DP 2012-2022 '!Q242),"NA")</f>
        <v>0.11078158467285854</v>
      </c>
      <c r="H242" s="26">
        <f>IFERROR(IF('1.DP 2012-2022 '!G242&lt;0,"IRPJ NEGATIVO",('1.DP 2012-2022 '!G242+'1.DP 2012-2022 '!AC242)/'1.DP 2012-2022 '!R242),"NA")</f>
        <v>6.4383986120304049E-2</v>
      </c>
      <c r="I242" s="26">
        <f>IFERROR(IF('1.DP 2012-2022 '!H242&lt;0,"IRPJ NEGATIVO",('1.DP 2012-2022 '!H242+'1.DP 2012-2022 '!AD242)/'1.DP 2012-2022 '!S242),"NA")</f>
        <v>-0.55701087981311115</v>
      </c>
      <c r="J242" s="26">
        <f>IFERROR(IF('1.DP 2012-2022 '!I242&lt;0,"IRPJ NEGATIVO",('1.DP 2012-2022 '!I242+'1.DP 2012-2022 '!AE242)/'1.DP 2012-2022 '!T242),"NA")</f>
        <v>0.1512240188725173</v>
      </c>
      <c r="K242" s="26">
        <f>IFERROR(IF('1.DP 2012-2022 '!J242&lt;0,"IRPJ NEGATIVO",('1.DP 2012-2022 '!J242+'1.DP 2012-2022 '!AF242)/'1.DP 2012-2022 '!U242),"NA")</f>
        <v>-7.7125975826696822E-2</v>
      </c>
      <c r="L242" s="26">
        <f>IFERROR(IF('1.DP 2012-2022 '!K242&lt;0,"IRPJ NEGATIVO",('1.DP 2012-2022 '!K242+'1.DP 2012-2022 '!AG242)/'1.DP 2012-2022 '!V242),"NA")</f>
        <v>4.4787330340769392E-2</v>
      </c>
      <c r="M242" s="26" t="str">
        <f>IFERROR(IF('1.DP 2012-2022 '!L242&lt;0,"IRPJ NEGATIVO",('1.DP 2012-2022 '!L242+'1.DP 2012-2022 '!AH242)/'1.DP 2012-2022 '!W242),"NA")</f>
        <v>IRPJ NEGATIVO</v>
      </c>
      <c r="N242" s="26">
        <f>IFERROR(IF('1.DP 2012-2022 '!M242&lt;0,"IRPJ NEGATIVO",('1.DP 2012-2022 '!M242+'1.DP 2012-2022 '!AI242)/'1.DP 2012-2022 '!X242),"NA")</f>
        <v>5.0609171262624389E-2</v>
      </c>
      <c r="O242" s="26">
        <f>IFERROR(IF('1.DP 2012-2022 '!N242&lt;0,"IRPJ NEGATIVO",('1.DP 2012-2022 '!N242+'1.DP 2012-2022 '!AJ242)/'1.DP 2012-2022 '!Y242),"NA")</f>
        <v>0.1262286415290815</v>
      </c>
      <c r="P242" s="26">
        <f>IFERROR(IF('1.DP 2012-2022 '!O242&lt;0,"IRPJ NEGATIVO",('1.DP 2012-2022 '!O242+'1.DP 2012-2022 '!AK242)/'1.DP 2012-2022 '!Z242),"NA")</f>
        <v>0</v>
      </c>
      <c r="Q242" s="27">
        <f t="shared" si="1"/>
        <v>9</v>
      </c>
      <c r="R242" s="27">
        <f t="shared" si="2"/>
        <v>101</v>
      </c>
      <c r="S242" s="28">
        <f>IFERROR((SUMIF('1.DP 2012-2022 '!E242:O242,"&gt;=0",'1.DP 2012-2022 '!E242:O242)+SUMIF('1.DP 2012-2022 '!E242:O242,"&gt;=0",'1.DP 2012-2022 '!AA242:AK242))/(SUM('1.DP 2012-2022 '!P242:Z242)),"NA")</f>
        <v>-0.62999104968744746</v>
      </c>
      <c r="T242" s="29" t="str">
        <f t="shared" si="3"/>
        <v>na</v>
      </c>
      <c r="U242" s="29" t="str">
        <f t="shared" si="4"/>
        <v>na</v>
      </c>
    </row>
    <row r="243" spans="1:21" ht="14.25" customHeight="1">
      <c r="A243" s="12" t="s">
        <v>547</v>
      </c>
      <c r="B243" s="12" t="s">
        <v>548</v>
      </c>
      <c r="C243" s="12" t="s">
        <v>58</v>
      </c>
      <c r="D243" s="13" t="s">
        <v>528</v>
      </c>
      <c r="E243" s="25">
        <f t="shared" si="0"/>
        <v>3.4958223331238408E-2</v>
      </c>
      <c r="F243" s="26">
        <f>IFERROR(IF('1.DP 2012-2022 '!E243&lt;0,"IRPJ NEGATIVO",('1.DP 2012-2022 '!E243+'1.DP 2012-2022 '!AA243)/'1.DP 2012-2022 '!P243),"NA")</f>
        <v>0.18168295894649125</v>
      </c>
      <c r="G243" s="26">
        <f>IFERROR(IF('1.DP 2012-2022 '!F243&lt;0,"IRPJ NEGATIVO",('1.DP 2012-2022 '!F243+'1.DP 2012-2022 '!AB243)/'1.DP 2012-2022 '!Q243),"NA")</f>
        <v>0.18679220541383437</v>
      </c>
      <c r="H243" s="26">
        <f>IFERROR(IF('1.DP 2012-2022 '!G243&lt;0,"IRPJ NEGATIVO",('1.DP 2012-2022 '!G243+'1.DP 2012-2022 '!AC243)/'1.DP 2012-2022 '!R243),"NA")</f>
        <v>0.38114917042759289</v>
      </c>
      <c r="I243" s="26">
        <f>IFERROR(IF('1.DP 2012-2022 '!H243&lt;0,"IRPJ NEGATIVO",('1.DP 2012-2022 '!H243+'1.DP 2012-2022 '!AD243)/'1.DP 2012-2022 '!S243),"NA")</f>
        <v>0.48443163803607325</v>
      </c>
      <c r="J243" s="26">
        <f>IFERROR(IF('1.DP 2012-2022 '!I243&lt;0,"IRPJ NEGATIVO",('1.DP 2012-2022 '!I243+'1.DP 2012-2022 '!AE243)/'1.DP 2012-2022 '!T243),"NA")</f>
        <v>0.3606464905681756</v>
      </c>
      <c r="K243" s="26">
        <f>IFERROR(IF('1.DP 2012-2022 '!J243&lt;0,"IRPJ NEGATIVO",('1.DP 2012-2022 '!J243+'1.DP 2012-2022 '!AF243)/'1.DP 2012-2022 '!U243),"NA")</f>
        <v>0.34783493287821415</v>
      </c>
      <c r="L243" s="26">
        <f>IFERROR(IF('1.DP 2012-2022 '!K243&lt;0,"IRPJ NEGATIVO",('1.DP 2012-2022 '!K243+'1.DP 2012-2022 '!AG243)/'1.DP 2012-2022 '!V243),"NA")</f>
        <v>0.30828367706140281</v>
      </c>
      <c r="M243" s="26">
        <f>IFERROR(IF('1.DP 2012-2022 '!L243&lt;0,"IRPJ NEGATIVO",('1.DP 2012-2022 '!L243+'1.DP 2012-2022 '!AH243)/'1.DP 2012-2022 '!W243),"NA")</f>
        <v>0.32676250872385193</v>
      </c>
      <c r="N243" s="26">
        <f>IFERROR(IF('1.DP 2012-2022 '!M243&lt;0,"IRPJ NEGATIVO",('1.DP 2012-2022 '!M243+'1.DP 2012-2022 '!AI243)/'1.DP 2012-2022 '!X243),"NA")</f>
        <v>0.31429149214320434</v>
      </c>
      <c r="O243" s="26">
        <f>IFERROR(IF('1.DP 2012-2022 '!N243&lt;0,"IRPJ NEGATIVO",('1.DP 2012-2022 '!N243+'1.DP 2012-2022 '!AJ243)/'1.DP 2012-2022 '!Y243),"NA")</f>
        <v>0.31792543166941317</v>
      </c>
      <c r="P243" s="26">
        <f>IFERROR(IF('1.DP 2012-2022 '!O243&lt;0,"IRPJ NEGATIVO",('1.DP 2012-2022 '!O243+'1.DP 2012-2022 '!AK243)/'1.DP 2012-2022 '!Z243),"NA")</f>
        <v>0.29638467599998491</v>
      </c>
      <c r="Q243" s="27">
        <f t="shared" si="1"/>
        <v>11</v>
      </c>
      <c r="R243" s="27">
        <f t="shared" si="2"/>
        <v>101</v>
      </c>
      <c r="S243" s="28">
        <f>IFERROR((SUMIF('1.DP 2012-2022 '!E243:O243,"&gt;=0",'1.DP 2012-2022 '!E243:O243)+SUMIF('1.DP 2012-2022 '!E243:O243,"&gt;=0",'1.DP 2012-2022 '!AA243:AK243))/(SUM('1.DP 2012-2022 '!P243:Z243)),"NA")</f>
        <v>0.31778695524338424</v>
      </c>
      <c r="T243" s="29">
        <f t="shared" si="3"/>
        <v>3.4610460472051748E-2</v>
      </c>
      <c r="U243" s="29">
        <f t="shared" si="4"/>
        <v>1.2352143136668645E-3</v>
      </c>
    </row>
    <row r="244" spans="1:21" ht="14.25" customHeight="1">
      <c r="A244" s="12" t="s">
        <v>549</v>
      </c>
      <c r="B244" s="12" t="s">
        <v>550</v>
      </c>
      <c r="C244" s="12" t="s">
        <v>58</v>
      </c>
      <c r="D244" s="13" t="s">
        <v>528</v>
      </c>
      <c r="E244" s="25">
        <f t="shared" si="0"/>
        <v>2.6918015377451629E-2</v>
      </c>
      <c r="F244" s="26">
        <f>IFERROR(IF('1.DP 2012-2022 '!E244&lt;0,"IRPJ NEGATIVO",('1.DP 2012-2022 '!E244+'1.DP 2012-2022 '!AA244)/'1.DP 2012-2022 '!P244),"NA")</f>
        <v>0.20362694300351114</v>
      </c>
      <c r="G244" s="26">
        <f>IFERROR(IF('1.DP 2012-2022 '!F244&lt;0,"IRPJ NEGATIVO",('1.DP 2012-2022 '!F244+'1.DP 2012-2022 '!AB244)/'1.DP 2012-2022 '!Q244),"NA")</f>
        <v>0.2132955261498572</v>
      </c>
      <c r="H244" s="26">
        <f>IFERROR(IF('1.DP 2012-2022 '!G244&lt;0,"IRPJ NEGATIVO",('1.DP 2012-2022 '!G244+'1.DP 2012-2022 '!AC244)/'1.DP 2012-2022 '!R244),"NA")</f>
        <v>0.19151138717226865</v>
      </c>
      <c r="I244" s="26">
        <f>IFERROR(IF('1.DP 2012-2022 '!H244&lt;0,"IRPJ NEGATIVO",('1.DP 2012-2022 '!H244+'1.DP 2012-2022 '!AD244)/'1.DP 2012-2022 '!S244),"NA")</f>
        <v>0.33060853769628817</v>
      </c>
      <c r="J244" s="26">
        <f>IFERROR(IF('1.DP 2012-2022 '!I244&lt;0,"IRPJ NEGATIVO",('1.DP 2012-2022 '!I244+'1.DP 2012-2022 '!AE244)/'1.DP 2012-2022 '!T244),"NA")</f>
        <v>0.33603659804308705</v>
      </c>
      <c r="K244" s="26">
        <f>IFERROR(IF('1.DP 2012-2022 '!J244&lt;0,"IRPJ NEGATIVO",('1.DP 2012-2022 '!J244+'1.DP 2012-2022 '!AF244)/'1.DP 2012-2022 '!U244),"NA")</f>
        <v>0.26453674121190246</v>
      </c>
      <c r="L244" s="26">
        <f>IFERROR(IF('1.DP 2012-2022 '!K244&lt;0,"IRPJ NEGATIVO",('1.DP 2012-2022 '!K244+'1.DP 2012-2022 '!AG244)/'1.DP 2012-2022 '!V244),"NA")</f>
        <v>0.5054945054924026</v>
      </c>
      <c r="M244" s="26">
        <f>IFERROR(IF('1.DP 2012-2022 '!L244&lt;0,"IRPJ NEGATIVO",('1.DP 2012-2022 '!L244+'1.DP 2012-2022 '!AH244)/'1.DP 2012-2022 '!W244),"NA")</f>
        <v>0.40000000000697333</v>
      </c>
      <c r="N244" s="26">
        <f>IFERROR(IF('1.DP 2012-2022 '!M244&lt;0,"IRPJ NEGATIVO",('1.DP 2012-2022 '!M244+'1.DP 2012-2022 '!AI244)/'1.DP 2012-2022 '!X244),"NA")</f>
        <v>0.27360931434632424</v>
      </c>
      <c r="O244" s="26" t="str">
        <f>IFERROR(IF('1.DP 2012-2022 '!N244&lt;0,"IRPJ NEGATIVO",('1.DP 2012-2022 '!N244+'1.DP 2012-2022 '!AJ244)/'1.DP 2012-2022 '!Y244),"NA")</f>
        <v>NA</v>
      </c>
      <c r="P244" s="26" t="str">
        <f>IFERROR(IF('1.DP 2012-2022 '!O244&lt;0,"IRPJ NEGATIVO",('1.DP 2012-2022 '!O244+'1.DP 2012-2022 '!AK244)/'1.DP 2012-2022 '!Z244),"NA")</f>
        <v>NA</v>
      </c>
      <c r="Q244" s="27">
        <f t="shared" si="1"/>
        <v>9</v>
      </c>
      <c r="R244" s="27">
        <f t="shared" si="2"/>
        <v>101</v>
      </c>
      <c r="S244" s="28">
        <f>IFERROR((SUMIF('1.DP 2012-2022 '!E244:O244,"&gt;=0",'1.DP 2012-2022 '!E244:O244)+SUMIF('1.DP 2012-2022 '!E244:O244,"&gt;=0",'1.DP 2012-2022 '!AA244:AK244))/(SUM('1.DP 2012-2022 '!P244:Z244)),"NA")</f>
        <v>0.2389008114672346</v>
      </c>
      <c r="T244" s="29">
        <f t="shared" si="3"/>
        <v>2.1288191120842688E-2</v>
      </c>
      <c r="U244" s="29">
        <f t="shared" si="4"/>
        <v>7.5975523081452698E-4</v>
      </c>
    </row>
    <row r="245" spans="1:21" ht="14.25" customHeight="1">
      <c r="A245" s="12" t="s">
        <v>551</v>
      </c>
      <c r="B245" s="12" t="s">
        <v>552</v>
      </c>
      <c r="C245" s="12" t="s">
        <v>58</v>
      </c>
      <c r="D245" s="13" t="s">
        <v>553</v>
      </c>
      <c r="E245" s="25">
        <f t="shared" si="0"/>
        <v>3.6874051586442266E-3</v>
      </c>
      <c r="F245" s="26">
        <f>IFERROR(IF('1.DP 2012-2022 '!E245&lt;0,"IRPJ NEGATIVO",('1.DP 2012-2022 '!E245+'1.DP 2012-2022 '!AA245)/'1.DP 2012-2022 '!P245),"NA")</f>
        <v>5.9986965888519039E-2</v>
      </c>
      <c r="G245" s="26">
        <f>IFERROR(IF('1.DP 2012-2022 '!F245&lt;0,"IRPJ NEGATIVO",('1.DP 2012-2022 '!F245+'1.DP 2012-2022 '!AB245)/'1.DP 2012-2022 '!Q245),"NA")</f>
        <v>0.1905537485730433</v>
      </c>
      <c r="H245" s="26">
        <f>IFERROR(IF('1.DP 2012-2022 '!G245&lt;0,"IRPJ NEGATIVO",('1.DP 2012-2022 '!G245+'1.DP 2012-2022 '!AC245)/'1.DP 2012-2022 '!R245),"NA")</f>
        <v>-0.26501703917535291</v>
      </c>
      <c r="I245" s="26">
        <f>IFERROR(IF('1.DP 2012-2022 '!H245&lt;0,"IRPJ NEGATIVO",('1.DP 2012-2022 '!H245+'1.DP 2012-2022 '!AD245)/'1.DP 2012-2022 '!S245),"NA")</f>
        <v>0.23794667312375839</v>
      </c>
      <c r="J245" s="26">
        <f>IFERROR(IF('1.DP 2012-2022 '!I245&lt;0,"IRPJ NEGATIVO",('1.DP 2012-2022 '!I245+'1.DP 2012-2022 '!AE245)/'1.DP 2012-2022 '!T245),"NA")</f>
        <v>0.26384764732366656</v>
      </c>
      <c r="K245" s="26">
        <f>IFERROR(IF('1.DP 2012-2022 '!J245&lt;0,"IRPJ NEGATIVO",('1.DP 2012-2022 '!J245+'1.DP 2012-2022 '!AF245)/'1.DP 2012-2022 '!U245),"NA")</f>
        <v>2.8477849303473204</v>
      </c>
      <c r="L245" s="26">
        <f>IFERROR(IF('1.DP 2012-2022 '!K245&lt;0,"IRPJ NEGATIVO",('1.DP 2012-2022 '!K245+'1.DP 2012-2022 '!AG245)/'1.DP 2012-2022 '!V245),"NA")</f>
        <v>0.169040122505038</v>
      </c>
      <c r="M245" s="26">
        <f>IFERROR(IF('1.DP 2012-2022 '!L245&lt;0,"IRPJ NEGATIVO",('1.DP 2012-2022 '!L245+'1.DP 2012-2022 '!AH245)/'1.DP 2012-2022 '!W245),"NA")</f>
        <v>0</v>
      </c>
      <c r="N245" s="26">
        <f>IFERROR(IF('1.DP 2012-2022 '!M245&lt;0,"IRPJ NEGATIVO",('1.DP 2012-2022 '!M245+'1.DP 2012-2022 '!AI245)/'1.DP 2012-2022 '!X245),"NA")</f>
        <v>0</v>
      </c>
      <c r="O245" s="26">
        <f>IFERROR(IF('1.DP 2012-2022 '!N245&lt;0,"IRPJ NEGATIVO",('1.DP 2012-2022 '!N245+'1.DP 2012-2022 '!AJ245)/'1.DP 2012-2022 '!Y245),"NA")</f>
        <v>0</v>
      </c>
      <c r="P245" s="26" t="str">
        <f>IFERROR(IF('1.DP 2012-2022 '!O245&lt;0,"IRPJ NEGATIVO",('1.DP 2012-2022 '!O245+'1.DP 2012-2022 '!AK245)/'1.DP 2012-2022 '!Z245),"NA")</f>
        <v>NA</v>
      </c>
      <c r="Q245" s="27">
        <f t="shared" si="1"/>
        <v>9</v>
      </c>
      <c r="R245" s="27">
        <f t="shared" si="2"/>
        <v>178</v>
      </c>
      <c r="S245" s="28">
        <f>IFERROR((SUMIF('1.DP 2012-2022 '!E245:O245,"&gt;=0",'1.DP 2012-2022 '!E245:O245)+SUMIF('1.DP 2012-2022 '!E245:O245,"&gt;=0",'1.DP 2012-2022 '!AA245:AK245))/(SUM('1.DP 2012-2022 '!P245:Z245)),"NA")</f>
        <v>-0.45590861544381062</v>
      </c>
      <c r="T245" s="29" t="str">
        <f t="shared" si="3"/>
        <v>na</v>
      </c>
      <c r="U245" s="29" t="str">
        <f t="shared" si="4"/>
        <v>na</v>
      </c>
    </row>
    <row r="246" spans="1:21" ht="14.25" customHeight="1">
      <c r="A246" s="12" t="s">
        <v>554</v>
      </c>
      <c r="B246" s="12" t="s">
        <v>555</v>
      </c>
      <c r="C246" s="12" t="s">
        <v>58</v>
      </c>
      <c r="D246" s="13" t="s">
        <v>553</v>
      </c>
      <c r="E246" s="25">
        <f t="shared" si="0"/>
        <v>2.1057043074887784E-2</v>
      </c>
      <c r="F246" s="26">
        <f>IFERROR(IF('1.DP 2012-2022 '!E246&lt;0,"IRPJ NEGATIVO",('1.DP 2012-2022 '!E246+'1.DP 2012-2022 '!AA246)/'1.DP 2012-2022 '!P246),"NA")</f>
        <v>0.41004443512339328</v>
      </c>
      <c r="G246" s="26">
        <f>IFERROR(IF('1.DP 2012-2022 '!F246&lt;0,"IRPJ NEGATIVO",('1.DP 2012-2022 '!F246+'1.DP 2012-2022 '!AB246)/'1.DP 2012-2022 '!Q246),"NA")</f>
        <v>0.24551344126161762</v>
      </c>
      <c r="H246" s="26">
        <f>IFERROR(IF('1.DP 2012-2022 '!G246&lt;0,"IRPJ NEGATIVO",('1.DP 2012-2022 '!G246+'1.DP 2012-2022 '!AC246)/'1.DP 2012-2022 '!R246),"NA")</f>
        <v>0.22590219522058713</v>
      </c>
      <c r="I246" s="26">
        <f>IFERROR(IF('1.DP 2012-2022 '!H246&lt;0,"IRPJ NEGATIVO",('1.DP 2012-2022 '!H246+'1.DP 2012-2022 '!AD246)/'1.DP 2012-2022 '!S246),"NA")</f>
        <v>0.55515485813511567</v>
      </c>
      <c r="J246" s="26">
        <f>IFERROR(IF('1.DP 2012-2022 '!I246&lt;0,"IRPJ NEGATIVO",('1.DP 2012-2022 '!I246+'1.DP 2012-2022 '!AE246)/'1.DP 2012-2022 '!T246),"NA")</f>
        <v>0.53582869633207775</v>
      </c>
      <c r="K246" s="26">
        <f>IFERROR(IF('1.DP 2012-2022 '!J246&lt;0,"IRPJ NEGATIVO",('1.DP 2012-2022 '!J246+'1.DP 2012-2022 '!AF246)/'1.DP 2012-2022 '!U246),"NA")</f>
        <v>0.811505510119931</v>
      </c>
      <c r="L246" s="26">
        <f>IFERROR(IF('1.DP 2012-2022 '!K246&lt;0,"IRPJ NEGATIVO",('1.DP 2012-2022 '!K246+'1.DP 2012-2022 '!AG246)/'1.DP 2012-2022 '!V246),"NA")</f>
        <v>0.48360353783677162</v>
      </c>
      <c r="M246" s="26">
        <f>IFERROR(IF('1.DP 2012-2022 '!L246&lt;0,"IRPJ NEGATIVO",('1.DP 2012-2022 '!L246+'1.DP 2012-2022 '!AH246)/'1.DP 2012-2022 '!W246),"NA")</f>
        <v>0.29417302071247542</v>
      </c>
      <c r="N246" s="26">
        <f>IFERROR(IF('1.DP 2012-2022 '!M246&lt;0,"IRPJ NEGATIVO",('1.DP 2012-2022 '!M246+'1.DP 2012-2022 '!AI246)/'1.DP 2012-2022 '!X246),"NA")</f>
        <v>0.32264770246950153</v>
      </c>
      <c r="O246" s="26">
        <f>IFERROR(IF('1.DP 2012-2022 '!N246&lt;0,"IRPJ NEGATIVO",('1.DP 2012-2022 '!N246+'1.DP 2012-2022 '!AJ246)/'1.DP 2012-2022 '!Y246),"NA")</f>
        <v>0.3004704135054832</v>
      </c>
      <c r="P246" s="26">
        <f>IFERROR(IF('1.DP 2012-2022 '!O246&lt;0,"IRPJ NEGATIVO",('1.DP 2012-2022 '!O246+'1.DP 2012-2022 '!AK246)/'1.DP 2012-2022 '!Z246),"NA")</f>
        <v>0.36023176933437517</v>
      </c>
      <c r="Q246" s="27">
        <f t="shared" si="1"/>
        <v>10</v>
      </c>
      <c r="R246" s="27">
        <f t="shared" si="2"/>
        <v>178</v>
      </c>
      <c r="S246" s="28">
        <f>IFERROR((SUMIF('1.DP 2012-2022 '!E246:O246,"&gt;=0",'1.DP 2012-2022 '!E246:O246)+SUMIF('1.DP 2012-2022 '!E246:O246,"&gt;=0",'1.DP 2012-2022 '!AA246:AK246))/(SUM('1.DP 2012-2022 '!P246:Z246)),"NA")</f>
        <v>0.3414581812975373</v>
      </c>
      <c r="T246" s="29">
        <f t="shared" si="3"/>
        <v>1.9183043893120071E-2</v>
      </c>
      <c r="U246" s="29">
        <f t="shared" si="4"/>
        <v>1.2065660116520752E-3</v>
      </c>
    </row>
    <row r="247" spans="1:21" ht="14.25" customHeight="1">
      <c r="A247" s="12" t="s">
        <v>556</v>
      </c>
      <c r="B247" s="12" t="s">
        <v>557</v>
      </c>
      <c r="C247" s="12" t="s">
        <v>58</v>
      </c>
      <c r="D247" s="13" t="s">
        <v>553</v>
      </c>
      <c r="E247" s="25">
        <f t="shared" si="0"/>
        <v>3.876077457826079E-3</v>
      </c>
      <c r="F247" s="26">
        <f>IFERROR(IF('1.DP 2012-2022 '!E247&lt;0,"IRPJ NEGATIVO",('1.DP 2012-2022 '!E247+'1.DP 2012-2022 '!AA247)/'1.DP 2012-2022 '!P247),"NA")</f>
        <v>6.7604545379137283E-3</v>
      </c>
      <c r="G247" s="26">
        <f>IFERROR(IF('1.DP 2012-2022 '!F247&lt;0,"IRPJ NEGATIVO",('1.DP 2012-2022 '!F247+'1.DP 2012-2022 '!AB247)/'1.DP 2012-2022 '!Q247),"NA")</f>
        <v>-5.953425432142799E-3</v>
      </c>
      <c r="H247" s="26">
        <f>IFERROR(IF('1.DP 2012-2022 '!G247&lt;0,"IRPJ NEGATIVO",('1.DP 2012-2022 '!G247+'1.DP 2012-2022 '!AC247)/'1.DP 2012-2022 '!R247),"NA")</f>
        <v>-8.9103872362460883E-4</v>
      </c>
      <c r="I247" s="26">
        <f>IFERROR(IF('1.DP 2012-2022 '!H247&lt;0,"IRPJ NEGATIVO",('1.DP 2012-2022 '!H247+'1.DP 2012-2022 '!AD247)/'1.DP 2012-2022 '!S247),"NA")</f>
        <v>-6.8132101633198527E-4</v>
      </c>
      <c r="J247" s="26">
        <f>IFERROR(IF('1.DP 2012-2022 '!I247&lt;0,"IRPJ NEGATIVO",('1.DP 2012-2022 '!I247+'1.DP 2012-2022 '!AE247)/'1.DP 2012-2022 '!T247),"NA")</f>
        <v>-7.7594110457893106E-4</v>
      </c>
      <c r="K247" s="26">
        <f>IFERROR(IF('1.DP 2012-2022 '!J247&lt;0,"IRPJ NEGATIVO",('1.DP 2012-2022 '!J247+'1.DP 2012-2022 '!AF247)/'1.DP 2012-2022 '!U247),"NA")</f>
        <v>7.077403006568514E-2</v>
      </c>
      <c r="L247" s="26">
        <f>IFERROR(IF('1.DP 2012-2022 '!K247&lt;0,"IRPJ NEGATIVO",('1.DP 2012-2022 '!K247+'1.DP 2012-2022 '!AG247)/'1.DP 2012-2022 '!V247),"NA")</f>
        <v>8.8204718172849847E-2</v>
      </c>
      <c r="M247" s="26">
        <f>IFERROR(IF('1.DP 2012-2022 '!L247&lt;0,"IRPJ NEGATIVO",('1.DP 2012-2022 '!L247+'1.DP 2012-2022 '!AH247)/'1.DP 2012-2022 '!W247),"NA")</f>
        <v>0.46978233031208616</v>
      </c>
      <c r="N247" s="26">
        <f>IFERROR(IF('1.DP 2012-2022 '!M247&lt;0,"IRPJ NEGATIVO",('1.DP 2012-2022 '!M247+'1.DP 2012-2022 '!AI247)/'1.DP 2012-2022 '!X247),"NA")</f>
        <v>0</v>
      </c>
      <c r="O247" s="26">
        <f>IFERROR(IF('1.DP 2012-2022 '!N247&lt;0,"IRPJ NEGATIVO",('1.DP 2012-2022 '!N247+'1.DP 2012-2022 '!AJ247)/'1.DP 2012-2022 '!Y247),"NA")</f>
        <v>0</v>
      </c>
      <c r="P247" s="26">
        <f>IFERROR(IF('1.DP 2012-2022 '!O247&lt;0,"IRPJ NEGATIVO",('1.DP 2012-2022 '!O247+'1.DP 2012-2022 '!AK247)/'1.DP 2012-2022 '!Z247),"NA")</f>
        <v>0</v>
      </c>
      <c r="Q247" s="27">
        <f t="shared" si="1"/>
        <v>11</v>
      </c>
      <c r="R247" s="27">
        <f t="shared" si="2"/>
        <v>178</v>
      </c>
      <c r="S247" s="28">
        <f>IFERROR((SUMIF('1.DP 2012-2022 '!E247:O247,"&gt;=0",'1.DP 2012-2022 '!E247:O247)+SUMIF('1.DP 2012-2022 '!E247:O247,"&gt;=0",'1.DP 2012-2022 '!AA247:AK247))/(SUM('1.DP 2012-2022 '!P247:Z247)),"NA")</f>
        <v>-1.47467007565603E-3</v>
      </c>
      <c r="T247" s="29">
        <f t="shared" si="3"/>
        <v>-9.1131296810204092E-5</v>
      </c>
      <c r="U247" s="29">
        <f t="shared" si="4"/>
        <v>-5.731933156260187E-6</v>
      </c>
    </row>
    <row r="248" spans="1:21" ht="14.25" customHeight="1">
      <c r="A248" s="12" t="s">
        <v>558</v>
      </c>
      <c r="B248" s="12" t="s">
        <v>559</v>
      </c>
      <c r="C248" s="12" t="s">
        <v>58</v>
      </c>
      <c r="D248" s="13" t="s">
        <v>553</v>
      </c>
      <c r="E248" s="25">
        <f t="shared" si="0"/>
        <v>1.1526992453166575E-2</v>
      </c>
      <c r="F248" s="26">
        <f>IFERROR(IF('1.DP 2012-2022 '!E248&lt;0,"IRPJ NEGATIVO",('1.DP 2012-2022 '!E248+'1.DP 2012-2022 '!AA248)/'1.DP 2012-2022 '!P248),"NA")</f>
        <v>0.23063855217245</v>
      </c>
      <c r="G248" s="26">
        <f>IFERROR(IF('1.DP 2012-2022 '!F248&lt;0,"IRPJ NEGATIVO",('1.DP 2012-2022 '!F248+'1.DP 2012-2022 '!AB248)/'1.DP 2012-2022 '!Q248),"NA")</f>
        <v>0.32873475546189063</v>
      </c>
      <c r="H248" s="26">
        <f>IFERROR(IF('1.DP 2012-2022 '!G248&lt;0,"IRPJ NEGATIVO",('1.DP 2012-2022 '!G248+'1.DP 2012-2022 '!AC248)/'1.DP 2012-2022 '!R248),"NA")</f>
        <v>0.28082637242132069</v>
      </c>
      <c r="I248" s="26">
        <f>IFERROR(IF('1.DP 2012-2022 '!H248&lt;0,"IRPJ NEGATIVO",('1.DP 2012-2022 '!H248+'1.DP 2012-2022 '!AD248)/'1.DP 2012-2022 '!S248),"NA")</f>
        <v>0.30075463658250645</v>
      </c>
      <c r="J248" s="26">
        <f>IFERROR(IF('1.DP 2012-2022 '!I248&lt;0,"IRPJ NEGATIVO",('1.DP 2012-2022 '!I248+'1.DP 2012-2022 '!AE248)/'1.DP 2012-2022 '!T248),"NA")</f>
        <v>0.30912382779239722</v>
      </c>
      <c r="K248" s="26">
        <f>IFERROR(IF('1.DP 2012-2022 '!J248&lt;0,"IRPJ NEGATIVO",('1.DP 2012-2022 '!J248+'1.DP 2012-2022 '!AF248)/'1.DP 2012-2022 '!U248),"NA")</f>
        <v>0.30547455336150592</v>
      </c>
      <c r="L248" s="26">
        <f>IFERROR(IF('1.DP 2012-2022 '!K248&lt;0,"IRPJ NEGATIVO",('1.DP 2012-2022 '!K248+'1.DP 2012-2022 '!AG248)/'1.DP 2012-2022 '!V248),"NA")</f>
        <v>0.29625195887157929</v>
      </c>
      <c r="M248" s="26" t="str">
        <f>IFERROR(IF('1.DP 2012-2022 '!L248&lt;0,"IRPJ NEGATIVO",('1.DP 2012-2022 '!L248+'1.DP 2012-2022 '!AH248)/'1.DP 2012-2022 '!W248),"NA")</f>
        <v>NA</v>
      </c>
      <c r="N248" s="26" t="str">
        <f>IFERROR(IF('1.DP 2012-2022 '!M248&lt;0,"IRPJ NEGATIVO",('1.DP 2012-2022 '!M248+'1.DP 2012-2022 '!AI248)/'1.DP 2012-2022 '!X248),"NA")</f>
        <v>NA</v>
      </c>
      <c r="O248" s="26" t="str">
        <f>IFERROR(IF('1.DP 2012-2022 '!N248&lt;0,"IRPJ NEGATIVO",('1.DP 2012-2022 '!N248+'1.DP 2012-2022 '!AJ248)/'1.DP 2012-2022 '!Y248),"NA")</f>
        <v>NA</v>
      </c>
      <c r="P248" s="26" t="str">
        <f>IFERROR(IF('1.DP 2012-2022 '!O248&lt;0,"IRPJ NEGATIVO",('1.DP 2012-2022 '!O248+'1.DP 2012-2022 '!AK248)/'1.DP 2012-2022 '!Z248),"NA")</f>
        <v>NA</v>
      </c>
      <c r="Q248" s="27">
        <f t="shared" si="1"/>
        <v>7</v>
      </c>
      <c r="R248" s="27">
        <f t="shared" si="2"/>
        <v>178</v>
      </c>
      <c r="S248" s="28">
        <f>IFERROR((SUMIF('1.DP 2012-2022 '!E248:O248,"&gt;=0",'1.DP 2012-2022 '!E248:O248)+SUMIF('1.DP 2012-2022 '!E248:O248,"&gt;=0",'1.DP 2012-2022 '!AA248:AK248))/(SUM('1.DP 2012-2022 '!P248:Z248)),"NA")</f>
        <v>0.28985202439366531</v>
      </c>
      <c r="T248" s="29">
        <f t="shared" si="3"/>
        <v>1.1398675116604815E-2</v>
      </c>
      <c r="U248" s="29">
        <f t="shared" si="4"/>
        <v>7.1694847023168087E-4</v>
      </c>
    </row>
    <row r="249" spans="1:21" ht="14.25" customHeight="1">
      <c r="A249" s="12" t="s">
        <v>560</v>
      </c>
      <c r="B249" s="12" t="s">
        <v>561</v>
      </c>
      <c r="C249" s="12" t="s">
        <v>58</v>
      </c>
      <c r="D249" s="13" t="s">
        <v>553</v>
      </c>
      <c r="E249" s="25">
        <f t="shared" si="0"/>
        <v>1.9908925028285598E-3</v>
      </c>
      <c r="F249" s="26">
        <f>IFERROR(IF('1.DP 2012-2022 '!E249&lt;0,"IRPJ NEGATIVO",('1.DP 2012-2022 '!E249+'1.DP 2012-2022 '!AA249)/'1.DP 2012-2022 '!P249),"NA")</f>
        <v>0.11129373123500906</v>
      </c>
      <c r="G249" s="26">
        <f>IFERROR(IF('1.DP 2012-2022 '!F249&lt;0,"IRPJ NEGATIVO",('1.DP 2012-2022 '!F249+'1.DP 2012-2022 '!AB249)/'1.DP 2012-2022 '!Q249),"NA")</f>
        <v>1.1031481290055161</v>
      </c>
      <c r="H249" s="26">
        <f>IFERROR(IF('1.DP 2012-2022 '!G249&lt;0,"IRPJ NEGATIVO",('1.DP 2012-2022 '!G249+'1.DP 2012-2022 '!AC249)/'1.DP 2012-2022 '!R249),"NA")</f>
        <v>1.0069171075086583</v>
      </c>
      <c r="I249" s="26">
        <f>IFERROR(IF('1.DP 2012-2022 '!H249&lt;0,"IRPJ NEGATIVO",('1.DP 2012-2022 '!H249+'1.DP 2012-2022 '!AD249)/'1.DP 2012-2022 '!S249),"NA")</f>
        <v>2.7932934138010643</v>
      </c>
      <c r="J249" s="26">
        <f>IFERROR(IF('1.DP 2012-2022 '!I249&lt;0,"IRPJ NEGATIVO",('1.DP 2012-2022 '!I249+'1.DP 2012-2022 '!AE249)/'1.DP 2012-2022 '!T249),"NA")</f>
        <v>1.2597113238348336</v>
      </c>
      <c r="K249" s="26">
        <f>IFERROR(IF('1.DP 2012-2022 '!J249&lt;0,"IRPJ NEGATIVO",('1.DP 2012-2022 '!J249+'1.DP 2012-2022 '!AF249)/'1.DP 2012-2022 '!U249),"NA")</f>
        <v>0.24308513426847456</v>
      </c>
      <c r="L249" s="26" t="str">
        <f>IFERROR(IF('1.DP 2012-2022 '!K249&lt;0,"IRPJ NEGATIVO",('1.DP 2012-2022 '!K249+'1.DP 2012-2022 '!AG249)/'1.DP 2012-2022 '!V249),"NA")</f>
        <v>NA</v>
      </c>
      <c r="M249" s="26" t="str">
        <f>IFERROR(IF('1.DP 2012-2022 '!L249&lt;0,"IRPJ NEGATIVO",('1.DP 2012-2022 '!L249+'1.DP 2012-2022 '!AH249)/'1.DP 2012-2022 '!W249),"NA")</f>
        <v>NA</v>
      </c>
      <c r="N249" s="26" t="str">
        <f>IFERROR(IF('1.DP 2012-2022 '!M249&lt;0,"IRPJ NEGATIVO",('1.DP 2012-2022 '!M249+'1.DP 2012-2022 '!AI249)/'1.DP 2012-2022 '!X249),"NA")</f>
        <v>NA</v>
      </c>
      <c r="O249" s="26" t="str">
        <f>IFERROR(IF('1.DP 2012-2022 '!N249&lt;0,"IRPJ NEGATIVO",('1.DP 2012-2022 '!N249+'1.DP 2012-2022 '!AJ249)/'1.DP 2012-2022 '!Y249),"NA")</f>
        <v>NA</v>
      </c>
      <c r="P249" s="26" t="str">
        <f>IFERROR(IF('1.DP 2012-2022 '!O249&lt;0,"IRPJ NEGATIVO",('1.DP 2012-2022 '!O249+'1.DP 2012-2022 '!AK249)/'1.DP 2012-2022 '!Z249),"NA")</f>
        <v>NA</v>
      </c>
      <c r="Q249" s="27">
        <f t="shared" si="1"/>
        <v>2</v>
      </c>
      <c r="R249" s="27">
        <f t="shared" si="2"/>
        <v>178</v>
      </c>
      <c r="S249" s="28">
        <f>IFERROR((SUMIF('1.DP 2012-2022 '!E249:O249,"&gt;=0",'1.DP 2012-2022 '!E249:O249)+SUMIF('1.DP 2012-2022 '!E249:O249,"&gt;=0",'1.DP 2012-2022 '!AA249:AK249))/(SUM('1.DP 2012-2022 '!P249:Z249)),"NA")</f>
        <v>0.46099858777701685</v>
      </c>
      <c r="T249" s="29">
        <f t="shared" si="3"/>
        <v>5.1797594132249082E-3</v>
      </c>
      <c r="U249" s="29">
        <f t="shared" si="4"/>
        <v>3.2579405496608964E-4</v>
      </c>
    </row>
    <row r="250" spans="1:21" ht="14.25" customHeight="1">
      <c r="A250" s="12" t="s">
        <v>562</v>
      </c>
      <c r="B250" s="12" t="s">
        <v>563</v>
      </c>
      <c r="C250" s="12" t="s">
        <v>58</v>
      </c>
      <c r="D250" s="13" t="s">
        <v>553</v>
      </c>
      <c r="E250" s="25">
        <f t="shared" si="0"/>
        <v>2.008554023707803E-2</v>
      </c>
      <c r="F250" s="26">
        <f>IFERROR(IF('1.DP 2012-2022 '!E250&lt;0,"IRPJ NEGATIVO",('1.DP 2012-2022 '!E250+'1.DP 2012-2022 '!AA250)/'1.DP 2012-2022 '!P250),"NA")</f>
        <v>0.33004604392498299</v>
      </c>
      <c r="G250" s="26">
        <f>IFERROR(IF('1.DP 2012-2022 '!F250&lt;0,"IRPJ NEGATIVO",('1.DP 2012-2022 '!F250+'1.DP 2012-2022 '!AB250)/'1.DP 2012-2022 '!Q250),"NA")</f>
        <v>0.42030639157269167</v>
      </c>
      <c r="H250" s="26">
        <f>IFERROR(IF('1.DP 2012-2022 '!G250&lt;0,"IRPJ NEGATIVO",('1.DP 2012-2022 '!G250+'1.DP 2012-2022 '!AC250)/'1.DP 2012-2022 '!R250),"NA")</f>
        <v>0.32675148785730102</v>
      </c>
      <c r="I250" s="26">
        <f>IFERROR(IF('1.DP 2012-2022 '!H250&lt;0,"IRPJ NEGATIVO",('1.DP 2012-2022 '!H250+'1.DP 2012-2022 '!AD250)/'1.DP 2012-2022 '!S250),"NA")</f>
        <v>6.0568897513145453E-2</v>
      </c>
      <c r="J250" s="26">
        <f>IFERROR(IF('1.DP 2012-2022 '!I250&lt;0,"IRPJ NEGATIVO",('1.DP 2012-2022 '!I250+'1.DP 2012-2022 '!AE250)/'1.DP 2012-2022 '!T250),"NA")</f>
        <v>4.496704136453409E-2</v>
      </c>
      <c r="K250" s="26">
        <f>IFERROR(IF('1.DP 2012-2022 '!J250&lt;0,"IRPJ NEGATIVO",('1.DP 2012-2022 '!J250+'1.DP 2012-2022 '!AF250)/'1.DP 2012-2022 '!U250),"NA")</f>
        <v>0.25519586989502324</v>
      </c>
      <c r="L250" s="26">
        <f>IFERROR(IF('1.DP 2012-2022 '!K250&lt;0,"IRPJ NEGATIVO",('1.DP 2012-2022 '!K250+'1.DP 2012-2022 '!AG250)/'1.DP 2012-2022 '!V250),"NA")</f>
        <v>0.51273875572616145</v>
      </c>
      <c r="M250" s="26">
        <f>IFERROR(IF('1.DP 2012-2022 '!L250&lt;0,"IRPJ NEGATIVO",('1.DP 2012-2022 '!L250+'1.DP 2012-2022 '!AH250)/'1.DP 2012-2022 '!W250),"NA")</f>
        <v>0.54599339735268637</v>
      </c>
      <c r="N250" s="26">
        <f>IFERROR(IF('1.DP 2012-2022 '!M250&lt;0,"IRPJ NEGATIVO",('1.DP 2012-2022 '!M250+'1.DP 2012-2022 '!AI250)/'1.DP 2012-2022 '!X250),"NA")</f>
        <v>0.40211880181653509</v>
      </c>
      <c r="O250" s="26">
        <f>IFERROR(IF('1.DP 2012-2022 '!N250&lt;0,"IRPJ NEGATIVO",('1.DP 2012-2022 '!N250+'1.DP 2012-2022 '!AJ250)/'1.DP 2012-2022 '!Y250),"NA")</f>
        <v>0.35151891497683729</v>
      </c>
      <c r="P250" s="26">
        <f>IFERROR(IF('1.DP 2012-2022 '!O250&lt;0,"IRPJ NEGATIVO",('1.DP 2012-2022 '!O250+'1.DP 2012-2022 '!AK250)/'1.DP 2012-2022 '!Z250),"NA")</f>
        <v>0.35449759635587053</v>
      </c>
      <c r="Q250" s="27">
        <f t="shared" si="1"/>
        <v>11</v>
      </c>
      <c r="R250" s="27">
        <f t="shared" si="2"/>
        <v>178</v>
      </c>
      <c r="S250" s="28">
        <f>IFERROR((SUMIF('1.DP 2012-2022 '!E250:O250,"&gt;=0",'1.DP 2012-2022 '!E250:O250)+SUMIF('1.DP 2012-2022 '!E250:O250,"&gt;=0",'1.DP 2012-2022 '!AA250:AK250))/(SUM('1.DP 2012-2022 '!P250:Z250)),"NA")</f>
        <v>0.20377988623662241</v>
      </c>
      <c r="T250" s="29">
        <f t="shared" si="3"/>
        <v>1.2593139037094643E-2</v>
      </c>
      <c r="U250" s="29">
        <f t="shared" si="4"/>
        <v>7.9207729632609417E-4</v>
      </c>
    </row>
    <row r="251" spans="1:21" ht="14.25" customHeight="1">
      <c r="A251" s="12" t="s">
        <v>564</v>
      </c>
      <c r="B251" s="12" t="s">
        <v>565</v>
      </c>
      <c r="C251" s="12" t="s">
        <v>58</v>
      </c>
      <c r="D251" s="13" t="s">
        <v>553</v>
      </c>
      <c r="E251" s="25">
        <f t="shared" si="0"/>
        <v>7.8732712267918937E-3</v>
      </c>
      <c r="F251" s="26">
        <f>IFERROR(IF('1.DP 2012-2022 '!E251&lt;0,"IRPJ NEGATIVO",('1.DP 2012-2022 '!E251+'1.DP 2012-2022 '!AA251)/'1.DP 2012-2022 '!P251),"NA")</f>
        <v>-0.10091801606942156</v>
      </c>
      <c r="G251" s="26">
        <f>IFERROR(IF('1.DP 2012-2022 '!F251&lt;0,"IRPJ NEGATIVO",('1.DP 2012-2022 '!F251+'1.DP 2012-2022 '!AB251)/'1.DP 2012-2022 '!Q251),"NA")</f>
        <v>4.5807854498489731E-2</v>
      </c>
      <c r="H251" s="26">
        <f>IFERROR(IF('1.DP 2012-2022 '!G251&lt;0,"IRPJ NEGATIVO",('1.DP 2012-2022 '!G251+'1.DP 2012-2022 '!AC251)/'1.DP 2012-2022 '!R251),"NA")</f>
        <v>-5.3410625755670363E-2</v>
      </c>
      <c r="I251" s="26">
        <f>IFERROR(IF('1.DP 2012-2022 '!H251&lt;0,"IRPJ NEGATIVO",('1.DP 2012-2022 '!H251+'1.DP 2012-2022 '!AD251)/'1.DP 2012-2022 '!S251),"NA")</f>
        <v>5.0543659796690441E-2</v>
      </c>
      <c r="J251" s="26">
        <f>IFERROR(IF('1.DP 2012-2022 '!I251&lt;0,"IRPJ NEGATIVO",('1.DP 2012-2022 '!I251+'1.DP 2012-2022 '!AE251)/'1.DP 2012-2022 '!T251),"NA")</f>
        <v>0.19044277215755384</v>
      </c>
      <c r="K251" s="26">
        <f>IFERROR(IF('1.DP 2012-2022 '!J251&lt;0,"IRPJ NEGATIVO",('1.DP 2012-2022 '!J251+'1.DP 2012-2022 '!AF251)/'1.DP 2012-2022 '!U251),"NA")</f>
        <v>0.19131787140210313</v>
      </c>
      <c r="L251" s="26">
        <f>IFERROR(IF('1.DP 2012-2022 '!K251&lt;0,"IRPJ NEGATIVO",('1.DP 2012-2022 '!K251+'1.DP 2012-2022 '!AG251)/'1.DP 2012-2022 '!V251),"NA")</f>
        <v>0.2702855100033083</v>
      </c>
      <c r="M251" s="26">
        <f>IFERROR(IF('1.DP 2012-2022 '!L251&lt;0,"IRPJ NEGATIVO",('1.DP 2012-2022 '!L251+'1.DP 2012-2022 '!AH251)/'1.DP 2012-2022 '!W251),"NA")</f>
        <v>0.26988274381539423</v>
      </c>
      <c r="N251" s="26">
        <f>IFERROR(IF('1.DP 2012-2022 '!M251&lt;0,"IRPJ NEGATIVO",('1.DP 2012-2022 '!M251+'1.DP 2012-2022 '!AI251)/'1.DP 2012-2022 '!X251),"NA")</f>
        <v>0.19754511465171648</v>
      </c>
      <c r="O251" s="26">
        <f>IFERROR(IF('1.DP 2012-2022 '!N251&lt;0,"IRPJ NEGATIVO",('1.DP 2012-2022 '!N251+'1.DP 2012-2022 '!AJ251)/'1.DP 2012-2022 '!Y251),"NA")</f>
        <v>0.21254155038070585</v>
      </c>
      <c r="P251" s="26">
        <f>IFERROR(IF('1.DP 2012-2022 '!O251&lt;0,"IRPJ NEGATIVO",('1.DP 2012-2022 '!O251+'1.DP 2012-2022 '!AK251)/'1.DP 2012-2022 '!Z251),"NA")</f>
        <v>0.27075270148436953</v>
      </c>
      <c r="Q251" s="27">
        <f t="shared" si="1"/>
        <v>11</v>
      </c>
      <c r="R251" s="27">
        <f t="shared" si="2"/>
        <v>178</v>
      </c>
      <c r="S251" s="28">
        <f>IFERROR((SUMIF('1.DP 2012-2022 '!E251:O251,"&gt;=0",'1.DP 2012-2022 '!E251:O251)+SUMIF('1.DP 2012-2022 '!E251:O251,"&gt;=0",'1.DP 2012-2022 '!AA251:AK251))/(SUM('1.DP 2012-2022 '!P251:Z251)),"NA")</f>
        <v>0.15594394653072641</v>
      </c>
      <c r="T251" s="29">
        <f t="shared" si="3"/>
        <v>9.6369854597639915E-3</v>
      </c>
      <c r="U251" s="29">
        <f t="shared" si="4"/>
        <v>6.0614254835264676E-4</v>
      </c>
    </row>
    <row r="252" spans="1:21" ht="14.25" customHeight="1">
      <c r="A252" s="12" t="s">
        <v>566</v>
      </c>
      <c r="B252" s="12" t="s">
        <v>567</v>
      </c>
      <c r="C252" s="12" t="s">
        <v>58</v>
      </c>
      <c r="D252" s="13" t="s">
        <v>553</v>
      </c>
      <c r="E252" s="25">
        <f t="shared" si="0"/>
        <v>1.8611045554056845E-2</v>
      </c>
      <c r="F252" s="26">
        <f>IFERROR(IF('1.DP 2012-2022 '!E252&lt;0,"IRPJ NEGATIVO",('1.DP 2012-2022 '!E252+'1.DP 2012-2022 '!AA252)/'1.DP 2012-2022 '!P252),"NA")</f>
        <v>0.23844022957539779</v>
      </c>
      <c r="G252" s="26">
        <f>IFERROR(IF('1.DP 2012-2022 '!F252&lt;0,"IRPJ NEGATIVO",('1.DP 2012-2022 '!F252+'1.DP 2012-2022 '!AB252)/'1.DP 2012-2022 '!Q252),"NA")</f>
        <v>0.29150305982627256</v>
      </c>
      <c r="H252" s="26">
        <f>IFERROR(IF('1.DP 2012-2022 '!G252&lt;0,"IRPJ NEGATIVO",('1.DP 2012-2022 '!G252+'1.DP 2012-2022 '!AC252)/'1.DP 2012-2022 '!R252),"NA")</f>
        <v>0.24585819395300093</v>
      </c>
      <c r="I252" s="26">
        <f>IFERROR(IF('1.DP 2012-2022 '!H252&lt;0,"IRPJ NEGATIVO",('1.DP 2012-2022 '!H252+'1.DP 2012-2022 '!AD252)/'1.DP 2012-2022 '!S252),"NA")</f>
        <v>0.26720725665635425</v>
      </c>
      <c r="J252" s="26">
        <f>IFERROR(IF('1.DP 2012-2022 '!I252&lt;0,"IRPJ NEGATIVO",('1.DP 2012-2022 '!I252+'1.DP 2012-2022 '!AE252)/'1.DP 2012-2022 '!T252),"NA")</f>
        <v>0.26500642816374553</v>
      </c>
      <c r="K252" s="26">
        <f>IFERROR(IF('1.DP 2012-2022 '!J252&lt;0,"IRPJ NEGATIVO",('1.DP 2012-2022 '!J252+'1.DP 2012-2022 '!AF252)/'1.DP 2012-2022 '!U252),"NA")</f>
        <v>0.25048098840891136</v>
      </c>
      <c r="L252" s="26">
        <f>IFERROR(IF('1.DP 2012-2022 '!K252&lt;0,"IRPJ NEGATIVO",('1.DP 2012-2022 '!K252+'1.DP 2012-2022 '!AG252)/'1.DP 2012-2022 '!V252),"NA")</f>
        <v>0.22293597305869839</v>
      </c>
      <c r="M252" s="26">
        <f>IFERROR(IF('1.DP 2012-2022 '!L252&lt;0,"IRPJ NEGATIVO",('1.DP 2012-2022 '!L252+'1.DP 2012-2022 '!AH252)/'1.DP 2012-2022 '!W252),"NA")</f>
        <v>0.37764958254533815</v>
      </c>
      <c r="N252" s="26">
        <f>IFERROR(IF('1.DP 2012-2022 '!M252&lt;0,"IRPJ NEGATIVO",('1.DP 2012-2022 '!M252+'1.DP 2012-2022 '!AI252)/'1.DP 2012-2022 '!X252),"NA")</f>
        <v>0.40248471429434396</v>
      </c>
      <c r="O252" s="26">
        <f>IFERROR(IF('1.DP 2012-2022 '!N252&lt;0,"IRPJ NEGATIVO",('1.DP 2012-2022 '!N252+'1.DP 2012-2022 '!AJ252)/'1.DP 2012-2022 '!Y252),"NA")</f>
        <v>0.45003912681077218</v>
      </c>
      <c r="P252" s="26">
        <f>IFERROR(IF('1.DP 2012-2022 '!O252&lt;0,"IRPJ NEGATIVO",('1.DP 2012-2022 '!O252+'1.DP 2012-2022 '!AK252)/'1.DP 2012-2022 '!Z252),"NA")</f>
        <v>0.31627023834702622</v>
      </c>
      <c r="Q252" s="27">
        <f t="shared" si="1"/>
        <v>11</v>
      </c>
      <c r="R252" s="27">
        <f t="shared" si="2"/>
        <v>178</v>
      </c>
      <c r="S252" s="28">
        <f>IFERROR((SUMIF('1.DP 2012-2022 '!E252:O252,"&gt;=0",'1.DP 2012-2022 '!E252:O252)+SUMIF('1.DP 2012-2022 '!E252:O252,"&gt;=0",'1.DP 2012-2022 '!AA252:AK252))/(SUM('1.DP 2012-2022 '!P252:Z252)),"NA")</f>
        <v>0.2836006015658768</v>
      </c>
      <c r="T252" s="29">
        <f t="shared" si="3"/>
        <v>1.7525879872048566E-2</v>
      </c>
      <c r="U252" s="29">
        <f t="shared" si="4"/>
        <v>1.1023344937189559E-3</v>
      </c>
    </row>
    <row r="253" spans="1:21" ht="14.25" customHeight="1">
      <c r="A253" s="12" t="s">
        <v>568</v>
      </c>
      <c r="B253" s="12" t="s">
        <v>569</v>
      </c>
      <c r="C253" s="12" t="s">
        <v>58</v>
      </c>
      <c r="D253" s="13" t="s">
        <v>553</v>
      </c>
      <c r="E253" s="25">
        <f t="shared" si="0"/>
        <v>1.0749627547821749E-2</v>
      </c>
      <c r="F253" s="26">
        <f>IFERROR(IF('1.DP 2012-2022 '!E253&lt;0,"IRPJ NEGATIVO",('1.DP 2012-2022 '!E253+'1.DP 2012-2022 '!AA253)/'1.DP 2012-2022 '!P253),"NA")</f>
        <v>0.46412890098978021</v>
      </c>
      <c r="G253" s="26">
        <f>IFERROR(IF('1.DP 2012-2022 '!F253&lt;0,"IRPJ NEGATIVO",('1.DP 2012-2022 '!F253+'1.DP 2012-2022 '!AB253)/'1.DP 2012-2022 '!Q253),"NA")</f>
        <v>-1.5135652783416508E-2</v>
      </c>
      <c r="H253" s="26">
        <f>IFERROR(IF('1.DP 2012-2022 '!G253&lt;0,"IRPJ NEGATIVO",('1.DP 2012-2022 '!G253+'1.DP 2012-2022 '!AC253)/'1.DP 2012-2022 '!R253),"NA")</f>
        <v>0.30667597810455882</v>
      </c>
      <c r="I253" s="26">
        <f>IFERROR(IF('1.DP 2012-2022 '!H253&lt;0,"IRPJ NEGATIVO",('1.DP 2012-2022 '!H253+'1.DP 2012-2022 '!AD253)/'1.DP 2012-2022 '!S253),"NA")</f>
        <v>0.24580091033703919</v>
      </c>
      <c r="J253" s="26">
        <f>IFERROR(IF('1.DP 2012-2022 '!I253&lt;0,"IRPJ NEGATIVO",('1.DP 2012-2022 '!I253+'1.DP 2012-2022 '!AE253)/'1.DP 2012-2022 '!T253),"NA")</f>
        <v>0.24368461194519048</v>
      </c>
      <c r="K253" s="26">
        <f>IFERROR(IF('1.DP 2012-2022 '!J253&lt;0,"IRPJ NEGATIVO",('1.DP 2012-2022 '!J253+'1.DP 2012-2022 '!AF253)/'1.DP 2012-2022 '!U253),"NA")</f>
        <v>0.2730716115071174</v>
      </c>
      <c r="L253" s="26">
        <f>IFERROR(IF('1.DP 2012-2022 '!K253&lt;0,"IRPJ NEGATIVO",('1.DP 2012-2022 '!K253+'1.DP 2012-2022 '!AG253)/'1.DP 2012-2022 '!V253),"NA")</f>
        <v>0.22023258435938733</v>
      </c>
      <c r="M253" s="26">
        <f>IFERROR(IF('1.DP 2012-2022 '!L253&lt;0,"IRPJ NEGATIVO",('1.DP 2012-2022 '!L253+'1.DP 2012-2022 '!AH253)/'1.DP 2012-2022 '!W253),"NA")</f>
        <v>0.17497475905261456</v>
      </c>
      <c r="N253" s="26" t="str">
        <f>IFERROR(IF('1.DP 2012-2022 '!M253&lt;0,"IRPJ NEGATIVO",('1.DP 2012-2022 '!M253+'1.DP 2012-2022 '!AI253)/'1.DP 2012-2022 '!X253),"NA")</f>
        <v>NA</v>
      </c>
      <c r="O253" s="26" t="str">
        <f>IFERROR(IF('1.DP 2012-2022 '!N253&lt;0,"IRPJ NEGATIVO",('1.DP 2012-2022 '!N253+'1.DP 2012-2022 '!AJ253)/'1.DP 2012-2022 '!Y253),"NA")</f>
        <v>NA</v>
      </c>
      <c r="P253" s="26" t="str">
        <f>IFERROR(IF('1.DP 2012-2022 '!O253&lt;0,"IRPJ NEGATIVO",('1.DP 2012-2022 '!O253+'1.DP 2012-2022 '!AK253)/'1.DP 2012-2022 '!Z253),"NA")</f>
        <v>NA</v>
      </c>
      <c r="Q253" s="27">
        <f t="shared" si="1"/>
        <v>8</v>
      </c>
      <c r="R253" s="27">
        <f t="shared" si="2"/>
        <v>178</v>
      </c>
      <c r="S253" s="28">
        <f>IFERROR((SUMIF('1.DP 2012-2022 '!E253:O253,"&gt;=0",'1.DP 2012-2022 '!E253:O253)+SUMIF('1.DP 2012-2022 '!E253:O253,"&gt;=0",'1.DP 2012-2022 '!AA253:AK253))/(SUM('1.DP 2012-2022 '!P253:Z253)),"NA")</f>
        <v>0.17420665634941992</v>
      </c>
      <c r="T253" s="29">
        <f t="shared" si="3"/>
        <v>7.8295126449177497E-3</v>
      </c>
      <c r="U253" s="29">
        <f t="shared" si="4"/>
        <v>4.9245697907963231E-4</v>
      </c>
    </row>
    <row r="254" spans="1:21" ht="14.25" customHeight="1">
      <c r="A254" s="12" t="s">
        <v>570</v>
      </c>
      <c r="B254" s="12" t="s">
        <v>571</v>
      </c>
      <c r="C254" s="12" t="s">
        <v>58</v>
      </c>
      <c r="D254" s="13" t="s">
        <v>553</v>
      </c>
      <c r="E254" s="25">
        <f t="shared" si="0"/>
        <v>7.1953092955738085E-4</v>
      </c>
      <c r="F254" s="26">
        <f>IFERROR(IF('1.DP 2012-2022 '!E254&lt;0,"IRPJ NEGATIVO",('1.DP 2012-2022 '!E254+'1.DP 2012-2022 '!AA254)/'1.DP 2012-2022 '!P254),"NA")</f>
        <v>-5.9181778458664333E-2</v>
      </c>
      <c r="G254" s="26">
        <f>IFERROR(IF('1.DP 2012-2022 '!F254&lt;0,"IRPJ NEGATIVO",('1.DP 2012-2022 '!F254+'1.DP 2012-2022 '!AB254)/'1.DP 2012-2022 '!Q254),"NA")</f>
        <v>1.6164648315845871E-2</v>
      </c>
      <c r="H254" s="26">
        <f>IFERROR(IF('1.DP 2012-2022 '!G254&lt;0,"IRPJ NEGATIVO",('1.DP 2012-2022 '!G254+'1.DP 2012-2022 '!AC254)/'1.DP 2012-2022 '!R254),"NA")</f>
        <v>-6.2867524055674709E-2</v>
      </c>
      <c r="I254" s="26">
        <f>IFERROR(IF('1.DP 2012-2022 '!H254&lt;0,"IRPJ NEGATIVO",('1.DP 2012-2022 '!H254+'1.DP 2012-2022 '!AD254)/'1.DP 2012-2022 '!S254),"NA")</f>
        <v>-8.0806042407175455E-2</v>
      </c>
      <c r="J254" s="26" t="str">
        <f>IFERROR(IF('1.DP 2012-2022 '!I254&lt;0,"IRPJ NEGATIVO",('1.DP 2012-2022 '!I254+'1.DP 2012-2022 '!AE254)/'1.DP 2012-2022 '!T254),"NA")</f>
        <v>IRPJ NEGATIVO</v>
      </c>
      <c r="K254" s="26">
        <f>IFERROR(IF('1.DP 2012-2022 '!J254&lt;0,"IRPJ NEGATIVO",('1.DP 2012-2022 '!J254+'1.DP 2012-2022 '!AF254)/'1.DP 2012-2022 '!U254),"NA")</f>
        <v>8.3958669694540494E-2</v>
      </c>
      <c r="L254" s="26">
        <f>IFERROR(IF('1.DP 2012-2022 '!K254&lt;0,"IRPJ NEGATIVO",('1.DP 2012-2022 '!K254+'1.DP 2012-2022 '!AG254)/'1.DP 2012-2022 '!V254),"NA")</f>
        <v>0.23080853237234192</v>
      </c>
      <c r="M254" s="26" t="str">
        <f>IFERROR(IF('1.DP 2012-2022 '!L254&lt;0,"IRPJ NEGATIVO",('1.DP 2012-2022 '!L254+'1.DP 2012-2022 '!AH254)/'1.DP 2012-2022 '!W254),"NA")</f>
        <v>IRPJ NEGATIVO</v>
      </c>
      <c r="N254" s="26" t="str">
        <f>IFERROR(IF('1.DP 2012-2022 '!M254&lt;0,"IRPJ NEGATIVO",('1.DP 2012-2022 '!M254+'1.DP 2012-2022 '!AI254)/'1.DP 2012-2022 '!X254),"NA")</f>
        <v>IRPJ NEGATIVO</v>
      </c>
      <c r="O254" s="26" t="str">
        <f>IFERROR(IF('1.DP 2012-2022 '!N254&lt;0,"IRPJ NEGATIVO",('1.DP 2012-2022 '!N254+'1.DP 2012-2022 '!AJ254)/'1.DP 2012-2022 '!Y254),"NA")</f>
        <v>IRPJ NEGATIVO</v>
      </c>
      <c r="P254" s="26" t="str">
        <f>IFERROR(IF('1.DP 2012-2022 '!O254&lt;0,"IRPJ NEGATIVO",('1.DP 2012-2022 '!O254+'1.DP 2012-2022 '!AK254)/'1.DP 2012-2022 '!Z254),"NA")</f>
        <v>IRPJ NEGATIVO</v>
      </c>
      <c r="Q254" s="27">
        <f t="shared" si="1"/>
        <v>6</v>
      </c>
      <c r="R254" s="27">
        <f t="shared" si="2"/>
        <v>178</v>
      </c>
      <c r="S254" s="28">
        <f>IFERROR((SUMIF('1.DP 2012-2022 '!E254:O254,"&gt;=0",'1.DP 2012-2022 '!E254:O254)+SUMIF('1.DP 2012-2022 '!E254:O254,"&gt;=0",'1.DP 2012-2022 '!AA254:AK254))/(SUM('1.DP 2012-2022 '!P254:Z254)),"NA")</f>
        <v>1.0967227549925126E-2</v>
      </c>
      <c r="T254" s="29">
        <f t="shared" si="3"/>
        <v>3.6968182752556599E-4</v>
      </c>
      <c r="U254" s="29">
        <f t="shared" si="4"/>
        <v>2.3252072544010865E-5</v>
      </c>
    </row>
    <row r="255" spans="1:21" ht="14.25" customHeight="1">
      <c r="A255" s="12" t="s">
        <v>572</v>
      </c>
      <c r="B255" s="12" t="s">
        <v>573</v>
      </c>
      <c r="C255" s="12" t="s">
        <v>58</v>
      </c>
      <c r="D255" s="13" t="s">
        <v>553</v>
      </c>
      <c r="E255" s="25">
        <f t="shared" si="0"/>
        <v>2.2719338152181528E-3</v>
      </c>
      <c r="F255" s="26">
        <f>IFERROR(IF('1.DP 2012-2022 '!E255&lt;0,"IRPJ NEGATIVO",('1.DP 2012-2022 '!E255+'1.DP 2012-2022 '!AA255)/'1.DP 2012-2022 '!P255),"NA")</f>
        <v>-5.2931341955777811E-2</v>
      </c>
      <c r="G255" s="26">
        <f>IFERROR(IF('1.DP 2012-2022 '!F255&lt;0,"IRPJ NEGATIVO",('1.DP 2012-2022 '!F255+'1.DP 2012-2022 '!AB255)/'1.DP 2012-2022 '!Q255),"NA")</f>
        <v>20.391319715454831</v>
      </c>
      <c r="H255" s="26">
        <f>IFERROR(IF('1.DP 2012-2022 '!G255&lt;0,"IRPJ NEGATIVO",('1.DP 2012-2022 '!G255+'1.DP 2012-2022 '!AC255)/'1.DP 2012-2022 '!R255),"NA")</f>
        <v>0.45733556106460904</v>
      </c>
      <c r="I255" s="26">
        <f>IFERROR(IF('1.DP 2012-2022 '!H255&lt;0,"IRPJ NEGATIVO",('1.DP 2012-2022 '!H255+'1.DP 2012-2022 '!AD255)/'1.DP 2012-2022 '!S255),"NA")</f>
        <v>1.2767147112620596</v>
      </c>
      <c r="J255" s="26" t="str">
        <f>IFERROR(IF('1.DP 2012-2022 '!I255&lt;0,"IRPJ NEGATIVO",('1.DP 2012-2022 '!I255+'1.DP 2012-2022 '!AE255)/'1.DP 2012-2022 '!T255),"NA")</f>
        <v>NA</v>
      </c>
      <c r="K255" s="26" t="str">
        <f>IFERROR(IF('1.DP 2012-2022 '!J255&lt;0,"IRPJ NEGATIVO",('1.DP 2012-2022 '!J255+'1.DP 2012-2022 '!AF255)/'1.DP 2012-2022 '!U255),"NA")</f>
        <v>NA</v>
      </c>
      <c r="L255" s="26" t="str">
        <f>IFERROR(IF('1.DP 2012-2022 '!K255&lt;0,"IRPJ NEGATIVO",('1.DP 2012-2022 '!K255+'1.DP 2012-2022 '!AG255)/'1.DP 2012-2022 '!V255),"NA")</f>
        <v>NA</v>
      </c>
      <c r="M255" s="26" t="str">
        <f>IFERROR(IF('1.DP 2012-2022 '!L255&lt;0,"IRPJ NEGATIVO",('1.DP 2012-2022 '!L255+'1.DP 2012-2022 '!AH255)/'1.DP 2012-2022 '!W255),"NA")</f>
        <v>NA</v>
      </c>
      <c r="N255" s="26" t="str">
        <f>IFERROR(IF('1.DP 2012-2022 '!M255&lt;0,"IRPJ NEGATIVO",('1.DP 2012-2022 '!M255+'1.DP 2012-2022 '!AI255)/'1.DP 2012-2022 '!X255),"NA")</f>
        <v>NA</v>
      </c>
      <c r="O255" s="26" t="str">
        <f>IFERROR(IF('1.DP 2012-2022 '!N255&lt;0,"IRPJ NEGATIVO",('1.DP 2012-2022 '!N255+'1.DP 2012-2022 '!AJ255)/'1.DP 2012-2022 '!Y255),"NA")</f>
        <v>NA</v>
      </c>
      <c r="P255" s="26" t="str">
        <f>IFERROR(IF('1.DP 2012-2022 '!O255&lt;0,"IRPJ NEGATIVO",('1.DP 2012-2022 '!O255+'1.DP 2012-2022 '!AK255)/'1.DP 2012-2022 '!Z255),"NA")</f>
        <v>NA</v>
      </c>
      <c r="Q255" s="27">
        <f t="shared" si="1"/>
        <v>2</v>
      </c>
      <c r="R255" s="27">
        <f t="shared" si="2"/>
        <v>178</v>
      </c>
      <c r="S255" s="28">
        <f>IFERROR((SUMIF('1.DP 2012-2022 '!E255:O255,"&gt;=0",'1.DP 2012-2022 '!E255:O255)+SUMIF('1.DP 2012-2022 '!E255:O255,"&gt;=0",'1.DP 2012-2022 '!AA255:AK255))/(SUM('1.DP 2012-2022 '!P255:Z255)),"NA")</f>
        <v>-2.4326327439609572</v>
      </c>
      <c r="T255" s="29" t="str">
        <f t="shared" si="3"/>
        <v>na</v>
      </c>
      <c r="U255" s="29" t="str">
        <f t="shared" si="4"/>
        <v>na</v>
      </c>
    </row>
    <row r="256" spans="1:21" ht="14.25" customHeight="1">
      <c r="A256" s="12" t="s">
        <v>574</v>
      </c>
      <c r="B256" s="12" t="s">
        <v>575</v>
      </c>
      <c r="C256" s="12" t="s">
        <v>58</v>
      </c>
      <c r="D256" s="13" t="s">
        <v>553</v>
      </c>
      <c r="E256" s="25">
        <f t="shared" si="0"/>
        <v>1.0186735026271413E-2</v>
      </c>
      <c r="F256" s="26">
        <f>IFERROR(IF('1.DP 2012-2022 '!E256&lt;0,"IRPJ NEGATIVO",('1.DP 2012-2022 '!E256+'1.DP 2012-2022 '!AA256)/'1.DP 2012-2022 '!P256),"NA")</f>
        <v>0.29067515235073765</v>
      </c>
      <c r="G256" s="26">
        <f>IFERROR(IF('1.DP 2012-2022 '!F256&lt;0,"IRPJ NEGATIVO",('1.DP 2012-2022 '!F256+'1.DP 2012-2022 '!AB256)/'1.DP 2012-2022 '!Q256),"NA")</f>
        <v>0.20114243567223045</v>
      </c>
      <c r="H256" s="26">
        <f>IFERROR(IF('1.DP 2012-2022 '!G256&lt;0,"IRPJ NEGATIVO",('1.DP 2012-2022 '!G256+'1.DP 2012-2022 '!AC256)/'1.DP 2012-2022 '!R256),"NA")</f>
        <v>0.24715382269932493</v>
      </c>
      <c r="I256" s="26">
        <f>IFERROR(IF('1.DP 2012-2022 '!H256&lt;0,"IRPJ NEGATIVO",('1.DP 2012-2022 '!H256+'1.DP 2012-2022 '!AD256)/'1.DP 2012-2022 '!S256),"NA")</f>
        <v>-1.398608740448392</v>
      </c>
      <c r="J256" s="26">
        <f>IFERROR(IF('1.DP 2012-2022 '!I256&lt;0,"IRPJ NEGATIVO",('1.DP 2012-2022 '!I256+'1.DP 2012-2022 '!AE256)/'1.DP 2012-2022 '!T256),"NA")</f>
        <v>0.64089257983636228</v>
      </c>
      <c r="K256" s="26">
        <f>IFERROR(IF('1.DP 2012-2022 '!J256&lt;0,"IRPJ NEGATIVO",('1.DP 2012-2022 '!J256+'1.DP 2012-2022 '!AF256)/'1.DP 2012-2022 '!U256),"NA")</f>
        <v>0.43337484411765614</v>
      </c>
      <c r="L256" s="26">
        <f>IFERROR(IF('1.DP 2012-2022 '!K256&lt;0,"IRPJ NEGATIVO",('1.DP 2012-2022 '!K256+'1.DP 2012-2022 '!AG256)/'1.DP 2012-2022 '!V256),"NA")</f>
        <v>0.88421052717390314</v>
      </c>
      <c r="M256" s="26" t="str">
        <f>IFERROR(IF('1.DP 2012-2022 '!L256&lt;0,"IRPJ NEGATIVO",('1.DP 2012-2022 '!L256+'1.DP 2012-2022 '!AH256)/'1.DP 2012-2022 '!W256),"NA")</f>
        <v>NA</v>
      </c>
      <c r="N256" s="26" t="str">
        <f>IFERROR(IF('1.DP 2012-2022 '!M256&lt;0,"IRPJ NEGATIVO",('1.DP 2012-2022 '!M256+'1.DP 2012-2022 '!AI256)/'1.DP 2012-2022 '!X256),"NA")</f>
        <v>NA</v>
      </c>
      <c r="O256" s="26" t="str">
        <f>IFERROR(IF('1.DP 2012-2022 '!N256&lt;0,"IRPJ NEGATIVO",('1.DP 2012-2022 '!N256+'1.DP 2012-2022 '!AJ256)/'1.DP 2012-2022 '!Y256),"NA")</f>
        <v>NA</v>
      </c>
      <c r="P256" s="26" t="str">
        <f>IFERROR(IF('1.DP 2012-2022 '!O256&lt;0,"IRPJ NEGATIVO",('1.DP 2012-2022 '!O256+'1.DP 2012-2022 '!AK256)/'1.DP 2012-2022 '!Z256),"NA")</f>
        <v>NA</v>
      </c>
      <c r="Q256" s="27">
        <f t="shared" si="1"/>
        <v>5</v>
      </c>
      <c r="R256" s="27">
        <f t="shared" si="2"/>
        <v>178</v>
      </c>
      <c r="S256" s="28">
        <f>IFERROR((SUMIF('1.DP 2012-2022 '!E256:O256,"&gt;=0",'1.DP 2012-2022 '!E256:O256)+SUMIF('1.DP 2012-2022 '!E256:O256,"&gt;=0",'1.DP 2012-2022 '!AA256:AK256))/(SUM('1.DP 2012-2022 '!P256:Z256)),"NA")</f>
        <v>1.6830540315631255E-2</v>
      </c>
      <c r="T256" s="29">
        <f t="shared" si="3"/>
        <v>4.7276798639413637E-4</v>
      </c>
      <c r="U256" s="29">
        <f t="shared" si="4"/>
        <v>2.9735936953412109E-5</v>
      </c>
    </row>
    <row r="257" spans="1:21" ht="14.25" customHeight="1">
      <c r="A257" s="12" t="s">
        <v>576</v>
      </c>
      <c r="B257" s="12" t="s">
        <v>577</v>
      </c>
      <c r="C257" s="12" t="s">
        <v>58</v>
      </c>
      <c r="D257" s="13" t="s">
        <v>553</v>
      </c>
      <c r="E257" s="25">
        <f t="shared" si="0"/>
        <v>9.3209590467022933E-3</v>
      </c>
      <c r="F257" s="26">
        <f>IFERROR(IF('1.DP 2012-2022 '!E257&lt;0,"IRPJ NEGATIVO",('1.DP 2012-2022 '!E257+'1.DP 2012-2022 '!AA257)/'1.DP 2012-2022 '!P257),"NA")</f>
        <v>0.33980326527200383</v>
      </c>
      <c r="G257" s="26">
        <f>IFERROR(IF('1.DP 2012-2022 '!F257&lt;0,"IRPJ NEGATIVO",('1.DP 2012-2022 '!F257+'1.DP 2012-2022 '!AB257)/'1.DP 2012-2022 '!Q257),"NA")</f>
        <v>0.33397133525447026</v>
      </c>
      <c r="H257" s="26">
        <f>IFERROR(IF('1.DP 2012-2022 '!G257&lt;0,"IRPJ NEGATIVO",('1.DP 2012-2022 '!G257+'1.DP 2012-2022 '!AC257)/'1.DP 2012-2022 '!R257),"NA")</f>
        <v>0.29309472373514295</v>
      </c>
      <c r="I257" s="26">
        <f>IFERROR(IF('1.DP 2012-2022 '!H257&lt;0,"IRPJ NEGATIVO",('1.DP 2012-2022 '!H257+'1.DP 2012-2022 '!AD257)/'1.DP 2012-2022 '!S257),"NA")</f>
        <v>0.34578252757726102</v>
      </c>
      <c r="J257" s="26">
        <f>IFERROR(IF('1.DP 2012-2022 '!I257&lt;0,"IRPJ NEGATIVO",('1.DP 2012-2022 '!I257+'1.DP 2012-2022 '!AE257)/'1.DP 2012-2022 '!T257),"NA")</f>
        <v>0.34647885847413018</v>
      </c>
      <c r="K257" s="26" t="str">
        <f>IFERROR(IF('1.DP 2012-2022 '!J257&lt;0,"IRPJ NEGATIVO",('1.DP 2012-2022 '!J257+'1.DP 2012-2022 '!AF257)/'1.DP 2012-2022 '!U257),"NA")</f>
        <v>NA</v>
      </c>
      <c r="L257" s="26" t="str">
        <f>IFERROR(IF('1.DP 2012-2022 '!K257&lt;0,"IRPJ NEGATIVO",('1.DP 2012-2022 '!K257+'1.DP 2012-2022 '!AG257)/'1.DP 2012-2022 '!V257),"NA")</f>
        <v>NA</v>
      </c>
      <c r="M257" s="26" t="str">
        <f>IFERROR(IF('1.DP 2012-2022 '!L257&lt;0,"IRPJ NEGATIVO",('1.DP 2012-2022 '!L257+'1.DP 2012-2022 '!AH257)/'1.DP 2012-2022 '!W257),"NA")</f>
        <v>NA</v>
      </c>
      <c r="N257" s="26" t="str">
        <f>IFERROR(IF('1.DP 2012-2022 '!M257&lt;0,"IRPJ NEGATIVO",('1.DP 2012-2022 '!M257+'1.DP 2012-2022 '!AI257)/'1.DP 2012-2022 '!X257),"NA")</f>
        <v>NA</v>
      </c>
      <c r="O257" s="26" t="str">
        <f>IFERROR(IF('1.DP 2012-2022 '!N257&lt;0,"IRPJ NEGATIVO",('1.DP 2012-2022 '!N257+'1.DP 2012-2022 '!AJ257)/'1.DP 2012-2022 '!Y257),"NA")</f>
        <v>NA</v>
      </c>
      <c r="P257" s="26" t="str">
        <f>IFERROR(IF('1.DP 2012-2022 '!O257&lt;0,"IRPJ NEGATIVO",('1.DP 2012-2022 '!O257+'1.DP 2012-2022 '!AK257)/'1.DP 2012-2022 '!Z257),"NA")</f>
        <v>NA</v>
      </c>
      <c r="Q257" s="27">
        <f t="shared" si="1"/>
        <v>5</v>
      </c>
      <c r="R257" s="27">
        <f t="shared" si="2"/>
        <v>178</v>
      </c>
      <c r="S257" s="28">
        <f>IFERROR((SUMIF('1.DP 2012-2022 '!E257:O257,"&gt;=0",'1.DP 2012-2022 '!E257:O257)+SUMIF('1.DP 2012-2022 '!E257:O257,"&gt;=0",'1.DP 2012-2022 '!AA257:AK257))/(SUM('1.DP 2012-2022 '!P257:Z257)),"NA")</f>
        <v>0.33614048699198279</v>
      </c>
      <c r="T257" s="29">
        <f t="shared" si="3"/>
        <v>9.442148511010752E-3</v>
      </c>
      <c r="U257" s="29">
        <f t="shared" si="4"/>
        <v>5.9388778620491657E-4</v>
      </c>
    </row>
    <row r="258" spans="1:21" ht="14.25" customHeight="1">
      <c r="A258" s="12" t="s">
        <v>578</v>
      </c>
      <c r="B258" s="12" t="s">
        <v>579</v>
      </c>
      <c r="C258" s="12" t="s">
        <v>58</v>
      </c>
      <c r="D258" s="13" t="s">
        <v>553</v>
      </c>
      <c r="E258" s="25">
        <f t="shared" si="0"/>
        <v>1.504931761416879E-2</v>
      </c>
      <c r="F258" s="26">
        <f>IFERROR(IF('1.DP 2012-2022 '!E258&lt;0,"IRPJ NEGATIVO",('1.DP 2012-2022 '!E258+'1.DP 2012-2022 '!AA258)/'1.DP 2012-2022 '!P258),"NA")</f>
        <v>1.766358882402717E-2</v>
      </c>
      <c r="G258" s="26">
        <f>IFERROR(IF('1.DP 2012-2022 '!F258&lt;0,"IRPJ NEGATIVO",('1.DP 2012-2022 '!F258+'1.DP 2012-2022 '!AB258)/'1.DP 2012-2022 '!Q258),"NA")</f>
        <v>0.13600000017837799</v>
      </c>
      <c r="H258" s="26">
        <f>IFERROR(IF('1.DP 2012-2022 '!G258&lt;0,"IRPJ NEGATIVO",('1.DP 2012-2022 '!G258+'1.DP 2012-2022 '!AC258)/'1.DP 2012-2022 '!R258),"NA")</f>
        <v>0.30071191259849112</v>
      </c>
      <c r="I258" s="26">
        <f>IFERROR(IF('1.DP 2012-2022 '!H258&lt;0,"IRPJ NEGATIVO",('1.DP 2012-2022 '!H258+'1.DP 2012-2022 '!AD258)/'1.DP 2012-2022 '!S258),"NA")</f>
        <v>0.28901994334823017</v>
      </c>
      <c r="J258" s="26">
        <f>IFERROR(IF('1.DP 2012-2022 '!I258&lt;0,"IRPJ NEGATIVO",('1.DP 2012-2022 '!I258+'1.DP 2012-2022 '!AE258)/'1.DP 2012-2022 '!T258),"NA")</f>
        <v>0.31461177654071099</v>
      </c>
      <c r="K258" s="26">
        <f>IFERROR(IF('1.DP 2012-2022 '!J258&lt;0,"IRPJ NEGATIVO",('1.DP 2012-2022 '!J258+'1.DP 2012-2022 '!AF258)/'1.DP 2012-2022 '!U258),"NA")</f>
        <v>0.30925451192586262</v>
      </c>
      <c r="L258" s="26">
        <f>IFERROR(IF('1.DP 2012-2022 '!K258&lt;0,"IRPJ NEGATIVO",('1.DP 2012-2022 '!K258+'1.DP 2012-2022 '!AG258)/'1.DP 2012-2022 '!V258),"NA")</f>
        <v>0.3302590183768731</v>
      </c>
      <c r="M258" s="26">
        <f>IFERROR(IF('1.DP 2012-2022 '!L258&lt;0,"IRPJ NEGATIVO",('1.DP 2012-2022 '!L258+'1.DP 2012-2022 '!AH258)/'1.DP 2012-2022 '!W258),"NA")</f>
        <v>0.34728974231713372</v>
      </c>
      <c r="N258" s="26">
        <f>IFERROR(IF('1.DP 2012-2022 '!M258&lt;0,"IRPJ NEGATIVO",('1.DP 2012-2022 '!M258+'1.DP 2012-2022 '!AI258)/'1.DP 2012-2022 '!X258),"NA")</f>
        <v>0.39044271981942491</v>
      </c>
      <c r="O258" s="26">
        <f>IFERROR(IF('1.DP 2012-2022 '!N258&lt;0,"IRPJ NEGATIVO",('1.DP 2012-2022 '!N258+'1.DP 2012-2022 '!AJ258)/'1.DP 2012-2022 '!Y258),"NA")</f>
        <v>0</v>
      </c>
      <c r="P258" s="26">
        <f>IFERROR(IF('1.DP 2012-2022 '!O258&lt;0,"IRPJ NEGATIVO",('1.DP 2012-2022 '!O258+'1.DP 2012-2022 '!AK258)/'1.DP 2012-2022 '!Z258),"NA")</f>
        <v>0</v>
      </c>
      <c r="Q258" s="27">
        <f t="shared" si="1"/>
        <v>11</v>
      </c>
      <c r="R258" s="27">
        <f t="shared" si="2"/>
        <v>178</v>
      </c>
      <c r="S258" s="28">
        <f>IFERROR((SUMIF('1.DP 2012-2022 '!E258:O258,"&gt;=0",'1.DP 2012-2022 '!E258:O258)+SUMIF('1.DP 2012-2022 '!E258:O258,"&gt;=0",'1.DP 2012-2022 '!AA258:AK258))/(SUM('1.DP 2012-2022 '!P258:Z258)),"NA")</f>
        <v>0.24062147904642994</v>
      </c>
      <c r="T258" s="29">
        <f t="shared" si="3"/>
        <v>1.4869866682644546E-2</v>
      </c>
      <c r="U258" s="29">
        <f t="shared" si="4"/>
        <v>9.3527783374937432E-4</v>
      </c>
    </row>
    <row r="259" spans="1:21" ht="14.25" customHeight="1">
      <c r="A259" s="12" t="s">
        <v>580</v>
      </c>
      <c r="B259" s="12" t="s">
        <v>581</v>
      </c>
      <c r="C259" s="12" t="s">
        <v>58</v>
      </c>
      <c r="D259" s="13" t="s">
        <v>553</v>
      </c>
      <c r="E259" s="25">
        <f t="shared" si="0"/>
        <v>1.9093970399165137E-2</v>
      </c>
      <c r="F259" s="26">
        <f>IFERROR(IF('1.DP 2012-2022 '!E259&lt;0,"IRPJ NEGATIVO",('1.DP 2012-2022 '!E259+'1.DP 2012-2022 '!AA259)/'1.DP 2012-2022 '!P259),"NA")</f>
        <v>0.30157769807937179</v>
      </c>
      <c r="G259" s="26">
        <f>IFERROR(IF('1.DP 2012-2022 '!F259&lt;0,"IRPJ NEGATIVO",('1.DP 2012-2022 '!F259+'1.DP 2012-2022 '!AB259)/'1.DP 2012-2022 '!Q259),"NA")</f>
        <v>0.30307870565546929</v>
      </c>
      <c r="H259" s="26">
        <f>IFERROR(IF('1.DP 2012-2022 '!G259&lt;0,"IRPJ NEGATIVO",('1.DP 2012-2022 '!G259+'1.DP 2012-2022 '!AC259)/'1.DP 2012-2022 '!R259),"NA")</f>
        <v>0.30824347946840969</v>
      </c>
      <c r="I259" s="26">
        <f>IFERROR(IF('1.DP 2012-2022 '!H259&lt;0,"IRPJ NEGATIVO",('1.DP 2012-2022 '!H259+'1.DP 2012-2022 '!AD259)/'1.DP 2012-2022 '!S259),"NA")</f>
        <v>0.29799321706027804</v>
      </c>
      <c r="J259" s="26">
        <f>IFERROR(IF('1.DP 2012-2022 '!I259&lt;0,"IRPJ NEGATIVO",('1.DP 2012-2022 '!I259+'1.DP 2012-2022 '!AE259)/'1.DP 2012-2022 '!T259),"NA")</f>
        <v>0.29914947770501477</v>
      </c>
      <c r="K259" s="26">
        <f>IFERROR(IF('1.DP 2012-2022 '!J259&lt;0,"IRPJ NEGATIVO",('1.DP 2012-2022 '!J259+'1.DP 2012-2022 '!AF259)/'1.DP 2012-2022 '!U259),"NA")</f>
        <v>0.32541987692294244</v>
      </c>
      <c r="L259" s="26">
        <f>IFERROR(IF('1.DP 2012-2022 '!K259&lt;0,"IRPJ NEGATIVO",('1.DP 2012-2022 '!K259+'1.DP 2012-2022 '!AG259)/'1.DP 2012-2022 '!V259),"NA")</f>
        <v>0.29272229078802708</v>
      </c>
      <c r="M259" s="26">
        <f>IFERROR(IF('1.DP 2012-2022 '!L259&lt;0,"IRPJ NEGATIVO",('1.DP 2012-2022 '!L259+'1.DP 2012-2022 '!AH259)/'1.DP 2012-2022 '!W259),"NA")</f>
        <v>0.32349189549532742</v>
      </c>
      <c r="N259" s="26">
        <f>IFERROR(IF('1.DP 2012-2022 '!M259&lt;0,"IRPJ NEGATIVO",('1.DP 2012-2022 '!M259+'1.DP 2012-2022 '!AI259)/'1.DP 2012-2022 '!X259),"NA")</f>
        <v>0.32329924242014579</v>
      </c>
      <c r="O259" s="26">
        <f>IFERROR(IF('1.DP 2012-2022 '!N259&lt;0,"IRPJ NEGATIVO",('1.DP 2012-2022 '!N259+'1.DP 2012-2022 '!AJ259)/'1.DP 2012-2022 '!Y259),"NA")</f>
        <v>0.31477569008809991</v>
      </c>
      <c r="P259" s="26">
        <f>IFERROR(IF('1.DP 2012-2022 '!O259&lt;0,"IRPJ NEGATIVO",('1.DP 2012-2022 '!O259+'1.DP 2012-2022 '!AK259)/'1.DP 2012-2022 '!Z259),"NA")</f>
        <v>0.31618354203089899</v>
      </c>
      <c r="Q259" s="27">
        <f t="shared" si="1"/>
        <v>11</v>
      </c>
      <c r="R259" s="27">
        <f t="shared" si="2"/>
        <v>178</v>
      </c>
      <c r="S259" s="28">
        <f>IFERROR((SUMIF('1.DP 2012-2022 '!E259:O259,"&gt;=0",'1.DP 2012-2022 '!E259:O259)+SUMIF('1.DP 2012-2022 '!E259:O259,"&gt;=0",'1.DP 2012-2022 '!AA259:AK259))/(SUM('1.DP 2012-2022 '!P259:Z259)),"NA")</f>
        <v>0.31049822083505624</v>
      </c>
      <c r="T259" s="29">
        <f t="shared" si="3"/>
        <v>1.918809229879561E-2</v>
      </c>
      <c r="U259" s="29">
        <f t="shared" si="4"/>
        <v>1.206883543881844E-3</v>
      </c>
    </row>
    <row r="260" spans="1:21" ht="14.25" customHeight="1">
      <c r="A260" s="12" t="s">
        <v>582</v>
      </c>
      <c r="B260" s="12" t="s">
        <v>583</v>
      </c>
      <c r="C260" s="12" t="s">
        <v>58</v>
      </c>
      <c r="D260" s="13" t="s">
        <v>553</v>
      </c>
      <c r="E260" s="25">
        <f t="shared" si="0"/>
        <v>4.2785428850303795E-3</v>
      </c>
      <c r="F260" s="26">
        <f>IFERROR(IF('1.DP 2012-2022 '!E260&lt;0,"IRPJ NEGATIVO",('1.DP 2012-2022 '!E260+'1.DP 2012-2022 '!AA260)/'1.DP 2012-2022 '!P260),"NA")</f>
        <v>6.392957054937419E-2</v>
      </c>
      <c r="G260" s="26">
        <f>IFERROR(IF('1.DP 2012-2022 '!F260&lt;0,"IRPJ NEGATIVO",('1.DP 2012-2022 '!F260+'1.DP 2012-2022 '!AB260)/'1.DP 2012-2022 '!Q260),"NA")</f>
        <v>1.3596098625320172</v>
      </c>
      <c r="H260" s="26">
        <f>IFERROR(IF('1.DP 2012-2022 '!G260&lt;0,"IRPJ NEGATIVO",('1.DP 2012-2022 '!G260+'1.DP 2012-2022 '!AC260)/'1.DP 2012-2022 '!R260),"NA")</f>
        <v>-1.1920410378738584</v>
      </c>
      <c r="I260" s="26">
        <f>IFERROR(IF('1.DP 2012-2022 '!H260&lt;0,"IRPJ NEGATIVO",('1.DP 2012-2022 '!H260+'1.DP 2012-2022 '!AD260)/'1.DP 2012-2022 '!S260),"NA")</f>
        <v>0.76239594873136562</v>
      </c>
      <c r="J260" s="26">
        <f>IFERROR(IF('1.DP 2012-2022 '!I260&lt;0,"IRPJ NEGATIVO",('1.DP 2012-2022 '!I260+'1.DP 2012-2022 '!AE260)/'1.DP 2012-2022 '!T260),"NA")</f>
        <v>0.6976510629860333</v>
      </c>
      <c r="K260" s="26" t="str">
        <f>IFERROR(IF('1.DP 2012-2022 '!J260&lt;0,"IRPJ NEGATIVO",('1.DP 2012-2022 '!J260+'1.DP 2012-2022 '!AF260)/'1.DP 2012-2022 '!U260),"NA")</f>
        <v>NA</v>
      </c>
      <c r="L260" s="26" t="str">
        <f>IFERROR(IF('1.DP 2012-2022 '!K260&lt;0,"IRPJ NEGATIVO",('1.DP 2012-2022 '!K260+'1.DP 2012-2022 '!AG260)/'1.DP 2012-2022 '!V260),"NA")</f>
        <v>NA</v>
      </c>
      <c r="M260" s="26" t="str">
        <f>IFERROR(IF('1.DP 2012-2022 '!L260&lt;0,"IRPJ NEGATIVO",('1.DP 2012-2022 '!L260+'1.DP 2012-2022 '!AH260)/'1.DP 2012-2022 '!W260),"NA")</f>
        <v>NA</v>
      </c>
      <c r="N260" s="26" t="str">
        <f>IFERROR(IF('1.DP 2012-2022 '!M260&lt;0,"IRPJ NEGATIVO",('1.DP 2012-2022 '!M260+'1.DP 2012-2022 '!AI260)/'1.DP 2012-2022 '!X260),"NA")</f>
        <v>NA</v>
      </c>
      <c r="O260" s="26" t="str">
        <f>IFERROR(IF('1.DP 2012-2022 '!N260&lt;0,"IRPJ NEGATIVO",('1.DP 2012-2022 '!N260+'1.DP 2012-2022 '!AJ260)/'1.DP 2012-2022 '!Y260),"NA")</f>
        <v>NA</v>
      </c>
      <c r="P260" s="26" t="str">
        <f>IFERROR(IF('1.DP 2012-2022 '!O260&lt;0,"IRPJ NEGATIVO",('1.DP 2012-2022 '!O260+'1.DP 2012-2022 '!AK260)/'1.DP 2012-2022 '!Z260),"NA")</f>
        <v>NA</v>
      </c>
      <c r="Q260" s="27">
        <f t="shared" si="1"/>
        <v>2</v>
      </c>
      <c r="R260" s="27">
        <f t="shared" si="2"/>
        <v>178</v>
      </c>
      <c r="S260" s="28">
        <f>IFERROR((SUMIF('1.DP 2012-2022 '!E260:O260,"&gt;=0",'1.DP 2012-2022 '!E260:O260)+SUMIF('1.DP 2012-2022 '!E260:O260,"&gt;=0",'1.DP 2012-2022 '!AA260:AK260))/(SUM('1.DP 2012-2022 '!P260:Z260)),"NA")</f>
        <v>1.0412690153791624</v>
      </c>
      <c r="T260" s="29" t="str">
        <f t="shared" si="3"/>
        <v>na</v>
      </c>
      <c r="U260" s="29" t="str">
        <f t="shared" si="4"/>
        <v>na</v>
      </c>
    </row>
    <row r="261" spans="1:21" ht="14.25" customHeight="1">
      <c r="A261" s="12" t="s">
        <v>584</v>
      </c>
      <c r="B261" s="12" t="s">
        <v>585</v>
      </c>
      <c r="C261" s="12" t="s">
        <v>58</v>
      </c>
      <c r="D261" s="13" t="s">
        <v>553</v>
      </c>
      <c r="E261" s="25">
        <f t="shared" si="0"/>
        <v>1.0908287682509748E-2</v>
      </c>
      <c r="F261" s="26">
        <f>IFERROR(IF('1.DP 2012-2022 '!E261&lt;0,"IRPJ NEGATIVO",('1.DP 2012-2022 '!E261+'1.DP 2012-2022 '!AA261)/'1.DP 2012-2022 '!P261),"NA")</f>
        <v>0.1115508319389973</v>
      </c>
      <c r="G261" s="26">
        <f>IFERROR(IF('1.DP 2012-2022 '!F261&lt;0,"IRPJ NEGATIVO",('1.DP 2012-2022 '!F261+'1.DP 2012-2022 '!AB261)/'1.DP 2012-2022 '!Q261),"NA")</f>
        <v>9.3355928383703962E-2</v>
      </c>
      <c r="H261" s="26">
        <f>IFERROR(IF('1.DP 2012-2022 '!G261&lt;0,"IRPJ NEGATIVO",('1.DP 2012-2022 '!G261+'1.DP 2012-2022 '!AC261)/'1.DP 2012-2022 '!R261),"NA")</f>
        <v>4.3948548997830142E-2</v>
      </c>
      <c r="I261" s="26">
        <f>IFERROR(IF('1.DP 2012-2022 '!H261&lt;0,"IRPJ NEGATIVO",('1.DP 2012-2022 '!H261+'1.DP 2012-2022 '!AD261)/'1.DP 2012-2022 '!S261),"NA")</f>
        <v>0.20152524248351494</v>
      </c>
      <c r="J261" s="26">
        <f>IFERROR(IF('1.DP 2012-2022 '!I261&lt;0,"IRPJ NEGATIVO",('1.DP 2012-2022 '!I261+'1.DP 2012-2022 '!AE261)/'1.DP 2012-2022 '!T261),"NA")</f>
        <v>0.16851395734297031</v>
      </c>
      <c r="K261" s="26">
        <f>IFERROR(IF('1.DP 2012-2022 '!J261&lt;0,"IRPJ NEGATIVO",('1.DP 2012-2022 '!J261+'1.DP 2012-2022 '!AF261)/'1.DP 2012-2022 '!U261),"NA")</f>
        <v>0.23521933896009548</v>
      </c>
      <c r="L261" s="26">
        <f>IFERROR(IF('1.DP 2012-2022 '!K261&lt;0,"IRPJ NEGATIVO",('1.DP 2012-2022 '!K261+'1.DP 2012-2022 '!AG261)/'1.DP 2012-2022 '!V261),"NA")</f>
        <v>0.59917602995836239</v>
      </c>
      <c r="M261" s="26">
        <f>IFERROR(IF('1.DP 2012-2022 '!L261&lt;0,"IRPJ NEGATIVO",('1.DP 2012-2022 '!L261+'1.DP 2012-2022 '!AH261)/'1.DP 2012-2022 '!W261),"NA")</f>
        <v>0.20695108113837163</v>
      </c>
      <c r="N261" s="26">
        <f>IFERROR(IF('1.DP 2012-2022 '!M261&lt;0,"IRPJ NEGATIVO",('1.DP 2012-2022 '!M261+'1.DP 2012-2022 '!AI261)/'1.DP 2012-2022 '!X261),"NA")</f>
        <v>0.28143424828288877</v>
      </c>
      <c r="O261" s="26" t="str">
        <f>IFERROR(IF('1.DP 2012-2022 '!N261&lt;0,"IRPJ NEGATIVO",('1.DP 2012-2022 '!N261+'1.DP 2012-2022 '!AJ261)/'1.DP 2012-2022 '!Y261),"NA")</f>
        <v>NA</v>
      </c>
      <c r="P261" s="26" t="str">
        <f>IFERROR(IF('1.DP 2012-2022 '!O261&lt;0,"IRPJ NEGATIVO",('1.DP 2012-2022 '!O261+'1.DP 2012-2022 '!AK261)/'1.DP 2012-2022 '!Z261),"NA")</f>
        <v>NA</v>
      </c>
      <c r="Q261" s="27">
        <f t="shared" si="1"/>
        <v>9</v>
      </c>
      <c r="R261" s="27">
        <f t="shared" si="2"/>
        <v>178</v>
      </c>
      <c r="S261" s="28">
        <f>IFERROR((SUMIF('1.DP 2012-2022 '!E261:O261,"&gt;=0",'1.DP 2012-2022 '!E261:O261)+SUMIF('1.DP 2012-2022 '!E261:O261,"&gt;=0",'1.DP 2012-2022 '!AA261:AK261))/(SUM('1.DP 2012-2022 '!P261:Z261)),"NA")</f>
        <v>0.14604573836952628</v>
      </c>
      <c r="T261" s="29">
        <f t="shared" si="3"/>
        <v>7.3843350860996436E-3</v>
      </c>
      <c r="U261" s="29">
        <f t="shared" si="4"/>
        <v>4.6445641177587867E-4</v>
      </c>
    </row>
    <row r="262" spans="1:21" ht="14.25" customHeight="1">
      <c r="A262" s="12" t="s">
        <v>586</v>
      </c>
      <c r="B262" s="12" t="s">
        <v>587</v>
      </c>
      <c r="C262" s="12" t="s">
        <v>58</v>
      </c>
      <c r="D262" s="13" t="s">
        <v>553</v>
      </c>
      <c r="E262" s="25">
        <f t="shared" si="0"/>
        <v>-2.5904226190943519E-3</v>
      </c>
      <c r="F262" s="26">
        <f>IFERROR(IF('1.DP 2012-2022 '!E262&lt;0,"IRPJ NEGATIVO",('1.DP 2012-2022 '!E262+'1.DP 2012-2022 '!AA262)/'1.DP 2012-2022 '!P262),"NA")</f>
        <v>-0.14757309507436503</v>
      </c>
      <c r="G262" s="26">
        <f>IFERROR(IF('1.DP 2012-2022 '!F262&lt;0,"IRPJ NEGATIVO",('1.DP 2012-2022 '!F262+'1.DP 2012-2022 '!AB262)/'1.DP 2012-2022 '!Q262),"NA")</f>
        <v>5.1185895026458858E-2</v>
      </c>
      <c r="H262" s="26">
        <f>IFERROR(IF('1.DP 2012-2022 '!G262&lt;0,"IRPJ NEGATIVO",('1.DP 2012-2022 '!G262+'1.DP 2012-2022 '!AC262)/'1.DP 2012-2022 '!R262),"NA")</f>
        <v>-0.39991836614364129</v>
      </c>
      <c r="I262" s="26">
        <f>IFERROR(IF('1.DP 2012-2022 '!H262&lt;0,"IRPJ NEGATIVO",('1.DP 2012-2022 '!H262+'1.DP 2012-2022 '!AD262)/'1.DP 2012-2022 '!S262),"NA")</f>
        <v>0.76870045956959399</v>
      </c>
      <c r="J262" s="26">
        <f>IFERROR(IF('1.DP 2012-2022 '!I262&lt;0,"IRPJ NEGATIVO",('1.DP 2012-2022 '!I262+'1.DP 2012-2022 '!AE262)/'1.DP 2012-2022 '!T262),"NA")</f>
        <v>-0.92387120804256462</v>
      </c>
      <c r="K262" s="26">
        <f>IFERROR(IF('1.DP 2012-2022 '!J262&lt;0,"IRPJ NEGATIVO",('1.DP 2012-2022 '!J262+'1.DP 2012-2022 '!AF262)/'1.DP 2012-2022 '!U262),"NA")</f>
        <v>-0.25457565599664039</v>
      </c>
      <c r="L262" s="26">
        <f>IFERROR(IF('1.DP 2012-2022 '!K262&lt;0,"IRPJ NEGATIVO",('1.DP 2012-2022 '!K262+'1.DP 2012-2022 '!AG262)/'1.DP 2012-2022 '!V262),"NA")</f>
        <v>6.6089002387206257</v>
      </c>
      <c r="M262" s="26">
        <f>IFERROR(IF('1.DP 2012-2022 '!L262&lt;0,"IRPJ NEGATIVO",('1.DP 2012-2022 '!L262+'1.DP 2012-2022 '!AH262)/'1.DP 2012-2022 '!W262),"NA")</f>
        <v>0.12643645703841225</v>
      </c>
      <c r="N262" s="26">
        <f>IFERROR(IF('1.DP 2012-2022 '!M262&lt;0,"IRPJ NEGATIVO",('1.DP 2012-2022 '!M262+'1.DP 2012-2022 '!AI262)/'1.DP 2012-2022 '!X262),"NA")</f>
        <v>9.2881043956514905E-2</v>
      </c>
      <c r="O262" s="26">
        <f>IFERROR(IF('1.DP 2012-2022 '!N262&lt;0,"IRPJ NEGATIVO",('1.DP 2012-2022 '!N262+'1.DP 2012-2022 '!AJ262)/'1.DP 2012-2022 '!Y262),"NA")</f>
        <v>0.12810539826931544</v>
      </c>
      <c r="P262" s="26">
        <f>IFERROR(IF('1.DP 2012-2022 '!O262&lt;0,"IRPJ NEGATIVO",('1.DP 2012-2022 '!O262+'1.DP 2012-2022 '!AK262)/'1.DP 2012-2022 '!Z262),"NA")</f>
        <v>0.14625825997926681</v>
      </c>
      <c r="Q262" s="27">
        <f t="shared" si="1"/>
        <v>8</v>
      </c>
      <c r="R262" s="27">
        <f t="shared" si="2"/>
        <v>178</v>
      </c>
      <c r="S262" s="28">
        <f>IFERROR((SUMIF('1.DP 2012-2022 '!E262:O262,"&gt;=0",'1.DP 2012-2022 '!E262:O262)+SUMIF('1.DP 2012-2022 '!E262:O262,"&gt;=0",'1.DP 2012-2022 '!AA262:AK262))/(SUM('1.DP 2012-2022 '!P262:Z262)),"NA")</f>
        <v>-0.11172174983748052</v>
      </c>
      <c r="T262" s="29">
        <f t="shared" si="3"/>
        <v>-5.0212022398867647E-3</v>
      </c>
      <c r="U262" s="29">
        <f t="shared" si="4"/>
        <v>-3.1582120095400857E-4</v>
      </c>
    </row>
    <row r="263" spans="1:21" ht="14.25" customHeight="1">
      <c r="A263" s="12" t="s">
        <v>588</v>
      </c>
      <c r="B263" s="12" t="s">
        <v>589</v>
      </c>
      <c r="C263" s="12" t="s">
        <v>58</v>
      </c>
      <c r="D263" s="13" t="s">
        <v>553</v>
      </c>
      <c r="E263" s="25">
        <f t="shared" si="0"/>
        <v>9.4101918603158845E-3</v>
      </c>
      <c r="F263" s="26">
        <f>IFERROR(IF('1.DP 2012-2022 '!E263&lt;0,"IRPJ NEGATIVO",('1.DP 2012-2022 '!E263+'1.DP 2012-2022 '!AA263)/'1.DP 2012-2022 '!P263),"NA")</f>
        <v>-7.6864632189026172E-2</v>
      </c>
      <c r="G263" s="26">
        <f>IFERROR(IF('1.DP 2012-2022 '!F263&lt;0,"IRPJ NEGATIVO",('1.DP 2012-2022 '!F263+'1.DP 2012-2022 '!AB263)/'1.DP 2012-2022 '!Q263),"NA")</f>
        <v>-0.62296393539801831</v>
      </c>
      <c r="H263" s="26">
        <f>IFERROR(IF('1.DP 2012-2022 '!G263&lt;0,"IRPJ NEGATIVO",('1.DP 2012-2022 '!G263+'1.DP 2012-2022 '!AC263)/'1.DP 2012-2022 '!R263),"NA")</f>
        <v>-0.86427537113621733</v>
      </c>
      <c r="I263" s="26">
        <f>IFERROR(IF('1.DP 2012-2022 '!H263&lt;0,"IRPJ NEGATIVO",('1.DP 2012-2022 '!H263+'1.DP 2012-2022 '!AD263)/'1.DP 2012-2022 '!S263),"NA")</f>
        <v>0.44435682146686967</v>
      </c>
      <c r="J263" s="26">
        <f>IFERROR(IF('1.DP 2012-2022 '!I263&lt;0,"IRPJ NEGATIVO",('1.DP 2012-2022 '!I263+'1.DP 2012-2022 '!AE263)/'1.DP 2012-2022 '!T263),"NA")</f>
        <v>0.67695473252022487</v>
      </c>
      <c r="K263" s="26">
        <f>IFERROR(IF('1.DP 2012-2022 '!J263&lt;0,"IRPJ NEGATIVO",('1.DP 2012-2022 '!J263+'1.DP 2012-2022 '!AF263)/'1.DP 2012-2022 '!U263),"NA")</f>
        <v>0.26621271498884108</v>
      </c>
      <c r="L263" s="26">
        <f>IFERROR(IF('1.DP 2012-2022 '!K263&lt;0,"IRPJ NEGATIVO",('1.DP 2012-2022 '!K263+'1.DP 2012-2022 '!AG263)/'1.DP 2012-2022 '!V263),"NA")</f>
        <v>6.5912472803060534E-2</v>
      </c>
      <c r="M263" s="26">
        <f>IFERROR(IF('1.DP 2012-2022 '!L263&lt;0,"IRPJ NEGATIVO",('1.DP 2012-2022 '!L263+'1.DP 2012-2022 '!AH263)/'1.DP 2012-2022 '!W263),"NA")</f>
        <v>-6.8556727137198487E-2</v>
      </c>
      <c r="N263" s="26">
        <f>IFERROR(IF('1.DP 2012-2022 '!M263&lt;0,"IRPJ NEGATIVO",('1.DP 2012-2022 '!M263+'1.DP 2012-2022 '!AI263)/'1.DP 2012-2022 '!X263),"NA")</f>
        <v>0.13599630568155224</v>
      </c>
      <c r="O263" s="26">
        <f>IFERROR(IF('1.DP 2012-2022 '!N263&lt;0,"IRPJ NEGATIVO",('1.DP 2012-2022 '!N263+'1.DP 2012-2022 '!AJ263)/'1.DP 2012-2022 '!Y263),"NA")</f>
        <v>4.4889779542322879E-2</v>
      </c>
      <c r="P263" s="26">
        <f>IFERROR(IF('1.DP 2012-2022 '!O263&lt;0,"IRPJ NEGATIVO",('1.DP 2012-2022 '!O263+'1.DP 2012-2022 '!AK263)/'1.DP 2012-2022 '!Z263),"NA")</f>
        <v>0.24186897120146514</v>
      </c>
      <c r="Q263" s="27">
        <f t="shared" si="1"/>
        <v>9</v>
      </c>
      <c r="R263" s="27">
        <f t="shared" si="2"/>
        <v>178</v>
      </c>
      <c r="S263" s="28">
        <f>IFERROR((SUMIF('1.DP 2012-2022 '!E263:O263,"&gt;=0",'1.DP 2012-2022 '!E263:O263)+SUMIF('1.DP 2012-2022 '!E263:O263,"&gt;=0",'1.DP 2012-2022 '!AA263:AK263))/(SUM('1.DP 2012-2022 '!P263:Z263)),"NA")</f>
        <v>1.2083330166084743</v>
      </c>
      <c r="T263" s="29" t="str">
        <f t="shared" si="3"/>
        <v>na</v>
      </c>
      <c r="U263" s="29" t="str">
        <f t="shared" si="4"/>
        <v>na</v>
      </c>
    </row>
    <row r="264" spans="1:21" ht="14.25" customHeight="1">
      <c r="A264" s="12" t="s">
        <v>590</v>
      </c>
      <c r="B264" s="12" t="s">
        <v>591</v>
      </c>
      <c r="C264" s="12" t="s">
        <v>58</v>
      </c>
      <c r="D264" s="13" t="s">
        <v>553</v>
      </c>
      <c r="E264" s="25">
        <f t="shared" si="0"/>
        <v>1.8124737859043113E-2</v>
      </c>
      <c r="F264" s="26">
        <f>IFERROR(IF('1.DP 2012-2022 '!E264&lt;0,"IRPJ NEGATIVO",('1.DP 2012-2022 '!E264+'1.DP 2012-2022 '!AA264)/'1.DP 2012-2022 '!P264),"NA")</f>
        <v>0.30841261615850241</v>
      </c>
      <c r="G264" s="26">
        <f>IFERROR(IF('1.DP 2012-2022 '!F264&lt;0,"IRPJ NEGATIVO",('1.DP 2012-2022 '!F264+'1.DP 2012-2022 '!AB264)/'1.DP 2012-2022 '!Q264),"NA")</f>
        <v>0.31937346556056839</v>
      </c>
      <c r="H264" s="26">
        <f>IFERROR(IF('1.DP 2012-2022 '!G264&lt;0,"IRPJ NEGATIVO",('1.DP 2012-2022 '!G264+'1.DP 2012-2022 '!AC264)/'1.DP 2012-2022 '!R264),"NA")</f>
        <v>0.2844535540435304</v>
      </c>
      <c r="I264" s="26">
        <f>IFERROR(IF('1.DP 2012-2022 '!H264&lt;0,"IRPJ NEGATIVO",('1.DP 2012-2022 '!H264+'1.DP 2012-2022 '!AD264)/'1.DP 2012-2022 '!S264),"NA")</f>
        <v>0.30831384372487181</v>
      </c>
      <c r="J264" s="26">
        <f>IFERROR(IF('1.DP 2012-2022 '!I264&lt;0,"IRPJ NEGATIVO",('1.DP 2012-2022 '!I264+'1.DP 2012-2022 '!AE264)/'1.DP 2012-2022 '!T264),"NA")</f>
        <v>0.3678756394186527</v>
      </c>
      <c r="K264" s="26">
        <f>IFERROR(IF('1.DP 2012-2022 '!J264&lt;0,"IRPJ NEGATIVO",('1.DP 2012-2022 '!J264+'1.DP 2012-2022 '!AF264)/'1.DP 2012-2022 '!U264),"NA")</f>
        <v>0.33839260298145024</v>
      </c>
      <c r="L264" s="26">
        <f>IFERROR(IF('1.DP 2012-2022 '!K264&lt;0,"IRPJ NEGATIVO",('1.DP 2012-2022 '!K264+'1.DP 2012-2022 '!AG264)/'1.DP 2012-2022 '!V264),"NA")</f>
        <v>8.6563980934640405E-2</v>
      </c>
      <c r="M264" s="26">
        <f>IFERROR(IF('1.DP 2012-2022 '!L264&lt;0,"IRPJ NEGATIVO",('1.DP 2012-2022 '!L264+'1.DP 2012-2022 '!AH264)/'1.DP 2012-2022 '!W264),"NA")</f>
        <v>0.39902640580720539</v>
      </c>
      <c r="N264" s="26">
        <f>IFERROR(IF('1.DP 2012-2022 '!M264&lt;0,"IRPJ NEGATIVO",('1.DP 2012-2022 '!M264+'1.DP 2012-2022 '!AI264)/'1.DP 2012-2022 '!X264),"NA")</f>
        <v>0.49117089638928524</v>
      </c>
      <c r="O264" s="26">
        <f>IFERROR(IF('1.DP 2012-2022 '!N264&lt;0,"IRPJ NEGATIVO",('1.DP 2012-2022 '!N264+'1.DP 2012-2022 '!AJ264)/'1.DP 2012-2022 '!Y264),"NA")</f>
        <v>4.3725110630540769</v>
      </c>
      <c r="P264" s="26">
        <f>IFERROR(IF('1.DP 2012-2022 '!O264&lt;0,"IRPJ NEGATIVO",('1.DP 2012-2022 '!O264+'1.DP 2012-2022 '!AK264)/'1.DP 2012-2022 '!Z264),"NA")</f>
        <v>0.63860858277997956</v>
      </c>
      <c r="Q264" s="27">
        <f t="shared" si="1"/>
        <v>10</v>
      </c>
      <c r="R264" s="27">
        <f t="shared" si="2"/>
        <v>178</v>
      </c>
      <c r="S264" s="28">
        <f>IFERROR((SUMIF('1.DP 2012-2022 '!E264:O264,"&gt;=0",'1.DP 2012-2022 '!E264:O264)+SUMIF('1.DP 2012-2022 '!E264:O264,"&gt;=0",'1.DP 2012-2022 '!AA264:AK264))/(SUM('1.DP 2012-2022 '!P264:Z264)),"NA")</f>
        <v>0.3303131301594685</v>
      </c>
      <c r="T264" s="29">
        <f t="shared" si="3"/>
        <v>1.8556917424689241E-2</v>
      </c>
      <c r="U264" s="29">
        <f t="shared" si="4"/>
        <v>1.1671842055104894E-3</v>
      </c>
    </row>
    <row r="265" spans="1:21" ht="14.25" customHeight="1">
      <c r="A265" s="12" t="s">
        <v>592</v>
      </c>
      <c r="B265" s="12" t="s">
        <v>593</v>
      </c>
      <c r="C265" s="12" t="s">
        <v>58</v>
      </c>
      <c r="D265" s="13" t="s">
        <v>553</v>
      </c>
      <c r="E265" s="25">
        <f t="shared" si="0"/>
        <v>1.2526517546165149E-2</v>
      </c>
      <c r="F265" s="26">
        <f>IFERROR(IF('1.DP 2012-2022 '!E265&lt;0,"IRPJ NEGATIVO",('1.DP 2012-2022 '!E265+'1.DP 2012-2022 '!AA265)/'1.DP 2012-2022 '!P265),"NA")</f>
        <v>0.14937953033275023</v>
      </c>
      <c r="G265" s="26">
        <f>IFERROR(IF('1.DP 2012-2022 '!F265&lt;0,"IRPJ NEGATIVO",('1.DP 2012-2022 '!F265+'1.DP 2012-2022 '!AB265)/'1.DP 2012-2022 '!Q265),"NA")</f>
        <v>0.22600788849733749</v>
      </c>
      <c r="H265" s="26">
        <f>IFERROR(IF('1.DP 2012-2022 '!G265&lt;0,"IRPJ NEGATIVO",('1.DP 2012-2022 '!G265+'1.DP 2012-2022 '!AC265)/'1.DP 2012-2022 '!R265),"NA")</f>
        <v>0.19604359734923638</v>
      </c>
      <c r="I265" s="26">
        <f>IFERROR(IF('1.DP 2012-2022 '!H265&lt;0,"IRPJ NEGATIVO",('1.DP 2012-2022 '!H265+'1.DP 2012-2022 '!AD265)/'1.DP 2012-2022 '!S265),"NA")</f>
        <v>-5.8240071060755806E-3</v>
      </c>
      <c r="J265" s="26">
        <f>IFERROR(IF('1.DP 2012-2022 '!I265&lt;0,"IRPJ NEGATIVO",('1.DP 2012-2022 '!I265+'1.DP 2012-2022 '!AE265)/'1.DP 2012-2022 '!T265),"NA")</f>
        <v>0.2027733949449701</v>
      </c>
      <c r="K265" s="26">
        <f>IFERROR(IF('1.DP 2012-2022 '!J265&lt;0,"IRPJ NEGATIVO",('1.DP 2012-2022 '!J265+'1.DP 2012-2022 '!AF265)/'1.DP 2012-2022 '!U265),"NA")</f>
        <v>0.25328456733597904</v>
      </c>
      <c r="L265" s="26">
        <f>IFERROR(IF('1.DP 2012-2022 '!K265&lt;0,"IRPJ NEGATIVO",('1.DP 2012-2022 '!K265+'1.DP 2012-2022 '!AG265)/'1.DP 2012-2022 '!V265),"NA")</f>
        <v>0.24186849815174694</v>
      </c>
      <c r="M265" s="26">
        <f>IFERROR(IF('1.DP 2012-2022 '!L265&lt;0,"IRPJ NEGATIVO",('1.DP 2012-2022 '!L265+'1.DP 2012-2022 '!AH265)/'1.DP 2012-2022 '!W265),"NA")</f>
        <v>0.22050139710104344</v>
      </c>
      <c r="N265" s="26">
        <f>IFERROR(IF('1.DP 2012-2022 '!M265&lt;0,"IRPJ NEGATIVO",('1.DP 2012-2022 '!M265+'1.DP 2012-2022 '!AI265)/'1.DP 2012-2022 '!X265),"NA")</f>
        <v>0.26747710308272732</v>
      </c>
      <c r="O265" s="26">
        <f>IFERROR(IF('1.DP 2012-2022 '!N265&lt;0,"IRPJ NEGATIVO",('1.DP 2012-2022 '!N265+'1.DP 2012-2022 '!AJ265)/'1.DP 2012-2022 '!Y265),"NA")</f>
        <v>0.27550632414428139</v>
      </c>
      <c r="P265" s="26">
        <f>IFERROR(IF('1.DP 2012-2022 '!O265&lt;0,"IRPJ NEGATIVO",('1.DP 2012-2022 '!O265+'1.DP 2012-2022 '!AK265)/'1.DP 2012-2022 '!Z265),"NA")</f>
        <v>0.25548683940174033</v>
      </c>
      <c r="Q265" s="27">
        <f t="shared" si="1"/>
        <v>11</v>
      </c>
      <c r="R265" s="27">
        <f t="shared" si="2"/>
        <v>178</v>
      </c>
      <c r="S265" s="28">
        <f>IFERROR((SUMIF('1.DP 2012-2022 '!E265:O265,"&gt;=0",'1.DP 2012-2022 '!E265:O265)+SUMIF('1.DP 2012-2022 '!E265:O265,"&gt;=0",'1.DP 2012-2022 '!AA265:AK265))/(SUM('1.DP 2012-2022 '!P265:Z265)),"NA")</f>
        <v>0.19116175161102977</v>
      </c>
      <c r="T265" s="29">
        <f t="shared" si="3"/>
        <v>1.1813366672591729E-2</v>
      </c>
      <c r="U265" s="29">
        <f t="shared" si="4"/>
        <v>7.4303154336442681E-4</v>
      </c>
    </row>
    <row r="266" spans="1:21" ht="14.25" customHeight="1">
      <c r="A266" s="12" t="s">
        <v>594</v>
      </c>
      <c r="B266" s="12" t="s">
        <v>595</v>
      </c>
      <c r="C266" s="12" t="s">
        <v>58</v>
      </c>
      <c r="D266" s="13" t="s">
        <v>553</v>
      </c>
      <c r="E266" s="25">
        <f t="shared" si="0"/>
        <v>4.7952530093299112E-3</v>
      </c>
      <c r="F266" s="26">
        <f>IFERROR(IF('1.DP 2012-2022 '!E266&lt;0,"IRPJ NEGATIVO",('1.DP 2012-2022 '!E266+'1.DP 2012-2022 '!AA266)/'1.DP 2012-2022 '!P266),"NA")</f>
        <v>4.7497706120541099E-2</v>
      </c>
      <c r="G266" s="26">
        <f>IFERROR(IF('1.DP 2012-2022 '!F266&lt;0,"IRPJ NEGATIVO",('1.DP 2012-2022 '!F266+'1.DP 2012-2022 '!AB266)/'1.DP 2012-2022 '!Q266),"NA")</f>
        <v>0.17459323354842662</v>
      </c>
      <c r="H266" s="26">
        <f>IFERROR(IF('1.DP 2012-2022 '!G266&lt;0,"IRPJ NEGATIVO",('1.DP 2012-2022 '!G266+'1.DP 2012-2022 '!AC266)/'1.DP 2012-2022 '!R266),"NA")</f>
        <v>4.9712797620339401E-2</v>
      </c>
      <c r="I266" s="26">
        <f>IFERROR(IF('1.DP 2012-2022 '!H266&lt;0,"IRPJ NEGATIVO",('1.DP 2012-2022 '!H266+'1.DP 2012-2022 '!AD266)/'1.DP 2012-2022 '!S266),"NA")</f>
        <v>0.29867695219407031</v>
      </c>
      <c r="J266" s="26">
        <f>IFERROR(IF('1.DP 2012-2022 '!I266&lt;0,"IRPJ NEGATIVO",('1.DP 2012-2022 '!I266+'1.DP 2012-2022 '!AE266)/'1.DP 2012-2022 '!T266),"NA")</f>
        <v>0.28307434617734684</v>
      </c>
      <c r="K266" s="26" t="str">
        <f>IFERROR(IF('1.DP 2012-2022 '!J266&lt;0,"IRPJ NEGATIVO",('1.DP 2012-2022 '!J266+'1.DP 2012-2022 '!AF266)/'1.DP 2012-2022 '!U266),"NA")</f>
        <v>NA</v>
      </c>
      <c r="L266" s="26" t="str">
        <f>IFERROR(IF('1.DP 2012-2022 '!K266&lt;0,"IRPJ NEGATIVO",('1.DP 2012-2022 '!K266+'1.DP 2012-2022 '!AG266)/'1.DP 2012-2022 '!V266),"NA")</f>
        <v>NA</v>
      </c>
      <c r="M266" s="26" t="str">
        <f>IFERROR(IF('1.DP 2012-2022 '!L266&lt;0,"IRPJ NEGATIVO",('1.DP 2012-2022 '!L266+'1.DP 2012-2022 '!AH266)/'1.DP 2012-2022 '!W266),"NA")</f>
        <v>NA</v>
      </c>
      <c r="N266" s="26" t="str">
        <f>IFERROR(IF('1.DP 2012-2022 '!M266&lt;0,"IRPJ NEGATIVO",('1.DP 2012-2022 '!M266+'1.DP 2012-2022 '!AI266)/'1.DP 2012-2022 '!X266),"NA")</f>
        <v>NA</v>
      </c>
      <c r="O266" s="26" t="str">
        <f>IFERROR(IF('1.DP 2012-2022 '!N266&lt;0,"IRPJ NEGATIVO",('1.DP 2012-2022 '!N266+'1.DP 2012-2022 '!AJ266)/'1.DP 2012-2022 '!Y266),"NA")</f>
        <v>NA</v>
      </c>
      <c r="P266" s="26" t="str">
        <f>IFERROR(IF('1.DP 2012-2022 '!O266&lt;0,"IRPJ NEGATIVO",('1.DP 2012-2022 '!O266+'1.DP 2012-2022 '!AK266)/'1.DP 2012-2022 '!Z266),"NA")</f>
        <v>NA</v>
      </c>
      <c r="Q266" s="27">
        <f t="shared" si="1"/>
        <v>5</v>
      </c>
      <c r="R266" s="27">
        <f t="shared" si="2"/>
        <v>178</v>
      </c>
      <c r="S266" s="28">
        <f>IFERROR((SUMIF('1.DP 2012-2022 '!E266:O266,"&gt;=0",'1.DP 2012-2022 '!E266:O266)+SUMIF('1.DP 2012-2022 '!E266:O266,"&gt;=0",'1.DP 2012-2022 '!AA266:AK266))/(SUM('1.DP 2012-2022 '!P266:Z266)),"NA")</f>
        <v>0.20441448089211472</v>
      </c>
      <c r="T266" s="29">
        <f t="shared" si="3"/>
        <v>5.7419798003403013E-3</v>
      </c>
      <c r="U266" s="29">
        <f t="shared" si="4"/>
        <v>3.6115632666451365E-4</v>
      </c>
    </row>
    <row r="267" spans="1:21" ht="14.25" customHeight="1">
      <c r="A267" s="12" t="s">
        <v>596</v>
      </c>
      <c r="B267" s="12" t="s">
        <v>597</v>
      </c>
      <c r="C267" s="12" t="s">
        <v>58</v>
      </c>
      <c r="D267" s="13" t="s">
        <v>553</v>
      </c>
      <c r="E267" s="25">
        <f t="shared" si="0"/>
        <v>2.6927167589747749E-3</v>
      </c>
      <c r="F267" s="26">
        <f>IFERROR(IF('1.DP 2012-2022 '!E267&lt;0,"IRPJ NEGATIVO",('1.DP 2012-2022 '!E267+'1.DP 2012-2022 '!AA267)/'1.DP 2012-2022 '!P267),"NA")</f>
        <v>-0.24822425777332496</v>
      </c>
      <c r="G267" s="26">
        <f>IFERROR(IF('1.DP 2012-2022 '!F267&lt;0,"IRPJ NEGATIVO",('1.DP 2012-2022 '!F267+'1.DP 2012-2022 '!AB267)/'1.DP 2012-2022 '!Q267),"NA")</f>
        <v>3.3498756296744987E-2</v>
      </c>
      <c r="H267" s="26">
        <f>IFERROR(IF('1.DP 2012-2022 '!G267&lt;0,"IRPJ NEGATIVO",('1.DP 2012-2022 '!G267+'1.DP 2012-2022 '!AC267)/'1.DP 2012-2022 '!R267),"NA")</f>
        <v>0.35772344860913796</v>
      </c>
      <c r="I267" s="26">
        <f>IFERROR(IF('1.DP 2012-2022 '!H267&lt;0,"IRPJ NEGATIVO",('1.DP 2012-2022 '!H267+'1.DP 2012-2022 '!AD267)/'1.DP 2012-2022 '!S267),"NA")</f>
        <v>3.059514892913104</v>
      </c>
      <c r="J267" s="26">
        <f>IFERROR(IF('1.DP 2012-2022 '!I267&lt;0,"IRPJ NEGATIVO",('1.DP 2012-2022 '!I267+'1.DP 2012-2022 '!AE267)/'1.DP 2012-2022 '!T267),"NA")</f>
        <v>0.33630563596495194</v>
      </c>
      <c r="K267" s="26" t="str">
        <f>IFERROR(IF('1.DP 2012-2022 '!J267&lt;0,"IRPJ NEGATIVO",('1.DP 2012-2022 '!J267+'1.DP 2012-2022 '!AF267)/'1.DP 2012-2022 '!U267),"NA")</f>
        <v>NA</v>
      </c>
      <c r="L267" s="26" t="str">
        <f>IFERROR(IF('1.DP 2012-2022 '!K267&lt;0,"IRPJ NEGATIVO",('1.DP 2012-2022 '!K267+'1.DP 2012-2022 '!AG267)/'1.DP 2012-2022 '!V267),"NA")</f>
        <v>NA</v>
      </c>
      <c r="M267" s="26" t="str">
        <f>IFERROR(IF('1.DP 2012-2022 '!L267&lt;0,"IRPJ NEGATIVO",('1.DP 2012-2022 '!L267+'1.DP 2012-2022 '!AH267)/'1.DP 2012-2022 '!W267),"NA")</f>
        <v>NA</v>
      </c>
      <c r="N267" s="26" t="str">
        <f>IFERROR(IF('1.DP 2012-2022 '!M267&lt;0,"IRPJ NEGATIVO",('1.DP 2012-2022 '!M267+'1.DP 2012-2022 '!AI267)/'1.DP 2012-2022 '!X267),"NA")</f>
        <v>NA</v>
      </c>
      <c r="O267" s="26" t="str">
        <f>IFERROR(IF('1.DP 2012-2022 '!N267&lt;0,"IRPJ NEGATIVO",('1.DP 2012-2022 '!N267+'1.DP 2012-2022 '!AJ267)/'1.DP 2012-2022 '!Y267),"NA")</f>
        <v>NA</v>
      </c>
      <c r="P267" s="26" t="str">
        <f>IFERROR(IF('1.DP 2012-2022 '!O267&lt;0,"IRPJ NEGATIVO",('1.DP 2012-2022 '!O267+'1.DP 2012-2022 '!AK267)/'1.DP 2012-2022 '!Z267),"NA")</f>
        <v>NA</v>
      </c>
      <c r="Q267" s="27">
        <f t="shared" si="1"/>
        <v>4</v>
      </c>
      <c r="R267" s="27">
        <f t="shared" si="2"/>
        <v>178</v>
      </c>
      <c r="S267" s="28">
        <f>IFERROR((SUMIF('1.DP 2012-2022 '!E267:O267,"&gt;=0",'1.DP 2012-2022 '!E267:O267)+SUMIF('1.DP 2012-2022 '!E267:O267,"&gt;=0",'1.DP 2012-2022 '!AA267:AK267))/(SUM('1.DP 2012-2022 '!P267:Z267)),"NA")</f>
        <v>-3.0417358914958451E-4</v>
      </c>
      <c r="T267" s="29">
        <f t="shared" si="3"/>
        <v>-6.8353615539232477E-6</v>
      </c>
      <c r="U267" s="29">
        <f t="shared" si="4"/>
        <v>-4.2992733448704522E-7</v>
      </c>
    </row>
    <row r="268" spans="1:21" ht="14.25" customHeight="1">
      <c r="A268" s="12" t="s">
        <v>598</v>
      </c>
      <c r="B268" s="12" t="s">
        <v>599</v>
      </c>
      <c r="C268" s="12" t="s">
        <v>58</v>
      </c>
      <c r="D268" s="13" t="s">
        <v>600</v>
      </c>
      <c r="E268" s="25">
        <f t="shared" si="0"/>
        <v>8.611114539447174E-3</v>
      </c>
      <c r="F268" s="26">
        <f>IFERROR(IF('1.DP 2012-2022 '!E268&lt;0,"IRPJ NEGATIVO",('1.DP 2012-2022 '!E268+'1.DP 2012-2022 '!AA268)/'1.DP 2012-2022 '!P268),"NA")</f>
        <v>0.3719004624604168</v>
      </c>
      <c r="G268" s="26">
        <f>IFERROR(IF('1.DP 2012-2022 '!F268&lt;0,"IRPJ NEGATIVO",('1.DP 2012-2022 '!F268+'1.DP 2012-2022 '!AB268)/'1.DP 2012-2022 '!Q268),"NA")</f>
        <v>0.30642132588076454</v>
      </c>
      <c r="H268" s="26">
        <f>IFERROR(IF('1.DP 2012-2022 '!G268&lt;0,"IRPJ NEGATIVO",('1.DP 2012-2022 '!G268+'1.DP 2012-2022 '!AC268)/'1.DP 2012-2022 '!R268),"NA")</f>
        <v>0.38801726505726303</v>
      </c>
      <c r="I268" s="26">
        <f>IFERROR(IF('1.DP 2012-2022 '!H268&lt;0,"IRPJ NEGATIVO",('1.DP 2012-2022 '!H268+'1.DP 2012-2022 '!AD268)/'1.DP 2012-2022 '!S268),"NA")</f>
        <v>0.37337048120928096</v>
      </c>
      <c r="J268" s="26">
        <f>IFERROR(IF('1.DP 2012-2022 '!I268&lt;0,"IRPJ NEGATIVO",('1.DP 2012-2022 '!I268+'1.DP 2012-2022 '!AE268)/'1.DP 2012-2022 '!T268),"NA")</f>
        <v>-0.42359801895295873</v>
      </c>
      <c r="K268" s="26" t="str">
        <f>IFERROR(IF('1.DP 2012-2022 '!J268&lt;0,"IRPJ NEGATIVO",('1.DP 2012-2022 '!J268+'1.DP 2012-2022 '!AF268)/'1.DP 2012-2022 '!U268),"NA")</f>
        <v>NA</v>
      </c>
      <c r="L268" s="26" t="str">
        <f>IFERROR(IF('1.DP 2012-2022 '!K268&lt;0,"IRPJ NEGATIVO",('1.DP 2012-2022 '!K268+'1.DP 2012-2022 '!AG268)/'1.DP 2012-2022 '!V268),"NA")</f>
        <v>NA</v>
      </c>
      <c r="M268" s="26" t="str">
        <f>IFERROR(IF('1.DP 2012-2022 '!L268&lt;0,"IRPJ NEGATIVO",('1.DP 2012-2022 '!L268+'1.DP 2012-2022 '!AH268)/'1.DP 2012-2022 '!W268),"NA")</f>
        <v>NA</v>
      </c>
      <c r="N268" s="26" t="str">
        <f>IFERROR(IF('1.DP 2012-2022 '!M268&lt;0,"IRPJ NEGATIVO",('1.DP 2012-2022 '!M268+'1.DP 2012-2022 '!AI268)/'1.DP 2012-2022 '!X268),"NA")</f>
        <v>NA</v>
      </c>
      <c r="O268" s="26" t="str">
        <f>IFERROR(IF('1.DP 2012-2022 '!N268&lt;0,"IRPJ NEGATIVO",('1.DP 2012-2022 '!N268+'1.DP 2012-2022 '!AJ268)/'1.DP 2012-2022 '!Y268),"NA")</f>
        <v>NA</v>
      </c>
      <c r="P268" s="26" t="str">
        <f>IFERROR(IF('1.DP 2012-2022 '!O268&lt;0,"IRPJ NEGATIVO",('1.DP 2012-2022 '!O268+'1.DP 2012-2022 '!AK268)/'1.DP 2012-2022 '!Z268),"NA")</f>
        <v>NA</v>
      </c>
      <c r="Q268" s="27">
        <f t="shared" si="1"/>
        <v>5</v>
      </c>
      <c r="R268" s="27">
        <f t="shared" si="2"/>
        <v>118</v>
      </c>
      <c r="S268" s="28">
        <f>IFERROR((SUMIF('1.DP 2012-2022 '!E268:O268,"&gt;=0",'1.DP 2012-2022 '!E268:O268)+SUMIF('1.DP 2012-2022 '!E268:O268,"&gt;=0",'1.DP 2012-2022 '!AA268:AK268))/(SUM('1.DP 2012-2022 '!P268:Z268)),"NA")</f>
        <v>0.22376762897728769</v>
      </c>
      <c r="T268" s="29">
        <f t="shared" si="3"/>
        <v>9.4816791939528675E-3</v>
      </c>
      <c r="U268" s="29">
        <f t="shared" si="4"/>
        <v>3.9534916780439519E-4</v>
      </c>
    </row>
    <row r="269" spans="1:21" ht="14.25" customHeight="1">
      <c r="A269" s="12" t="s">
        <v>601</v>
      </c>
      <c r="B269" s="12" t="s">
        <v>602</v>
      </c>
      <c r="C269" s="12" t="s">
        <v>58</v>
      </c>
      <c r="D269" s="13" t="s">
        <v>600</v>
      </c>
      <c r="E269" s="25">
        <f t="shared" si="0"/>
        <v>2.3013250558783754E-2</v>
      </c>
      <c r="F269" s="26">
        <f>IFERROR(IF('1.DP 2012-2022 '!E269&lt;0,"IRPJ NEGATIVO",('1.DP 2012-2022 '!E269+'1.DP 2012-2022 '!AA269)/'1.DP 2012-2022 '!P269),"NA")</f>
        <v>0.34493438001317595</v>
      </c>
      <c r="G269" s="26">
        <f>IFERROR(IF('1.DP 2012-2022 '!F269&lt;0,"IRPJ NEGATIVO",('1.DP 2012-2022 '!F269+'1.DP 2012-2022 '!AB269)/'1.DP 2012-2022 '!Q269),"NA")</f>
        <v>0.34564751004332439</v>
      </c>
      <c r="H269" s="26">
        <f>IFERROR(IF('1.DP 2012-2022 '!G269&lt;0,"IRPJ NEGATIVO",('1.DP 2012-2022 '!G269+'1.DP 2012-2022 '!AC269)/'1.DP 2012-2022 '!R269),"NA")</f>
        <v>0.32771702239607414</v>
      </c>
      <c r="I269" s="26">
        <f>IFERROR(IF('1.DP 2012-2022 '!H269&lt;0,"IRPJ NEGATIVO",('1.DP 2012-2022 '!H269+'1.DP 2012-2022 '!AD269)/'1.DP 2012-2022 '!S269),"NA")</f>
        <v>0.33017618665430915</v>
      </c>
      <c r="J269" s="26">
        <f>IFERROR(IF('1.DP 2012-2022 '!I269&lt;0,"IRPJ NEGATIVO",('1.DP 2012-2022 '!I269+'1.DP 2012-2022 '!AE269)/'1.DP 2012-2022 '!T269),"NA")</f>
        <v>0.32505617980332047</v>
      </c>
      <c r="K269" s="26" t="str">
        <f>IFERROR(IF('1.DP 2012-2022 '!J269&lt;0,"IRPJ NEGATIVO",('1.DP 2012-2022 '!J269+'1.DP 2012-2022 '!AF269)/'1.DP 2012-2022 '!U269),"NA")</f>
        <v>IRPJ NEGATIVO</v>
      </c>
      <c r="L269" s="26">
        <f>IFERROR(IF('1.DP 2012-2022 '!K269&lt;0,"IRPJ NEGATIVO",('1.DP 2012-2022 '!K269+'1.DP 2012-2022 '!AG269)/'1.DP 2012-2022 '!V269),"NA")</f>
        <v>0.28457262002382017</v>
      </c>
      <c r="M269" s="26">
        <f>IFERROR(IF('1.DP 2012-2022 '!L269&lt;0,"IRPJ NEGATIVO",('1.DP 2012-2022 '!L269+'1.DP 2012-2022 '!AH269)/'1.DP 2012-2022 '!W269),"NA")</f>
        <v>0.25187752770152</v>
      </c>
      <c r="N269" s="26">
        <f>IFERROR(IF('1.DP 2012-2022 '!M269&lt;0,"IRPJ NEGATIVO",('1.DP 2012-2022 '!M269+'1.DP 2012-2022 '!AI269)/'1.DP 2012-2022 '!X269),"NA")</f>
        <v>0.50558213930093887</v>
      </c>
      <c r="O269" s="26" t="str">
        <f>IFERROR(IF('1.DP 2012-2022 '!N269&lt;0,"IRPJ NEGATIVO",('1.DP 2012-2022 '!N269+'1.DP 2012-2022 '!AJ269)/'1.DP 2012-2022 '!Y269),"NA")</f>
        <v>NA</v>
      </c>
      <c r="P269" s="26" t="str">
        <f>IFERROR(IF('1.DP 2012-2022 '!O269&lt;0,"IRPJ NEGATIVO",('1.DP 2012-2022 '!O269+'1.DP 2012-2022 '!AK269)/'1.DP 2012-2022 '!Z269),"NA")</f>
        <v>NA</v>
      </c>
      <c r="Q269" s="27">
        <f t="shared" si="1"/>
        <v>8</v>
      </c>
      <c r="R269" s="27">
        <f t="shared" si="2"/>
        <v>118</v>
      </c>
      <c r="S269" s="28">
        <f>IFERROR((SUMIF('1.DP 2012-2022 '!E269:O269,"&gt;=0",'1.DP 2012-2022 '!E269:O269)+SUMIF('1.DP 2012-2022 '!E269:O269,"&gt;=0",'1.DP 2012-2022 '!AA269:AK269))/(SUM('1.DP 2012-2022 '!P269:Z269)),"NA")</f>
        <v>0.33401663984114427</v>
      </c>
      <c r="T269" s="29">
        <f t="shared" si="3"/>
        <v>2.2645195921433509E-2</v>
      </c>
      <c r="U269" s="29">
        <f t="shared" si="4"/>
        <v>9.4421664972761633E-4</v>
      </c>
    </row>
    <row r="270" spans="1:21" ht="14.25" customHeight="1">
      <c r="A270" s="12" t="s">
        <v>603</v>
      </c>
      <c r="B270" s="12" t="s">
        <v>604</v>
      </c>
      <c r="C270" s="12" t="s">
        <v>58</v>
      </c>
      <c r="D270" s="13" t="s">
        <v>600</v>
      </c>
      <c r="E270" s="25">
        <f t="shared" si="0"/>
        <v>1.4410288968477601E-5</v>
      </c>
      <c r="F270" s="26">
        <f>IFERROR(IF('1.DP 2012-2022 '!E270&lt;0,"IRPJ NEGATIVO",('1.DP 2012-2022 '!E270+'1.DP 2012-2022 '!AA270)/'1.DP 2012-2022 '!P270),"NA")</f>
        <v>0</v>
      </c>
      <c r="G270" s="26">
        <f>IFERROR(IF('1.DP 2012-2022 '!F270&lt;0,"IRPJ NEGATIVO",('1.DP 2012-2022 '!F270+'1.DP 2012-2022 '!AB270)/'1.DP 2012-2022 '!Q270),"NA")</f>
        <v>0</v>
      </c>
      <c r="H270" s="26">
        <f>IFERROR(IF('1.DP 2012-2022 '!G270&lt;0,"IRPJ NEGATIVO",('1.DP 2012-2022 '!G270+'1.DP 2012-2022 '!AC270)/'1.DP 2012-2022 '!R270),"NA")</f>
        <v>3.5328866359316034E-4</v>
      </c>
      <c r="I270" s="26">
        <f>IFERROR(IF('1.DP 2012-2022 '!H270&lt;0,"IRPJ NEGATIVO",('1.DP 2012-2022 '!H270+'1.DP 2012-2022 '!AD270)/'1.DP 2012-2022 '!S270),"NA")</f>
        <v>1.3471254346871966E-3</v>
      </c>
      <c r="J270" s="26">
        <f>IFERROR(IF('1.DP 2012-2022 '!I270&lt;0,"IRPJ NEGATIVO",('1.DP 2012-2022 '!I270+'1.DP 2012-2022 '!AE270)/'1.DP 2012-2022 '!T270),"NA")</f>
        <v>0</v>
      </c>
      <c r="K270" s="26" t="str">
        <f>IFERROR(IF('1.DP 2012-2022 '!J270&lt;0,"IRPJ NEGATIVO",('1.DP 2012-2022 '!J270+'1.DP 2012-2022 '!AF270)/'1.DP 2012-2022 '!U270),"NA")</f>
        <v>IRPJ NEGATIVO</v>
      </c>
      <c r="L270" s="26" t="str">
        <f>IFERROR(IF('1.DP 2012-2022 '!K270&lt;0,"IRPJ NEGATIVO",('1.DP 2012-2022 '!K270+'1.DP 2012-2022 '!AG270)/'1.DP 2012-2022 '!V270),"NA")</f>
        <v>NA</v>
      </c>
      <c r="M270" s="26" t="str">
        <f>IFERROR(IF('1.DP 2012-2022 '!L270&lt;0,"IRPJ NEGATIVO",('1.DP 2012-2022 '!L270+'1.DP 2012-2022 '!AH270)/'1.DP 2012-2022 '!W270),"NA")</f>
        <v>NA</v>
      </c>
      <c r="N270" s="26" t="str">
        <f>IFERROR(IF('1.DP 2012-2022 '!M270&lt;0,"IRPJ NEGATIVO",('1.DP 2012-2022 '!M270+'1.DP 2012-2022 '!AI270)/'1.DP 2012-2022 '!X270),"NA")</f>
        <v>NA</v>
      </c>
      <c r="O270" s="26" t="str">
        <f>IFERROR(IF('1.DP 2012-2022 '!N270&lt;0,"IRPJ NEGATIVO",('1.DP 2012-2022 '!N270+'1.DP 2012-2022 '!AJ270)/'1.DP 2012-2022 '!Y270),"NA")</f>
        <v>NA</v>
      </c>
      <c r="P270" s="26" t="str">
        <f>IFERROR(IF('1.DP 2012-2022 '!O270&lt;0,"IRPJ NEGATIVO",('1.DP 2012-2022 '!O270+'1.DP 2012-2022 '!AK270)/'1.DP 2012-2022 '!Z270),"NA")</f>
        <v>NA</v>
      </c>
      <c r="Q270" s="27">
        <f t="shared" si="1"/>
        <v>5</v>
      </c>
      <c r="R270" s="27">
        <f t="shared" si="2"/>
        <v>118</v>
      </c>
      <c r="S270" s="28">
        <f>IFERROR((SUMIF('1.DP 2012-2022 '!E270:O270,"&gt;=0",'1.DP 2012-2022 '!E270:O270)+SUMIF('1.DP 2012-2022 '!E270:O270,"&gt;=0",'1.DP 2012-2022 '!AA270:AK270))/(SUM('1.DP 2012-2022 '!P270:Z270)),"NA")</f>
        <v>1.5820992452739185E-4</v>
      </c>
      <c r="T270" s="29">
        <f t="shared" si="3"/>
        <v>6.7038103613301623E-6</v>
      </c>
      <c r="U270" s="29">
        <f t="shared" si="4"/>
        <v>2.795228348540492E-7</v>
      </c>
    </row>
    <row r="271" spans="1:21" ht="14.25" customHeight="1">
      <c r="A271" s="12" t="s">
        <v>605</v>
      </c>
      <c r="B271" s="12" t="s">
        <v>606</v>
      </c>
      <c r="C271" s="12" t="s">
        <v>58</v>
      </c>
      <c r="D271" s="13" t="s">
        <v>600</v>
      </c>
      <c r="E271" s="25">
        <f t="shared" si="0"/>
        <v>-2.0002179491792034E-3</v>
      </c>
      <c r="F271" s="26">
        <f>IFERROR(IF('1.DP 2012-2022 '!E271&lt;0,"IRPJ NEGATIVO",('1.DP 2012-2022 '!E271+'1.DP 2012-2022 '!AA271)/'1.DP 2012-2022 '!P271),"NA")</f>
        <v>0</v>
      </c>
      <c r="G271" s="26">
        <f>IFERROR(IF('1.DP 2012-2022 '!F271&lt;0,"IRPJ NEGATIVO",('1.DP 2012-2022 '!F271+'1.DP 2012-2022 '!AB271)/'1.DP 2012-2022 '!Q271),"NA")</f>
        <v>0</v>
      </c>
      <c r="H271" s="26">
        <f>IFERROR(IF('1.DP 2012-2022 '!G271&lt;0,"IRPJ NEGATIVO",('1.DP 2012-2022 '!G271+'1.DP 2012-2022 '!AC271)/'1.DP 2012-2022 '!R271),"NA")</f>
        <v>-0.17259552587108359</v>
      </c>
      <c r="I271" s="26">
        <f>IFERROR(IF('1.DP 2012-2022 '!H271&lt;0,"IRPJ NEGATIVO",('1.DP 2012-2022 '!H271+'1.DP 2012-2022 '!AD271)/'1.DP 2012-2022 '!S271),"NA")</f>
        <v>-6.3430192132062413E-2</v>
      </c>
      <c r="J271" s="26">
        <f>IFERROR(IF('1.DP 2012-2022 '!I271&lt;0,"IRPJ NEGATIVO",('1.DP 2012-2022 '!I271+'1.DP 2012-2022 '!AE271)/'1.DP 2012-2022 '!T271),"NA")</f>
        <v>0</v>
      </c>
      <c r="K271" s="26" t="str">
        <f>IFERROR(IF('1.DP 2012-2022 '!J271&lt;0,"IRPJ NEGATIVO",('1.DP 2012-2022 '!J271+'1.DP 2012-2022 '!AF271)/'1.DP 2012-2022 '!U271),"NA")</f>
        <v>NA</v>
      </c>
      <c r="L271" s="26" t="str">
        <f>IFERROR(IF('1.DP 2012-2022 '!K271&lt;0,"IRPJ NEGATIVO",('1.DP 2012-2022 '!K271+'1.DP 2012-2022 '!AG271)/'1.DP 2012-2022 '!V271),"NA")</f>
        <v>NA</v>
      </c>
      <c r="M271" s="26" t="str">
        <f>IFERROR(IF('1.DP 2012-2022 '!L271&lt;0,"IRPJ NEGATIVO",('1.DP 2012-2022 '!L271+'1.DP 2012-2022 '!AH271)/'1.DP 2012-2022 '!W271),"NA")</f>
        <v>NA</v>
      </c>
      <c r="N271" s="26" t="str">
        <f>IFERROR(IF('1.DP 2012-2022 '!M271&lt;0,"IRPJ NEGATIVO",('1.DP 2012-2022 '!M271+'1.DP 2012-2022 '!AI271)/'1.DP 2012-2022 '!X271),"NA")</f>
        <v>NA</v>
      </c>
      <c r="O271" s="26" t="str">
        <f>IFERROR(IF('1.DP 2012-2022 '!N271&lt;0,"IRPJ NEGATIVO",('1.DP 2012-2022 '!N271+'1.DP 2012-2022 '!AJ271)/'1.DP 2012-2022 '!Y271),"NA")</f>
        <v>NA</v>
      </c>
      <c r="P271" s="26" t="str">
        <f>IFERROR(IF('1.DP 2012-2022 '!O271&lt;0,"IRPJ NEGATIVO",('1.DP 2012-2022 '!O271+'1.DP 2012-2022 '!AK271)/'1.DP 2012-2022 '!Z271),"NA")</f>
        <v>NA</v>
      </c>
      <c r="Q271" s="27">
        <f t="shared" si="1"/>
        <v>5</v>
      </c>
      <c r="R271" s="27">
        <f t="shared" si="2"/>
        <v>118</v>
      </c>
      <c r="S271" s="28">
        <f>IFERROR((SUMIF('1.DP 2012-2022 '!E271:O271,"&gt;=0",'1.DP 2012-2022 '!E271:O271)+SUMIF('1.DP 2012-2022 '!E271:O271,"&gt;=0",'1.DP 2012-2022 '!AA271:AK271))/(SUM('1.DP 2012-2022 '!P271:Z271)),"NA")</f>
        <v>-5.1243661113240108E-3</v>
      </c>
      <c r="T271" s="29">
        <f t="shared" si="3"/>
        <v>-2.1713415725949198E-4</v>
      </c>
      <c r="U271" s="29">
        <f t="shared" si="4"/>
        <v>-9.0536503733639774E-6</v>
      </c>
    </row>
    <row r="272" spans="1:21" ht="14.25" customHeight="1">
      <c r="A272" s="12" t="s">
        <v>607</v>
      </c>
      <c r="B272" s="12" t="s">
        <v>608</v>
      </c>
      <c r="C272" s="12" t="s">
        <v>58</v>
      </c>
      <c r="D272" s="13" t="s">
        <v>600</v>
      </c>
      <c r="E272" s="25">
        <f t="shared" si="0"/>
        <v>-4.2775175746832253E-4</v>
      </c>
      <c r="F272" s="26">
        <f>IFERROR(IF('1.DP 2012-2022 '!E272&lt;0,"IRPJ NEGATIVO",('1.DP 2012-2022 '!E272+'1.DP 2012-2022 '!AA272)/'1.DP 2012-2022 '!P272),"NA")</f>
        <v>-5.8199129709368561E-3</v>
      </c>
      <c r="G272" s="26">
        <f>IFERROR(IF('1.DP 2012-2022 '!F272&lt;0,"IRPJ NEGATIVO",('1.DP 2012-2022 '!F272+'1.DP 2012-2022 '!AB272)/'1.DP 2012-2022 '!Q272),"NA")</f>
        <v>-4.4654794410325209E-2</v>
      </c>
      <c r="H272" s="26">
        <f>IFERROR(IF('1.DP 2012-2022 '!G272&lt;0,"IRPJ NEGATIVO",('1.DP 2012-2022 '!G272+'1.DP 2012-2022 '!AC272)/'1.DP 2012-2022 '!R272),"NA")</f>
        <v>0</v>
      </c>
      <c r="I272" s="26">
        <f>IFERROR(IF('1.DP 2012-2022 '!H272&lt;0,"IRPJ NEGATIVO",('1.DP 2012-2022 '!H272+'1.DP 2012-2022 '!AD272)/'1.DP 2012-2022 '!S272),"NA")</f>
        <v>0</v>
      </c>
      <c r="J272" s="26">
        <f>IFERROR(IF('1.DP 2012-2022 '!I272&lt;0,"IRPJ NEGATIVO",('1.DP 2012-2022 '!I272+'1.DP 2012-2022 '!AE272)/'1.DP 2012-2022 '!T272),"NA")</f>
        <v>0</v>
      </c>
      <c r="K272" s="26" t="str">
        <f>IFERROR(IF('1.DP 2012-2022 '!J272&lt;0,"IRPJ NEGATIVO",('1.DP 2012-2022 '!J272+'1.DP 2012-2022 '!AF272)/'1.DP 2012-2022 '!U272),"NA")</f>
        <v>NA</v>
      </c>
      <c r="L272" s="26" t="str">
        <f>IFERROR(IF('1.DP 2012-2022 '!K272&lt;0,"IRPJ NEGATIVO",('1.DP 2012-2022 '!K272+'1.DP 2012-2022 '!AG272)/'1.DP 2012-2022 '!V272),"NA")</f>
        <v>NA</v>
      </c>
      <c r="M272" s="26" t="str">
        <f>IFERROR(IF('1.DP 2012-2022 '!L272&lt;0,"IRPJ NEGATIVO",('1.DP 2012-2022 '!L272+'1.DP 2012-2022 '!AH272)/'1.DP 2012-2022 '!W272),"NA")</f>
        <v>NA</v>
      </c>
      <c r="N272" s="26" t="str">
        <f>IFERROR(IF('1.DP 2012-2022 '!M272&lt;0,"IRPJ NEGATIVO",('1.DP 2012-2022 '!M272+'1.DP 2012-2022 '!AI272)/'1.DP 2012-2022 '!X272),"NA")</f>
        <v>NA</v>
      </c>
      <c r="O272" s="26" t="str">
        <f>IFERROR(IF('1.DP 2012-2022 '!N272&lt;0,"IRPJ NEGATIVO",('1.DP 2012-2022 '!N272+'1.DP 2012-2022 '!AJ272)/'1.DP 2012-2022 '!Y272),"NA")</f>
        <v>NA</v>
      </c>
      <c r="P272" s="26" t="str">
        <f>IFERROR(IF('1.DP 2012-2022 '!O272&lt;0,"IRPJ NEGATIVO",('1.DP 2012-2022 '!O272+'1.DP 2012-2022 '!AK272)/'1.DP 2012-2022 '!Z272),"NA")</f>
        <v>NA</v>
      </c>
      <c r="Q272" s="27">
        <f t="shared" si="1"/>
        <v>5</v>
      </c>
      <c r="R272" s="27">
        <f t="shared" si="2"/>
        <v>118</v>
      </c>
      <c r="S272" s="28">
        <f>IFERROR((SUMIF('1.DP 2012-2022 '!E272:O272,"&gt;=0",'1.DP 2012-2022 '!E272:O272)+SUMIF('1.DP 2012-2022 '!E272:O272,"&gt;=0",'1.DP 2012-2022 '!AA272:AK272))/(SUM('1.DP 2012-2022 '!P272:Z272)),"NA")</f>
        <v>-1.0267879710518303E-2</v>
      </c>
      <c r="T272" s="29">
        <f t="shared" si="3"/>
        <v>-4.3507964875077554E-4</v>
      </c>
      <c r="U272" s="29">
        <f t="shared" si="4"/>
        <v>-1.814113023059771E-5</v>
      </c>
    </row>
    <row r="273" spans="1:21" ht="14.25" customHeight="1">
      <c r="A273" s="12" t="s">
        <v>609</v>
      </c>
      <c r="B273" s="12" t="s">
        <v>610</v>
      </c>
      <c r="C273" s="12" t="s">
        <v>58</v>
      </c>
      <c r="D273" s="13" t="s">
        <v>600</v>
      </c>
      <c r="E273" s="25">
        <f t="shared" si="0"/>
        <v>8.3688828588510564E-5</v>
      </c>
      <c r="F273" s="26">
        <f>IFERROR(IF('1.DP 2012-2022 '!E273&lt;0,"IRPJ NEGATIVO",('1.DP 2012-2022 '!E273+'1.DP 2012-2022 '!AA273)/'1.DP 2012-2022 '!P273),"NA")</f>
        <v>-1.9539934026779813E-2</v>
      </c>
      <c r="G273" s="26">
        <f>IFERROR(IF('1.DP 2012-2022 '!F273&lt;0,"IRPJ NEGATIVO",('1.DP 2012-2022 '!F273+'1.DP 2012-2022 '!AB273)/'1.DP 2012-2022 '!Q273),"NA")</f>
        <v>1.8937942269614899E-2</v>
      </c>
      <c r="H273" s="26">
        <f>IFERROR(IF('1.DP 2012-2022 '!G273&lt;0,"IRPJ NEGATIVO",('1.DP 2012-2022 '!G273+'1.DP 2012-2022 '!AC273)/'1.DP 2012-2022 '!R273),"NA")</f>
        <v>-3.5456514473105216E-2</v>
      </c>
      <c r="I273" s="26">
        <f>IFERROR(IF('1.DP 2012-2022 '!H273&lt;0,"IRPJ NEGATIVO",('1.DP 2012-2022 '!H273+'1.DP 2012-2022 '!AD273)/'1.DP 2012-2022 '!S273),"NA")</f>
        <v>5.6439926899237002E-3</v>
      </c>
      <c r="J273" s="26">
        <f>IFERROR(IF('1.DP 2012-2022 '!I273&lt;0,"IRPJ NEGATIVO",('1.DP 2012-2022 '!I273+'1.DP 2012-2022 '!AE273)/'1.DP 2012-2022 '!T273),"NA")</f>
        <v>-2.8924573258187751E-2</v>
      </c>
      <c r="K273" s="26">
        <f>IFERROR(IF('1.DP 2012-2022 '!J273&lt;0,"IRPJ NEGATIVO",('1.DP 2012-2022 '!J273+'1.DP 2012-2022 '!AF273)/'1.DP 2012-2022 '!U273),"NA")</f>
        <v>6.9214368571978421E-2</v>
      </c>
      <c r="L273" s="26" t="str">
        <f>IFERROR(IF('1.DP 2012-2022 '!K273&lt;0,"IRPJ NEGATIVO",('1.DP 2012-2022 '!K273+'1.DP 2012-2022 '!AG273)/'1.DP 2012-2022 '!V273),"NA")</f>
        <v>NA</v>
      </c>
      <c r="M273" s="26" t="str">
        <f>IFERROR(IF('1.DP 2012-2022 '!L273&lt;0,"IRPJ NEGATIVO",('1.DP 2012-2022 '!L273+'1.DP 2012-2022 '!AH273)/'1.DP 2012-2022 '!W273),"NA")</f>
        <v>NA</v>
      </c>
      <c r="N273" s="26" t="str">
        <f>IFERROR(IF('1.DP 2012-2022 '!M273&lt;0,"IRPJ NEGATIVO",('1.DP 2012-2022 '!M273+'1.DP 2012-2022 '!AI273)/'1.DP 2012-2022 '!X273),"NA")</f>
        <v>NA</v>
      </c>
      <c r="O273" s="26" t="str">
        <f>IFERROR(IF('1.DP 2012-2022 '!N273&lt;0,"IRPJ NEGATIVO",('1.DP 2012-2022 '!N273+'1.DP 2012-2022 '!AJ273)/'1.DP 2012-2022 '!Y273),"NA")</f>
        <v>NA</v>
      </c>
      <c r="P273" s="26" t="str">
        <f>IFERROR(IF('1.DP 2012-2022 '!O273&lt;0,"IRPJ NEGATIVO",('1.DP 2012-2022 '!O273+'1.DP 2012-2022 '!AK273)/'1.DP 2012-2022 '!Z273),"NA")</f>
        <v>NA</v>
      </c>
      <c r="Q273" s="27">
        <f t="shared" si="1"/>
        <v>6</v>
      </c>
      <c r="R273" s="27">
        <f t="shared" si="2"/>
        <v>118</v>
      </c>
      <c r="S273" s="28">
        <f>IFERROR((SUMIF('1.DP 2012-2022 '!E273:O273,"&gt;=0",'1.DP 2012-2022 '!E273:O273)+SUMIF('1.DP 2012-2022 '!E273:O273,"&gt;=0",'1.DP 2012-2022 '!AA273:AK273))/(SUM('1.DP 2012-2022 '!P273:Z273)),"NA")</f>
        <v>-6.9159048515311751E-4</v>
      </c>
      <c r="T273" s="29">
        <f t="shared" si="3"/>
        <v>-3.5165617889141571E-5</v>
      </c>
      <c r="U273" s="29">
        <f t="shared" si="4"/>
        <v>-1.4662695798299311E-6</v>
      </c>
    </row>
    <row r="274" spans="1:21" ht="14.25" customHeight="1">
      <c r="A274" s="12" t="s">
        <v>611</v>
      </c>
      <c r="B274" s="12" t="s">
        <v>612</v>
      </c>
      <c r="C274" s="12" t="s">
        <v>58</v>
      </c>
      <c r="D274" s="13" t="s">
        <v>600</v>
      </c>
      <c r="E274" s="25">
        <f t="shared" si="0"/>
        <v>1.668728265791846E-2</v>
      </c>
      <c r="F274" s="26">
        <f>IFERROR(IF('1.DP 2012-2022 '!E274&lt;0,"IRPJ NEGATIVO",('1.DP 2012-2022 '!E274+'1.DP 2012-2022 '!AA274)/'1.DP 2012-2022 '!P274),"NA")</f>
        <v>0.52020978238869275</v>
      </c>
      <c r="G274" s="26">
        <f>IFERROR(IF('1.DP 2012-2022 '!F274&lt;0,"IRPJ NEGATIVO",('1.DP 2012-2022 '!F274+'1.DP 2012-2022 '!AB274)/'1.DP 2012-2022 '!Q274),"NA")</f>
        <v>2.2540011137103706</v>
      </c>
      <c r="H274" s="26">
        <f>IFERROR(IF('1.DP 2012-2022 '!G274&lt;0,"IRPJ NEGATIVO",('1.DP 2012-2022 '!G274+'1.DP 2012-2022 '!AC274)/'1.DP 2012-2022 '!R274),"NA")</f>
        <v>0.33555488235930681</v>
      </c>
      <c r="I274" s="26">
        <f>IFERROR(IF('1.DP 2012-2022 '!H274&lt;0,"IRPJ NEGATIVO",('1.DP 2012-2022 '!H274+'1.DP 2012-2022 '!AD274)/'1.DP 2012-2022 '!S274),"NA")</f>
        <v>0.25563290344250356</v>
      </c>
      <c r="J274" s="26">
        <f>IFERROR(IF('1.DP 2012-2022 '!I274&lt;0,"IRPJ NEGATIVO",('1.DP 2012-2022 '!I274+'1.DP 2012-2022 '!AE274)/'1.DP 2012-2022 '!T274),"NA")</f>
        <v>0.45851571832429455</v>
      </c>
      <c r="K274" s="26">
        <f>IFERROR(IF('1.DP 2012-2022 '!J274&lt;0,"IRPJ NEGATIVO",('1.DP 2012-2022 '!J274+'1.DP 2012-2022 '!AF274)/'1.DP 2012-2022 '!U274),"NA")</f>
        <v>0.39918606711958077</v>
      </c>
      <c r="L274" s="26">
        <f>IFERROR(IF('1.DP 2012-2022 '!K274&lt;0,"IRPJ NEGATIVO",('1.DP 2012-2022 '!K274+'1.DP 2012-2022 '!AG274)/'1.DP 2012-2022 '!V274),"NA")</f>
        <v>-1.2430964216006168</v>
      </c>
      <c r="M274" s="26" t="str">
        <f>IFERROR(IF('1.DP 2012-2022 '!L274&lt;0,"IRPJ NEGATIVO",('1.DP 2012-2022 '!L274+'1.DP 2012-2022 '!AH274)/'1.DP 2012-2022 '!W274),"NA")</f>
        <v>NA</v>
      </c>
      <c r="N274" s="26" t="str">
        <f>IFERROR(IF('1.DP 2012-2022 '!M274&lt;0,"IRPJ NEGATIVO",('1.DP 2012-2022 '!M274+'1.DP 2012-2022 '!AI274)/'1.DP 2012-2022 '!X274),"NA")</f>
        <v>NA</v>
      </c>
      <c r="O274" s="26" t="str">
        <f>IFERROR(IF('1.DP 2012-2022 '!N274&lt;0,"IRPJ NEGATIVO",('1.DP 2012-2022 '!N274+'1.DP 2012-2022 '!AJ274)/'1.DP 2012-2022 '!Y274),"NA")</f>
        <v>NA</v>
      </c>
      <c r="P274" s="26" t="str">
        <f>IFERROR(IF('1.DP 2012-2022 '!O274&lt;0,"IRPJ NEGATIVO",('1.DP 2012-2022 '!O274+'1.DP 2012-2022 '!AK274)/'1.DP 2012-2022 '!Z274),"NA")</f>
        <v>NA</v>
      </c>
      <c r="Q274" s="27">
        <f t="shared" si="1"/>
        <v>5</v>
      </c>
      <c r="R274" s="27">
        <f t="shared" si="2"/>
        <v>118</v>
      </c>
      <c r="S274" s="28">
        <f>IFERROR((SUMIF('1.DP 2012-2022 '!E274:O274,"&gt;=0",'1.DP 2012-2022 '!E274:O274)+SUMIF('1.DP 2012-2022 '!E274:O274,"&gt;=0",'1.DP 2012-2022 '!AA274:AK274))/(SUM('1.DP 2012-2022 '!P274:Z274)),"NA")</f>
        <v>0.57356820542674591</v>
      </c>
      <c r="T274" s="29">
        <f t="shared" si="3"/>
        <v>2.4303737518082451E-2</v>
      </c>
      <c r="U274" s="29">
        <f t="shared" si="4"/>
        <v>1.013371387679763E-3</v>
      </c>
    </row>
    <row r="275" spans="1:21" ht="14.25" customHeight="1">
      <c r="A275" s="12" t="s">
        <v>613</v>
      </c>
      <c r="B275" s="12" t="s">
        <v>614</v>
      </c>
      <c r="C275" s="12" t="s">
        <v>58</v>
      </c>
      <c r="D275" s="13" t="s">
        <v>600</v>
      </c>
      <c r="E275" s="25">
        <f t="shared" si="0"/>
        <v>7.0064042106253244E-3</v>
      </c>
      <c r="F275" s="26">
        <f>IFERROR(IF('1.DP 2012-2022 '!E275&lt;0,"IRPJ NEGATIVO",('1.DP 2012-2022 '!E275+'1.DP 2012-2022 '!AA275)/'1.DP 2012-2022 '!P275),"NA")</f>
        <v>0.1911418993355509</v>
      </c>
      <c r="G275" s="26">
        <f>IFERROR(IF('1.DP 2012-2022 '!F275&lt;0,"IRPJ NEGATIVO",('1.DP 2012-2022 '!F275+'1.DP 2012-2022 '!AB275)/'1.DP 2012-2022 '!Q275),"NA")</f>
        <v>0.33104724791631679</v>
      </c>
      <c r="H275" s="26">
        <f>IFERROR(IF('1.DP 2012-2022 '!G275&lt;0,"IRPJ NEGATIVO",('1.DP 2012-2022 '!G275+'1.DP 2012-2022 '!AC275)/'1.DP 2012-2022 '!R275),"NA")</f>
        <v>0.30456654960192053</v>
      </c>
      <c r="I275" s="26">
        <f>IFERROR(IF('1.DP 2012-2022 '!H275&lt;0,"IRPJ NEGATIVO",('1.DP 2012-2022 '!H275+'1.DP 2012-2022 '!AD275)/'1.DP 2012-2022 '!S275),"NA")</f>
        <v>-0.80914560788179468</v>
      </c>
      <c r="J275" s="26">
        <f>IFERROR(IF('1.DP 2012-2022 '!I275&lt;0,"IRPJ NEGATIVO",('1.DP 2012-2022 '!I275+'1.DP 2012-2022 '!AE275)/'1.DP 2012-2022 '!T275),"NA")</f>
        <v>0</v>
      </c>
      <c r="K275" s="26">
        <f>IFERROR(IF('1.DP 2012-2022 '!J275&lt;0,"IRPJ NEGATIVO",('1.DP 2012-2022 '!J275+'1.DP 2012-2022 '!AF275)/'1.DP 2012-2022 '!U275),"NA")</f>
        <v>0</v>
      </c>
      <c r="L275" s="26" t="str">
        <f>IFERROR(IF('1.DP 2012-2022 '!K275&lt;0,"IRPJ NEGATIVO",('1.DP 2012-2022 '!K275+'1.DP 2012-2022 '!AG275)/'1.DP 2012-2022 '!V275),"NA")</f>
        <v>NA</v>
      </c>
      <c r="M275" s="26" t="str">
        <f>IFERROR(IF('1.DP 2012-2022 '!L275&lt;0,"IRPJ NEGATIVO",('1.DP 2012-2022 '!L275+'1.DP 2012-2022 '!AH275)/'1.DP 2012-2022 '!W275),"NA")</f>
        <v>NA</v>
      </c>
      <c r="N275" s="26" t="str">
        <f>IFERROR(IF('1.DP 2012-2022 '!M275&lt;0,"IRPJ NEGATIVO",('1.DP 2012-2022 '!M275+'1.DP 2012-2022 '!AI275)/'1.DP 2012-2022 '!X275),"NA")</f>
        <v>NA</v>
      </c>
      <c r="O275" s="26" t="str">
        <f>IFERROR(IF('1.DP 2012-2022 '!N275&lt;0,"IRPJ NEGATIVO",('1.DP 2012-2022 '!N275+'1.DP 2012-2022 '!AJ275)/'1.DP 2012-2022 '!Y275),"NA")</f>
        <v>NA</v>
      </c>
      <c r="P275" s="26" t="str">
        <f>IFERROR(IF('1.DP 2012-2022 '!O275&lt;0,"IRPJ NEGATIVO",('1.DP 2012-2022 '!O275+'1.DP 2012-2022 '!AK275)/'1.DP 2012-2022 '!Z275),"NA")</f>
        <v>NA</v>
      </c>
      <c r="Q275" s="27">
        <f t="shared" si="1"/>
        <v>5</v>
      </c>
      <c r="R275" s="27">
        <f t="shared" si="2"/>
        <v>118</v>
      </c>
      <c r="S275" s="28">
        <f>IFERROR((SUMIF('1.DP 2012-2022 '!E275:O275,"&gt;=0",'1.DP 2012-2022 '!E275:O275)+SUMIF('1.DP 2012-2022 '!E275:O275,"&gt;=0",'1.DP 2012-2022 '!AA275:AK275))/(SUM('1.DP 2012-2022 '!P275:Z275)),"NA")</f>
        <v>0.2617271341622755</v>
      </c>
      <c r="T275" s="29">
        <f t="shared" si="3"/>
        <v>1.1090132803486251E-2</v>
      </c>
      <c r="U275" s="29">
        <f t="shared" si="4"/>
        <v>4.624154313821122E-4</v>
      </c>
    </row>
    <row r="276" spans="1:21" ht="14.25" customHeight="1">
      <c r="A276" s="12" t="s">
        <v>615</v>
      </c>
      <c r="B276" s="12" t="s">
        <v>616</v>
      </c>
      <c r="C276" s="12" t="s">
        <v>58</v>
      </c>
      <c r="D276" s="13" t="s">
        <v>600</v>
      </c>
      <c r="E276" s="25">
        <f t="shared" si="0"/>
        <v>0</v>
      </c>
      <c r="F276" s="26">
        <f>IFERROR(IF('1.DP 2012-2022 '!E276&lt;0,"IRPJ NEGATIVO",('1.DP 2012-2022 '!E276+'1.DP 2012-2022 '!AA276)/'1.DP 2012-2022 '!P276),"NA")</f>
        <v>0</v>
      </c>
      <c r="G276" s="26">
        <f>IFERROR(IF('1.DP 2012-2022 '!F276&lt;0,"IRPJ NEGATIVO",('1.DP 2012-2022 '!F276+'1.DP 2012-2022 '!AB276)/'1.DP 2012-2022 '!Q276),"NA")</f>
        <v>0</v>
      </c>
      <c r="H276" s="26">
        <f>IFERROR(IF('1.DP 2012-2022 '!G276&lt;0,"IRPJ NEGATIVO",('1.DP 2012-2022 '!G276+'1.DP 2012-2022 '!AC276)/'1.DP 2012-2022 '!R276),"NA")</f>
        <v>0</v>
      </c>
      <c r="I276" s="26">
        <f>IFERROR(IF('1.DP 2012-2022 '!H276&lt;0,"IRPJ NEGATIVO",('1.DP 2012-2022 '!H276+'1.DP 2012-2022 '!AD276)/'1.DP 2012-2022 '!S276),"NA")</f>
        <v>0</v>
      </c>
      <c r="J276" s="26" t="str">
        <f>IFERROR(IF('1.DP 2012-2022 '!I276&lt;0,"IRPJ NEGATIVO",('1.DP 2012-2022 '!I276+'1.DP 2012-2022 '!AE276)/'1.DP 2012-2022 '!T276),"NA")</f>
        <v>NA</v>
      </c>
      <c r="K276" s="26" t="str">
        <f>IFERROR(IF('1.DP 2012-2022 '!J276&lt;0,"IRPJ NEGATIVO",('1.DP 2012-2022 '!J276+'1.DP 2012-2022 '!AF276)/'1.DP 2012-2022 '!U276),"NA")</f>
        <v>NA</v>
      </c>
      <c r="L276" s="26" t="str">
        <f>IFERROR(IF('1.DP 2012-2022 '!K276&lt;0,"IRPJ NEGATIVO",('1.DP 2012-2022 '!K276+'1.DP 2012-2022 '!AG276)/'1.DP 2012-2022 '!V276),"NA")</f>
        <v>NA</v>
      </c>
      <c r="M276" s="26" t="str">
        <f>IFERROR(IF('1.DP 2012-2022 '!L276&lt;0,"IRPJ NEGATIVO",('1.DP 2012-2022 '!L276+'1.DP 2012-2022 '!AH276)/'1.DP 2012-2022 '!W276),"NA")</f>
        <v>NA</v>
      </c>
      <c r="N276" s="26" t="str">
        <f>IFERROR(IF('1.DP 2012-2022 '!M276&lt;0,"IRPJ NEGATIVO",('1.DP 2012-2022 '!M276+'1.DP 2012-2022 '!AI276)/'1.DP 2012-2022 '!X276),"NA")</f>
        <v>NA</v>
      </c>
      <c r="O276" s="26" t="str">
        <f>IFERROR(IF('1.DP 2012-2022 '!N276&lt;0,"IRPJ NEGATIVO",('1.DP 2012-2022 '!N276+'1.DP 2012-2022 '!AJ276)/'1.DP 2012-2022 '!Y276),"NA")</f>
        <v>NA</v>
      </c>
      <c r="P276" s="26" t="str">
        <f>IFERROR(IF('1.DP 2012-2022 '!O276&lt;0,"IRPJ NEGATIVO",('1.DP 2012-2022 '!O276+'1.DP 2012-2022 '!AK276)/'1.DP 2012-2022 '!Z276),"NA")</f>
        <v>NA</v>
      </c>
      <c r="Q276" s="27">
        <f t="shared" si="1"/>
        <v>4</v>
      </c>
      <c r="R276" s="27">
        <f t="shared" si="2"/>
        <v>118</v>
      </c>
      <c r="S276" s="28">
        <f>IFERROR((SUMIF('1.DP 2012-2022 '!E276:O276,"&gt;=0",'1.DP 2012-2022 '!E276:O276)+SUMIF('1.DP 2012-2022 '!E276:O276,"&gt;=0",'1.DP 2012-2022 '!AA276:AK276))/(SUM('1.DP 2012-2022 '!P276:Z276)),"NA")</f>
        <v>0</v>
      </c>
      <c r="T276" s="29">
        <f t="shared" si="3"/>
        <v>0</v>
      </c>
      <c r="U276" s="29">
        <f t="shared" si="4"/>
        <v>0</v>
      </c>
    </row>
    <row r="277" spans="1:21" ht="14.25" customHeight="1">
      <c r="A277" s="12" t="s">
        <v>617</v>
      </c>
      <c r="B277" s="12" t="s">
        <v>618</v>
      </c>
      <c r="C277" s="12" t="s">
        <v>58</v>
      </c>
      <c r="D277" s="13" t="s">
        <v>600</v>
      </c>
      <c r="E277" s="25">
        <f t="shared" si="0"/>
        <v>2.8616742155383045E-3</v>
      </c>
      <c r="F277" s="26">
        <f>IFERROR(IF('1.DP 2012-2022 '!E277&lt;0,"IRPJ NEGATIVO",('1.DP 2012-2022 '!E277+'1.DP 2012-2022 '!AA277)/'1.DP 2012-2022 '!P277),"NA")</f>
        <v>0.36093905387005903</v>
      </c>
      <c r="G277" s="26">
        <f>IFERROR(IF('1.DP 2012-2022 '!F277&lt;0,"IRPJ NEGATIVO",('1.DP 2012-2022 '!F277+'1.DP 2012-2022 '!AB277)/'1.DP 2012-2022 '!Q277),"NA")</f>
        <v>6.9920658239692136E-3</v>
      </c>
      <c r="H277" s="26">
        <f>IFERROR(IF('1.DP 2012-2022 '!G277&lt;0,"IRPJ NEGATIVO",('1.DP 2012-2022 '!G277+'1.DP 2012-2022 '!AC277)/'1.DP 2012-2022 '!R277),"NA")</f>
        <v>-3.0253562260508283E-2</v>
      </c>
      <c r="I277" s="26">
        <f>IFERROR(IF('1.DP 2012-2022 '!H277&lt;0,"IRPJ NEGATIVO",('1.DP 2012-2022 '!H277+'1.DP 2012-2022 '!AD277)/'1.DP 2012-2022 '!S277),"NA")</f>
        <v>0</v>
      </c>
      <c r="J277" s="26">
        <f>IFERROR(IF('1.DP 2012-2022 '!I277&lt;0,"IRPJ NEGATIVO",('1.DP 2012-2022 '!I277+'1.DP 2012-2022 '!AE277)/'1.DP 2012-2022 '!T277),"NA")</f>
        <v>0</v>
      </c>
      <c r="K277" s="26" t="str">
        <f>IFERROR(IF('1.DP 2012-2022 '!J277&lt;0,"IRPJ NEGATIVO",('1.DP 2012-2022 '!J277+'1.DP 2012-2022 '!AF277)/'1.DP 2012-2022 '!U277),"NA")</f>
        <v>NA</v>
      </c>
      <c r="L277" s="26" t="str">
        <f>IFERROR(IF('1.DP 2012-2022 '!K277&lt;0,"IRPJ NEGATIVO",('1.DP 2012-2022 '!K277+'1.DP 2012-2022 '!AG277)/'1.DP 2012-2022 '!V277),"NA")</f>
        <v>NA</v>
      </c>
      <c r="M277" s="26" t="str">
        <f>IFERROR(IF('1.DP 2012-2022 '!L277&lt;0,"IRPJ NEGATIVO",('1.DP 2012-2022 '!L277+'1.DP 2012-2022 '!AH277)/'1.DP 2012-2022 '!W277),"NA")</f>
        <v>NA</v>
      </c>
      <c r="N277" s="26" t="str">
        <f>IFERROR(IF('1.DP 2012-2022 '!M277&lt;0,"IRPJ NEGATIVO",('1.DP 2012-2022 '!M277+'1.DP 2012-2022 '!AI277)/'1.DP 2012-2022 '!X277),"NA")</f>
        <v>NA</v>
      </c>
      <c r="O277" s="26" t="str">
        <f>IFERROR(IF('1.DP 2012-2022 '!N277&lt;0,"IRPJ NEGATIVO",('1.DP 2012-2022 '!N277+'1.DP 2012-2022 '!AJ277)/'1.DP 2012-2022 '!Y277),"NA")</f>
        <v>NA</v>
      </c>
      <c r="P277" s="26" t="str">
        <f>IFERROR(IF('1.DP 2012-2022 '!O277&lt;0,"IRPJ NEGATIVO",('1.DP 2012-2022 '!O277+'1.DP 2012-2022 '!AK277)/'1.DP 2012-2022 '!Z277),"NA")</f>
        <v>NA</v>
      </c>
      <c r="Q277" s="27">
        <f t="shared" si="1"/>
        <v>5</v>
      </c>
      <c r="R277" s="27">
        <f t="shared" si="2"/>
        <v>118</v>
      </c>
      <c r="S277" s="28">
        <f>IFERROR((SUMIF('1.DP 2012-2022 '!E277:O277,"&gt;=0",'1.DP 2012-2022 '!E277:O277)+SUMIF('1.DP 2012-2022 '!E277:O277,"&gt;=0",'1.DP 2012-2022 '!AA277:AK277))/(SUM('1.DP 2012-2022 '!P277:Z277)),"NA")</f>
        <v>2.0502783405992167E-2</v>
      </c>
      <c r="T277" s="29">
        <f t="shared" si="3"/>
        <v>8.6876200872848162E-4</v>
      </c>
      <c r="U277" s="29">
        <f t="shared" si="4"/>
        <v>3.6223998950516194E-5</v>
      </c>
    </row>
    <row r="278" spans="1:21" ht="14.25" customHeight="1">
      <c r="A278" s="12" t="s">
        <v>619</v>
      </c>
      <c r="B278" s="12" t="s">
        <v>620</v>
      </c>
      <c r="C278" s="12" t="s">
        <v>58</v>
      </c>
      <c r="D278" s="13" t="s">
        <v>600</v>
      </c>
      <c r="E278" s="25">
        <f t="shared" si="0"/>
        <v>1.5195416425686952E-2</v>
      </c>
      <c r="F278" s="26">
        <f>IFERROR(IF('1.DP 2012-2022 '!E278&lt;0,"IRPJ NEGATIVO",('1.DP 2012-2022 '!E278+'1.DP 2012-2022 '!AA278)/'1.DP 2012-2022 '!P278),"NA")</f>
        <v>-5.2811302697956997</v>
      </c>
      <c r="G278" s="26">
        <f>IFERROR(IF('1.DP 2012-2022 '!F278&lt;0,"IRPJ NEGATIVO",('1.DP 2012-2022 '!F278+'1.DP 2012-2022 '!AB278)/'1.DP 2012-2022 '!Q278),"NA")</f>
        <v>0.37872848146443028</v>
      </c>
      <c r="H278" s="26">
        <f>IFERROR(IF('1.DP 2012-2022 '!G278&lt;0,"IRPJ NEGATIVO",('1.DP 2012-2022 '!G278+'1.DP 2012-2022 '!AC278)/'1.DP 2012-2022 '!R278),"NA")</f>
        <v>0.49702913897960266</v>
      </c>
      <c r="I278" s="26">
        <f>IFERROR(IF('1.DP 2012-2022 '!H278&lt;0,"IRPJ NEGATIVO",('1.DP 2012-2022 '!H278+'1.DP 2012-2022 '!AD278)/'1.DP 2012-2022 '!S278),"NA")</f>
        <v>0.3665641926042415</v>
      </c>
      <c r="J278" s="26">
        <f>IFERROR(IF('1.DP 2012-2022 '!I278&lt;0,"IRPJ NEGATIVO",('1.DP 2012-2022 '!I278+'1.DP 2012-2022 '!AE278)/'1.DP 2012-2022 '!T278),"NA")</f>
        <v>0.32841536215104167</v>
      </c>
      <c r="K278" s="26">
        <f>IFERROR(IF('1.DP 2012-2022 '!J278&lt;0,"IRPJ NEGATIVO",('1.DP 2012-2022 '!J278+'1.DP 2012-2022 '!AF278)/'1.DP 2012-2022 '!U278),"NA")</f>
        <v>0.22232196303174423</v>
      </c>
      <c r="L278" s="26" t="str">
        <f>IFERROR(IF('1.DP 2012-2022 '!K278&lt;0,"IRPJ NEGATIVO",('1.DP 2012-2022 '!K278+'1.DP 2012-2022 '!AG278)/'1.DP 2012-2022 '!V278),"NA")</f>
        <v>NA</v>
      </c>
      <c r="M278" s="26" t="str">
        <f>IFERROR(IF('1.DP 2012-2022 '!L278&lt;0,"IRPJ NEGATIVO",('1.DP 2012-2022 '!L278+'1.DP 2012-2022 '!AH278)/'1.DP 2012-2022 '!W278),"NA")</f>
        <v>NA</v>
      </c>
      <c r="N278" s="26" t="str">
        <f>IFERROR(IF('1.DP 2012-2022 '!M278&lt;0,"IRPJ NEGATIVO",('1.DP 2012-2022 '!M278+'1.DP 2012-2022 '!AI278)/'1.DP 2012-2022 '!X278),"NA")</f>
        <v>NA</v>
      </c>
      <c r="O278" s="26" t="str">
        <f>IFERROR(IF('1.DP 2012-2022 '!N278&lt;0,"IRPJ NEGATIVO",('1.DP 2012-2022 '!N278+'1.DP 2012-2022 '!AJ278)/'1.DP 2012-2022 '!Y278),"NA")</f>
        <v>NA</v>
      </c>
      <c r="P278" s="26" t="str">
        <f>IFERROR(IF('1.DP 2012-2022 '!O278&lt;0,"IRPJ NEGATIVO",('1.DP 2012-2022 '!O278+'1.DP 2012-2022 '!AK278)/'1.DP 2012-2022 '!Z278),"NA")</f>
        <v>NA</v>
      </c>
      <c r="Q278" s="27">
        <f t="shared" si="1"/>
        <v>5</v>
      </c>
      <c r="R278" s="27">
        <f t="shared" si="2"/>
        <v>118</v>
      </c>
      <c r="S278" s="28">
        <f>IFERROR((SUMIF('1.DP 2012-2022 '!E278:O278,"&gt;=0",'1.DP 2012-2022 '!E278:O278)+SUMIF('1.DP 2012-2022 '!E278:O278,"&gt;=0",'1.DP 2012-2022 '!AA278:AK278))/(SUM('1.DP 2012-2022 '!P278:Z278)),"NA")</f>
        <v>0.26903666371164714</v>
      </c>
      <c r="T278" s="29">
        <f t="shared" si="3"/>
        <v>1.1399858631849455E-2</v>
      </c>
      <c r="U278" s="29">
        <f t="shared" si="4"/>
        <v>4.7532979454354622E-4</v>
      </c>
    </row>
    <row r="279" spans="1:21" ht="14.25" customHeight="1">
      <c r="A279" s="12" t="s">
        <v>621</v>
      </c>
      <c r="B279" s="12" t="s">
        <v>622</v>
      </c>
      <c r="C279" s="12" t="s">
        <v>58</v>
      </c>
      <c r="D279" s="13" t="s">
        <v>600</v>
      </c>
      <c r="E279" s="25">
        <f t="shared" si="0"/>
        <v>5.7769725151164122E-3</v>
      </c>
      <c r="F279" s="26">
        <f>IFERROR(IF('1.DP 2012-2022 '!E279&lt;0,"IRPJ NEGATIVO",('1.DP 2012-2022 '!E279+'1.DP 2012-2022 '!AA279)/'1.DP 2012-2022 '!P279),"NA")</f>
        <v>3.6356451477329126E-2</v>
      </c>
      <c r="G279" s="26">
        <f>IFERROR(IF('1.DP 2012-2022 '!F279&lt;0,"IRPJ NEGATIVO",('1.DP 2012-2022 '!F279+'1.DP 2012-2022 '!AB279)/'1.DP 2012-2022 '!Q279),"NA")</f>
        <v>0.1887491385336286</v>
      </c>
      <c r="H279" s="26">
        <f>IFERROR(IF('1.DP 2012-2022 '!G279&lt;0,"IRPJ NEGATIVO",('1.DP 2012-2022 '!G279+'1.DP 2012-2022 '!AC279)/'1.DP 2012-2022 '!R279),"NA")</f>
        <v>1.0918912840121508E-2</v>
      </c>
      <c r="I279" s="26" t="str">
        <f>IFERROR(IF('1.DP 2012-2022 '!H279&lt;0,"IRPJ NEGATIVO",('1.DP 2012-2022 '!H279+'1.DP 2012-2022 '!AD279)/'1.DP 2012-2022 '!S279),"NA")</f>
        <v>IRPJ NEGATIVO</v>
      </c>
      <c r="J279" s="26">
        <f>IFERROR(IF('1.DP 2012-2022 '!I279&lt;0,"IRPJ NEGATIVO",('1.DP 2012-2022 '!I279+'1.DP 2012-2022 '!AE279)/'1.DP 2012-2022 '!T279),"NA")</f>
        <v>-0.12212073044304099</v>
      </c>
      <c r="K279" s="26">
        <f>IFERROR(IF('1.DP 2012-2022 '!J279&lt;0,"IRPJ NEGATIVO",('1.DP 2012-2022 '!J279+'1.DP 2012-2022 '!AF279)/'1.DP 2012-2022 '!U279),"NA")</f>
        <v>7.1185341252396089E-2</v>
      </c>
      <c r="L279" s="26">
        <f>IFERROR(IF('1.DP 2012-2022 '!K279&lt;0,"IRPJ NEGATIVO",('1.DP 2012-2022 '!K279+'1.DP 2012-2022 '!AG279)/'1.DP 2012-2022 '!V279),"NA")</f>
        <v>2.7494069343650823E-2</v>
      </c>
      <c r="M279" s="26">
        <f>IFERROR(IF('1.DP 2012-2022 '!L279&lt;0,"IRPJ NEGATIVO",('1.DP 2012-2022 '!L279+'1.DP 2012-2022 '!AH279)/'1.DP 2012-2022 '!W279),"NA")</f>
        <v>-7.9273771550721531E-2</v>
      </c>
      <c r="N279" s="26">
        <f>IFERROR(IF('1.DP 2012-2022 '!M279&lt;0,"IRPJ NEGATIVO",('1.DP 2012-2022 '!M279+'1.DP 2012-2022 '!AI279)/'1.DP 2012-2022 '!X279),"NA")</f>
        <v>0.19356272306161842</v>
      </c>
      <c r="O279" s="26">
        <f>IFERROR(IF('1.DP 2012-2022 '!N279&lt;0,"IRPJ NEGATIVO",('1.DP 2012-2022 '!N279+'1.DP 2012-2022 '!AJ279)/'1.DP 2012-2022 '!Y279),"NA")</f>
        <v>0.2866423465903809</v>
      </c>
      <c r="P279" s="26">
        <f>IFERROR(IF('1.DP 2012-2022 '!O279&lt;0,"IRPJ NEGATIVO",('1.DP 2012-2022 '!O279+'1.DP 2012-2022 '!AK279)/'1.DP 2012-2022 '!Z279),"NA")</f>
        <v>6.4925643942055897E-2</v>
      </c>
      <c r="Q279" s="27">
        <f t="shared" si="1"/>
        <v>10</v>
      </c>
      <c r="R279" s="27">
        <f t="shared" si="2"/>
        <v>118</v>
      </c>
      <c r="S279" s="28">
        <f>IFERROR((SUMIF('1.DP 2012-2022 '!E279:O279,"&gt;=0",'1.DP 2012-2022 '!E279:O279)+SUMIF('1.DP 2012-2022 '!E279:O279,"&gt;=0",'1.DP 2012-2022 '!AA279:AK279))/(SUM('1.DP 2012-2022 '!P279:Z279)),"NA")</f>
        <v>-3.2813658213116326E-2</v>
      </c>
      <c r="T279" s="29">
        <f t="shared" si="3"/>
        <v>-2.7808184926369768E-3</v>
      </c>
      <c r="U279" s="29">
        <f t="shared" si="4"/>
        <v>-1.1594932230783154E-4</v>
      </c>
    </row>
    <row r="280" spans="1:21" ht="14.25" customHeight="1">
      <c r="A280" s="12" t="s">
        <v>623</v>
      </c>
      <c r="B280" s="12" t="s">
        <v>624</v>
      </c>
      <c r="C280" s="12" t="s">
        <v>58</v>
      </c>
      <c r="D280" s="13" t="s">
        <v>600</v>
      </c>
      <c r="E280" s="25">
        <f t="shared" si="0"/>
        <v>5.42513852689338E-3</v>
      </c>
      <c r="F280" s="26">
        <f>IFERROR(IF('1.DP 2012-2022 '!E280&lt;0,"IRPJ NEGATIVO",('1.DP 2012-2022 '!E280+'1.DP 2012-2022 '!AA280)/'1.DP 2012-2022 '!P280),"NA")</f>
        <v>2.0424517050333731E-3</v>
      </c>
      <c r="G280" s="26">
        <f>IFERROR(IF('1.DP 2012-2022 '!F280&lt;0,"IRPJ NEGATIVO",('1.DP 2012-2022 '!F280+'1.DP 2012-2022 '!AB280)/'1.DP 2012-2022 '!Q280),"NA")</f>
        <v>2.5648659908757927E-2</v>
      </c>
      <c r="H280" s="26">
        <f>IFERROR(IF('1.DP 2012-2022 '!G280&lt;0,"IRPJ NEGATIVO",('1.DP 2012-2022 '!G280+'1.DP 2012-2022 '!AC280)/'1.DP 2012-2022 '!R280),"NA")</f>
        <v>0.28102089292555266</v>
      </c>
      <c r="I280" s="26">
        <f>IFERROR(IF('1.DP 2012-2022 '!H280&lt;0,"IRPJ NEGATIVO",('1.DP 2012-2022 '!H280+'1.DP 2012-2022 '!AD280)/'1.DP 2012-2022 '!S280),"NA")</f>
        <v>0.26280056590047451</v>
      </c>
      <c r="J280" s="26">
        <f>IFERROR(IF('1.DP 2012-2022 '!I280&lt;0,"IRPJ NEGATIVO",('1.DP 2012-2022 '!I280+'1.DP 2012-2022 '!AE280)/'1.DP 2012-2022 '!T280),"NA")</f>
        <v>1.045050327978327</v>
      </c>
      <c r="K280" s="26">
        <f>IFERROR(IF('1.DP 2012-2022 '!J280&lt;0,"IRPJ NEGATIVO",('1.DP 2012-2022 '!J280+'1.DP 2012-2022 '!AF280)/'1.DP 2012-2022 '!U280),"NA")</f>
        <v>-8.1023938857380753E-2</v>
      </c>
      <c r="L280" s="26">
        <f>IFERROR(IF('1.DP 2012-2022 '!K280&lt;0,"IRPJ NEGATIVO",('1.DP 2012-2022 '!K280+'1.DP 2012-2022 '!AG280)/'1.DP 2012-2022 '!V280),"NA")</f>
        <v>8.5661079973639254E-2</v>
      </c>
      <c r="M280" s="26">
        <f>IFERROR(IF('1.DP 2012-2022 '!L280&lt;0,"IRPJ NEGATIVO",('1.DP 2012-2022 '!L280+'1.DP 2012-2022 '!AH280)/'1.DP 2012-2022 '!W280),"NA")</f>
        <v>0</v>
      </c>
      <c r="N280" s="26">
        <f>IFERROR(IF('1.DP 2012-2022 '!M280&lt;0,"IRPJ NEGATIVO",('1.DP 2012-2022 '!M280+'1.DP 2012-2022 '!AI280)/'1.DP 2012-2022 '!X280),"NA")</f>
        <v>0</v>
      </c>
      <c r="O280" s="26">
        <f>IFERROR(IF('1.DP 2012-2022 '!N280&lt;0,"IRPJ NEGATIVO",('1.DP 2012-2022 '!N280+'1.DP 2012-2022 '!AJ280)/'1.DP 2012-2022 '!Y280),"NA")</f>
        <v>0</v>
      </c>
      <c r="P280" s="26">
        <f>IFERROR(IF('1.DP 2012-2022 '!O280&lt;0,"IRPJ NEGATIVO",('1.DP 2012-2022 '!O280+'1.DP 2012-2022 '!AK280)/'1.DP 2012-2022 '!Z280),"NA")</f>
        <v>-9.8678708883483349E-3</v>
      </c>
      <c r="Q280" s="27">
        <f t="shared" si="1"/>
        <v>10</v>
      </c>
      <c r="R280" s="27">
        <f t="shared" si="2"/>
        <v>118</v>
      </c>
      <c r="S280" s="28">
        <f>IFERROR((SUMIF('1.DP 2012-2022 '!E280:O280,"&gt;=0",'1.DP 2012-2022 '!E280:O280)+SUMIF('1.DP 2012-2022 '!E280:O280,"&gt;=0",'1.DP 2012-2022 '!AA280:AK280))/(SUM('1.DP 2012-2022 '!P280:Z280)),"NA")</f>
        <v>0.14514247527058022</v>
      </c>
      <c r="T280" s="29">
        <f t="shared" si="3"/>
        <v>1.2300209768693239E-2</v>
      </c>
      <c r="U280" s="29">
        <f t="shared" si="4"/>
        <v>5.1287093735187354E-4</v>
      </c>
    </row>
    <row r="281" spans="1:21" ht="14.25" customHeight="1">
      <c r="A281" s="12" t="s">
        <v>625</v>
      </c>
      <c r="B281" s="12" t="s">
        <v>626</v>
      </c>
      <c r="C281" s="12" t="s">
        <v>58</v>
      </c>
      <c r="D281" s="13" t="s">
        <v>600</v>
      </c>
      <c r="E281" s="25">
        <f t="shared" si="0"/>
        <v>3.4318393912725786E-2</v>
      </c>
      <c r="F281" s="26">
        <f>IFERROR(IF('1.DP 2012-2022 '!E281&lt;0,"IRPJ NEGATIVO",('1.DP 2012-2022 '!E281+'1.DP 2012-2022 '!AA281)/'1.DP 2012-2022 '!P281),"NA")</f>
        <v>0.29319514895098392</v>
      </c>
      <c r="G281" s="26">
        <f>IFERROR(IF('1.DP 2012-2022 '!F281&lt;0,"IRPJ NEGATIVO",('1.DP 2012-2022 '!F281+'1.DP 2012-2022 '!AB281)/'1.DP 2012-2022 '!Q281),"NA")</f>
        <v>0.30503968971398493</v>
      </c>
      <c r="H281" s="26">
        <f>IFERROR(IF('1.DP 2012-2022 '!G281&lt;0,"IRPJ NEGATIVO",('1.DP 2012-2022 '!G281+'1.DP 2012-2022 '!AC281)/'1.DP 2012-2022 '!R281),"NA")</f>
        <v>0.41745362138612824</v>
      </c>
      <c r="I281" s="26">
        <f>IFERROR(IF('1.DP 2012-2022 '!H281&lt;0,"IRPJ NEGATIVO",('1.DP 2012-2022 '!H281+'1.DP 2012-2022 '!AD281)/'1.DP 2012-2022 '!S281),"NA")</f>
        <v>0.58763938537644755</v>
      </c>
      <c r="J281" s="26">
        <f>IFERROR(IF('1.DP 2012-2022 '!I281&lt;0,"IRPJ NEGATIVO",('1.DP 2012-2022 '!I281+'1.DP 2012-2022 '!AE281)/'1.DP 2012-2022 '!T281),"NA")</f>
        <v>0.49738435563202066</v>
      </c>
      <c r="K281" s="26">
        <f>IFERROR(IF('1.DP 2012-2022 '!J281&lt;0,"IRPJ NEGATIVO",('1.DP 2012-2022 '!J281+'1.DP 2012-2022 '!AF281)/'1.DP 2012-2022 '!U281),"NA")</f>
        <v>-0.8034097120168886</v>
      </c>
      <c r="L281" s="26">
        <f>IFERROR(IF('1.DP 2012-2022 '!K281&lt;0,"IRPJ NEGATIVO",('1.DP 2012-2022 '!K281+'1.DP 2012-2022 '!AG281)/'1.DP 2012-2022 '!V281),"NA")</f>
        <v>0.5186852778416301</v>
      </c>
      <c r="M281" s="26">
        <f>IFERROR(IF('1.DP 2012-2022 '!L281&lt;0,"IRPJ NEGATIVO",('1.DP 2012-2022 '!L281+'1.DP 2012-2022 '!AH281)/'1.DP 2012-2022 '!W281),"NA")</f>
        <v>0.34304360470202794</v>
      </c>
      <c r="N281" s="26">
        <f>IFERROR(IF('1.DP 2012-2022 '!M281&lt;0,"IRPJ NEGATIVO",('1.DP 2012-2022 '!M281+'1.DP 2012-2022 '!AI281)/'1.DP 2012-2022 '!X281),"NA")</f>
        <v>0.16453153459220238</v>
      </c>
      <c r="O281" s="26">
        <f>IFERROR(IF('1.DP 2012-2022 '!N281&lt;0,"IRPJ NEGATIVO",('1.DP 2012-2022 '!N281+'1.DP 2012-2022 '!AJ281)/'1.DP 2012-2022 '!Y281),"NA")</f>
        <v>0.51764081533605322</v>
      </c>
      <c r="P281" s="26">
        <f>IFERROR(IF('1.DP 2012-2022 '!O281&lt;0,"IRPJ NEGATIVO",('1.DP 2012-2022 '!O281+'1.DP 2012-2022 '!AK281)/'1.DP 2012-2022 '!Z281),"NA")</f>
        <v>0.42525508747474178</v>
      </c>
      <c r="Q281" s="27">
        <f t="shared" si="1"/>
        <v>10</v>
      </c>
      <c r="R281" s="27">
        <f t="shared" si="2"/>
        <v>118</v>
      </c>
      <c r="S281" s="28">
        <f>IFERROR((SUMIF('1.DP 2012-2022 '!E281:O281,"&gt;=0",'1.DP 2012-2022 '!E281:O281)+SUMIF('1.DP 2012-2022 '!E281:O281,"&gt;=0",'1.DP 2012-2022 '!AA281:AK281))/(SUM('1.DP 2012-2022 '!P281:Z281)),"NA")</f>
        <v>0.42849093118852671</v>
      </c>
      <c r="T281" s="29">
        <f t="shared" si="3"/>
        <v>3.6312790778688701E-2</v>
      </c>
      <c r="U281" s="29">
        <f t="shared" si="4"/>
        <v>1.5141022303481507E-3</v>
      </c>
    </row>
    <row r="282" spans="1:21" ht="14.25" customHeight="1">
      <c r="A282" s="12" t="s">
        <v>627</v>
      </c>
      <c r="B282" s="12" t="s">
        <v>628</v>
      </c>
      <c r="C282" s="12" t="s">
        <v>58</v>
      </c>
      <c r="D282" s="13" t="s">
        <v>600</v>
      </c>
      <c r="E282" s="25">
        <f t="shared" si="0"/>
        <v>2.2933131502799797E-2</v>
      </c>
      <c r="F282" s="26">
        <f>IFERROR(IF('1.DP 2012-2022 '!E282&lt;0,"IRPJ NEGATIVO",('1.DP 2012-2022 '!E282+'1.DP 2012-2022 '!AA282)/'1.DP 2012-2022 '!P282),"NA")</f>
        <v>0.47013551461953174</v>
      </c>
      <c r="G282" s="26">
        <f>IFERROR(IF('1.DP 2012-2022 '!F282&lt;0,"IRPJ NEGATIVO",('1.DP 2012-2022 '!F282+'1.DP 2012-2022 '!AB282)/'1.DP 2012-2022 '!Q282),"NA")</f>
        <v>9.7937937878743248E-2</v>
      </c>
      <c r="H282" s="26">
        <f>IFERROR(IF('1.DP 2012-2022 '!G282&lt;0,"IRPJ NEGATIVO",('1.DP 2012-2022 '!G282+'1.DP 2012-2022 '!AC282)/'1.DP 2012-2022 '!R282),"NA")</f>
        <v>0.27117647008120982</v>
      </c>
      <c r="I282" s="26">
        <f>IFERROR(IF('1.DP 2012-2022 '!H282&lt;0,"IRPJ NEGATIVO",('1.DP 2012-2022 '!H282+'1.DP 2012-2022 '!AD282)/'1.DP 2012-2022 '!S282),"NA")</f>
        <v>0.40704628129595538</v>
      </c>
      <c r="J282" s="26">
        <f>IFERROR(IF('1.DP 2012-2022 '!I282&lt;0,"IRPJ NEGATIVO",('1.DP 2012-2022 '!I282+'1.DP 2012-2022 '!AE282)/'1.DP 2012-2022 '!T282),"NA")</f>
        <v>0.45778834702884502</v>
      </c>
      <c r="K282" s="26">
        <f>IFERROR(IF('1.DP 2012-2022 '!J282&lt;0,"IRPJ NEGATIVO",('1.DP 2012-2022 '!J282+'1.DP 2012-2022 '!AF282)/'1.DP 2012-2022 '!U282),"NA")</f>
        <v>0.23501076159986301</v>
      </c>
      <c r="L282" s="26">
        <f>IFERROR(IF('1.DP 2012-2022 '!K282&lt;0,"IRPJ NEGATIVO",('1.DP 2012-2022 '!K282+'1.DP 2012-2022 '!AG282)/'1.DP 2012-2022 '!V282),"NA")</f>
        <v>0.26908481128999251</v>
      </c>
      <c r="M282" s="26" t="str">
        <f>IFERROR(IF('1.DP 2012-2022 '!L282&lt;0,"IRPJ NEGATIVO",('1.DP 2012-2022 '!L282+'1.DP 2012-2022 '!AH282)/'1.DP 2012-2022 '!W282),"NA")</f>
        <v>IRPJ NEGATIVO</v>
      </c>
      <c r="N282" s="26">
        <f>IFERROR(IF('1.DP 2012-2022 '!M282&lt;0,"IRPJ NEGATIVO",('1.DP 2012-2022 '!M282+'1.DP 2012-2022 '!AI282)/'1.DP 2012-2022 '!X282),"NA")</f>
        <v>1.2126434788430064E-2</v>
      </c>
      <c r="O282" s="26">
        <f>IFERROR(IF('1.DP 2012-2022 '!N282&lt;0,"IRPJ NEGATIVO",('1.DP 2012-2022 '!N282+'1.DP 2012-2022 '!AJ282)/'1.DP 2012-2022 '!Y282),"NA")</f>
        <v>0.21519200701476784</v>
      </c>
      <c r="P282" s="26">
        <f>IFERROR(IF('1.DP 2012-2022 '!O282&lt;0,"IRPJ NEGATIVO",('1.DP 2012-2022 '!O282+'1.DP 2012-2022 '!AK282)/'1.DP 2012-2022 '!Z282),"NA")</f>
        <v>0.29186770300299492</v>
      </c>
      <c r="Q282" s="27">
        <f t="shared" si="1"/>
        <v>10</v>
      </c>
      <c r="R282" s="27">
        <f t="shared" si="2"/>
        <v>118</v>
      </c>
      <c r="S282" s="28">
        <f>IFERROR((SUMIF('1.DP 2012-2022 '!E282:O282,"&gt;=0",'1.DP 2012-2022 '!E282:O282)+SUMIF('1.DP 2012-2022 '!E282:O282,"&gt;=0",'1.DP 2012-2022 '!AA282:AK282))/(SUM('1.DP 2012-2022 '!P282:Z282)),"NA")</f>
        <v>0.22343541943981424</v>
      </c>
      <c r="T282" s="29">
        <f t="shared" si="3"/>
        <v>1.893520503727239E-2</v>
      </c>
      <c r="U282" s="29">
        <f t="shared" si="4"/>
        <v>7.8952445031736478E-4</v>
      </c>
    </row>
    <row r="283" spans="1:21" ht="14.25" customHeight="1">
      <c r="A283" s="12" t="s">
        <v>629</v>
      </c>
      <c r="B283" s="12" t="s">
        <v>630</v>
      </c>
      <c r="C283" s="12" t="s">
        <v>58</v>
      </c>
      <c r="D283" s="13" t="s">
        <v>600</v>
      </c>
      <c r="E283" s="25">
        <f t="shared" si="0"/>
        <v>1.1133483443224756E-3</v>
      </c>
      <c r="F283" s="26">
        <f>IFERROR(IF('1.DP 2012-2022 '!E283&lt;0,"IRPJ NEGATIVO",('1.DP 2012-2022 '!E283+'1.DP 2012-2022 '!AA283)/'1.DP 2012-2022 '!P283),"NA")</f>
        <v>0.13137510463005211</v>
      </c>
      <c r="G283" s="26">
        <f>IFERROR(IF('1.DP 2012-2022 '!F283&lt;0,"IRPJ NEGATIVO",('1.DP 2012-2022 '!F283+'1.DP 2012-2022 '!AB283)/'1.DP 2012-2022 '!Q283),"NA")</f>
        <v>1.0697768999922295</v>
      </c>
      <c r="H283" s="26" t="str">
        <f>IFERROR(IF('1.DP 2012-2022 '!G283&lt;0,"IRPJ NEGATIVO",('1.DP 2012-2022 '!G283+'1.DP 2012-2022 '!AC283)/'1.DP 2012-2022 '!R283),"NA")</f>
        <v>NA</v>
      </c>
      <c r="I283" s="26" t="str">
        <f>IFERROR(IF('1.DP 2012-2022 '!H283&lt;0,"IRPJ NEGATIVO",('1.DP 2012-2022 '!H283+'1.DP 2012-2022 '!AD283)/'1.DP 2012-2022 '!S283),"NA")</f>
        <v>NA</v>
      </c>
      <c r="J283" s="26" t="str">
        <f>IFERROR(IF('1.DP 2012-2022 '!I283&lt;0,"IRPJ NEGATIVO",('1.DP 2012-2022 '!I283+'1.DP 2012-2022 '!AE283)/'1.DP 2012-2022 '!T283),"NA")</f>
        <v>NA</v>
      </c>
      <c r="K283" s="26" t="str">
        <f>IFERROR(IF('1.DP 2012-2022 '!J283&lt;0,"IRPJ NEGATIVO",('1.DP 2012-2022 '!J283+'1.DP 2012-2022 '!AF283)/'1.DP 2012-2022 '!U283),"NA")</f>
        <v>NA</v>
      </c>
      <c r="L283" s="26" t="str">
        <f>IFERROR(IF('1.DP 2012-2022 '!K283&lt;0,"IRPJ NEGATIVO",('1.DP 2012-2022 '!K283+'1.DP 2012-2022 '!AG283)/'1.DP 2012-2022 '!V283),"NA")</f>
        <v>NA</v>
      </c>
      <c r="M283" s="26" t="str">
        <f>IFERROR(IF('1.DP 2012-2022 '!L283&lt;0,"IRPJ NEGATIVO",('1.DP 2012-2022 '!L283+'1.DP 2012-2022 '!AH283)/'1.DP 2012-2022 '!W283),"NA")</f>
        <v>NA</v>
      </c>
      <c r="N283" s="26" t="str">
        <f>IFERROR(IF('1.DP 2012-2022 '!M283&lt;0,"IRPJ NEGATIVO",('1.DP 2012-2022 '!M283+'1.DP 2012-2022 '!AI283)/'1.DP 2012-2022 '!X283),"NA")</f>
        <v>NA</v>
      </c>
      <c r="O283" s="26" t="str">
        <f>IFERROR(IF('1.DP 2012-2022 '!N283&lt;0,"IRPJ NEGATIVO",('1.DP 2012-2022 '!N283+'1.DP 2012-2022 '!AJ283)/'1.DP 2012-2022 '!Y283),"NA")</f>
        <v>NA</v>
      </c>
      <c r="P283" s="26" t="str">
        <f>IFERROR(IF('1.DP 2012-2022 '!O283&lt;0,"IRPJ NEGATIVO",('1.DP 2012-2022 '!O283+'1.DP 2012-2022 '!AK283)/'1.DP 2012-2022 '!Z283),"NA")</f>
        <v>NA</v>
      </c>
      <c r="Q283" s="27">
        <f t="shared" si="1"/>
        <v>1</v>
      </c>
      <c r="R283" s="27">
        <f t="shared" si="2"/>
        <v>118</v>
      </c>
      <c r="S283" s="28">
        <f>IFERROR((SUMIF('1.DP 2012-2022 '!E283:O283,"&gt;=0",'1.DP 2012-2022 '!E283:O283)+SUMIF('1.DP 2012-2022 '!E283:O283,"&gt;=0",'1.DP 2012-2022 '!AA283:AK283))/(SUM('1.DP 2012-2022 '!P283:Z283)),"NA")</f>
        <v>0.28314562729349491</v>
      </c>
      <c r="T283" s="29">
        <f t="shared" si="3"/>
        <v>2.3995392143516519E-3</v>
      </c>
      <c r="U283" s="29">
        <f t="shared" si="4"/>
        <v>1.0005145840759538E-4</v>
      </c>
    </row>
    <row r="284" spans="1:21" ht="14.25" customHeight="1">
      <c r="A284" s="12" t="s">
        <v>631</v>
      </c>
      <c r="B284" s="12" t="s">
        <v>632</v>
      </c>
      <c r="C284" s="12" t="s">
        <v>58</v>
      </c>
      <c r="D284" s="13" t="s">
        <v>600</v>
      </c>
      <c r="E284" s="25">
        <f t="shared" si="0"/>
        <v>2.0383303659294388E-2</v>
      </c>
      <c r="F284" s="26">
        <f>IFERROR(IF('1.DP 2012-2022 '!E284&lt;0,"IRPJ NEGATIVO",('1.DP 2012-2022 '!E284+'1.DP 2012-2022 '!AA284)/'1.DP 2012-2022 '!P284),"NA")</f>
        <v>0.21342966618256376</v>
      </c>
      <c r="G284" s="26">
        <f>IFERROR(IF('1.DP 2012-2022 '!F284&lt;0,"IRPJ NEGATIVO",('1.DP 2012-2022 '!F284+'1.DP 2012-2022 '!AB284)/'1.DP 2012-2022 '!Q284),"NA")</f>
        <v>0.19337989990706528</v>
      </c>
      <c r="H284" s="26">
        <f>IFERROR(IF('1.DP 2012-2022 '!G284&lt;0,"IRPJ NEGATIVO",('1.DP 2012-2022 '!G284+'1.DP 2012-2022 '!AC284)/'1.DP 2012-2022 '!R284),"NA")</f>
        <v>0.22524757657172315</v>
      </c>
      <c r="I284" s="26">
        <f>IFERROR(IF('1.DP 2012-2022 '!H284&lt;0,"IRPJ NEGATIVO",('1.DP 2012-2022 '!H284+'1.DP 2012-2022 '!AD284)/'1.DP 2012-2022 '!S284),"NA")</f>
        <v>0.21637394415156835</v>
      </c>
      <c r="J284" s="26">
        <f>IFERROR(IF('1.DP 2012-2022 '!I284&lt;0,"IRPJ NEGATIVO",('1.DP 2012-2022 '!I284+'1.DP 2012-2022 '!AE284)/'1.DP 2012-2022 '!T284),"NA")</f>
        <v>0.30072760397501103</v>
      </c>
      <c r="K284" s="26">
        <f>IFERROR(IF('1.DP 2012-2022 '!J284&lt;0,"IRPJ NEGATIVO",('1.DP 2012-2022 '!J284+'1.DP 2012-2022 '!AF284)/'1.DP 2012-2022 '!U284),"NA")</f>
        <v>0.10459712727329372</v>
      </c>
      <c r="L284" s="26">
        <f>IFERROR(IF('1.DP 2012-2022 '!K284&lt;0,"IRPJ NEGATIVO",('1.DP 2012-2022 '!K284+'1.DP 2012-2022 '!AG284)/'1.DP 2012-2022 '!V284),"NA")</f>
        <v>0.13247417688996538</v>
      </c>
      <c r="M284" s="26">
        <f>IFERROR(IF('1.DP 2012-2022 '!L284&lt;0,"IRPJ NEGATIVO",('1.DP 2012-2022 '!L284+'1.DP 2012-2022 '!AH284)/'1.DP 2012-2022 '!W284),"NA")</f>
        <v>0.23500788748988469</v>
      </c>
      <c r="N284" s="26">
        <f>IFERROR(IF('1.DP 2012-2022 '!M284&lt;0,"IRPJ NEGATIVO",('1.DP 2012-2022 '!M284+'1.DP 2012-2022 '!AI284)/'1.DP 2012-2022 '!X284),"NA")</f>
        <v>0.27052834358376987</v>
      </c>
      <c r="O284" s="26">
        <f>IFERROR(IF('1.DP 2012-2022 '!N284&lt;0,"IRPJ NEGATIVO",('1.DP 2012-2022 '!N284+'1.DP 2012-2022 '!AJ284)/'1.DP 2012-2022 '!Y284),"NA")</f>
        <v>0.29480634833582542</v>
      </c>
      <c r="P284" s="26">
        <f>IFERROR(IF('1.DP 2012-2022 '!O284&lt;0,"IRPJ NEGATIVO",('1.DP 2012-2022 '!O284+'1.DP 2012-2022 '!AK284)/'1.DP 2012-2022 '!Z284),"NA")</f>
        <v>0.28122777127991472</v>
      </c>
      <c r="Q284" s="27">
        <f t="shared" si="1"/>
        <v>11</v>
      </c>
      <c r="R284" s="27">
        <f t="shared" si="2"/>
        <v>118</v>
      </c>
      <c r="S284" s="28">
        <f>IFERROR((SUMIF('1.DP 2012-2022 '!E284:O284,"&gt;=0",'1.DP 2012-2022 '!E284:O284)+SUMIF('1.DP 2012-2022 '!E284:O284,"&gt;=0",'1.DP 2012-2022 '!AA284:AK284))/(SUM('1.DP 2012-2022 '!P284:Z284)),"NA")</f>
        <v>0.23389270889190356</v>
      </c>
      <c r="T284" s="29">
        <f t="shared" si="3"/>
        <v>2.1803557608567281E-2</v>
      </c>
      <c r="U284" s="29">
        <f t="shared" si="4"/>
        <v>9.0912360346676296E-4</v>
      </c>
    </row>
    <row r="285" spans="1:21" ht="14.25" customHeight="1">
      <c r="A285" s="12" t="s">
        <v>633</v>
      </c>
      <c r="B285" s="12" t="s">
        <v>634</v>
      </c>
      <c r="C285" s="12" t="s">
        <v>58</v>
      </c>
      <c r="D285" s="13" t="s">
        <v>600</v>
      </c>
      <c r="E285" s="25">
        <f t="shared" si="0"/>
        <v>5.7326931024942089E-3</v>
      </c>
      <c r="F285" s="26" t="str">
        <f>IFERROR(IF('1.DP 2012-2022 '!E285&lt;0,"IRPJ NEGATIVO",('1.DP 2012-2022 '!E285+'1.DP 2012-2022 '!AA285)/'1.DP 2012-2022 '!P285),"NA")</f>
        <v>IRPJ NEGATIVO</v>
      </c>
      <c r="G285" s="26">
        <f>IFERROR(IF('1.DP 2012-2022 '!F285&lt;0,"IRPJ NEGATIVO",('1.DP 2012-2022 '!F285+'1.DP 2012-2022 '!AB285)/'1.DP 2012-2022 '!Q285),"NA")</f>
        <v>0.2317137828011516</v>
      </c>
      <c r="H285" s="26">
        <f>IFERROR(IF('1.DP 2012-2022 '!G285&lt;0,"IRPJ NEGATIVO",('1.DP 2012-2022 '!G285+'1.DP 2012-2022 '!AC285)/'1.DP 2012-2022 '!R285),"NA")</f>
        <v>0.22669807191685309</v>
      </c>
      <c r="I285" s="26">
        <f>IFERROR(IF('1.DP 2012-2022 '!H285&lt;0,"IRPJ NEGATIVO",('1.DP 2012-2022 '!H285+'1.DP 2012-2022 '!AD285)/'1.DP 2012-2022 '!S285),"NA")</f>
        <v>2.2986257414850168E-2</v>
      </c>
      <c r="J285" s="26">
        <f>IFERROR(IF('1.DP 2012-2022 '!I285&lt;0,"IRPJ NEGATIVO",('1.DP 2012-2022 '!I285+'1.DP 2012-2022 '!AE285)/'1.DP 2012-2022 '!T285),"NA")</f>
        <v>0.19505967396146173</v>
      </c>
      <c r="K285" s="26" t="str">
        <f>IFERROR(IF('1.DP 2012-2022 '!J285&lt;0,"IRPJ NEGATIVO",('1.DP 2012-2022 '!J285+'1.DP 2012-2022 '!AF285)/'1.DP 2012-2022 '!U285),"NA")</f>
        <v>NA</v>
      </c>
      <c r="L285" s="26" t="str">
        <f>IFERROR(IF('1.DP 2012-2022 '!K285&lt;0,"IRPJ NEGATIVO",('1.DP 2012-2022 '!K285+'1.DP 2012-2022 '!AG285)/'1.DP 2012-2022 '!V285),"NA")</f>
        <v>NA</v>
      </c>
      <c r="M285" s="26" t="str">
        <f>IFERROR(IF('1.DP 2012-2022 '!L285&lt;0,"IRPJ NEGATIVO",('1.DP 2012-2022 '!L285+'1.DP 2012-2022 '!AH285)/'1.DP 2012-2022 '!W285),"NA")</f>
        <v>NA</v>
      </c>
      <c r="N285" s="26" t="str">
        <f>IFERROR(IF('1.DP 2012-2022 '!M285&lt;0,"IRPJ NEGATIVO",('1.DP 2012-2022 '!M285+'1.DP 2012-2022 '!AI285)/'1.DP 2012-2022 '!X285),"NA")</f>
        <v>NA</v>
      </c>
      <c r="O285" s="26" t="str">
        <f>IFERROR(IF('1.DP 2012-2022 '!N285&lt;0,"IRPJ NEGATIVO",('1.DP 2012-2022 '!N285+'1.DP 2012-2022 '!AJ285)/'1.DP 2012-2022 '!Y285),"NA")</f>
        <v>NA</v>
      </c>
      <c r="P285" s="26" t="str">
        <f>IFERROR(IF('1.DP 2012-2022 '!O285&lt;0,"IRPJ NEGATIVO",('1.DP 2012-2022 '!O285+'1.DP 2012-2022 '!AK285)/'1.DP 2012-2022 '!Z285),"NA")</f>
        <v>NA</v>
      </c>
      <c r="Q285" s="27">
        <f t="shared" si="1"/>
        <v>4</v>
      </c>
      <c r="R285" s="27">
        <f t="shared" si="2"/>
        <v>118</v>
      </c>
      <c r="S285" s="28">
        <f>IFERROR((SUMIF('1.DP 2012-2022 '!E285:O285,"&gt;=0",'1.DP 2012-2022 '!E285:O285)+SUMIF('1.DP 2012-2022 '!E285:O285,"&gt;=0",'1.DP 2012-2022 '!AA285:AK285))/(SUM('1.DP 2012-2022 '!P285:Z285)),"NA")</f>
        <v>0.1992914436227386</v>
      </c>
      <c r="T285" s="29">
        <f t="shared" si="3"/>
        <v>6.7556421567030031E-3</v>
      </c>
      <c r="U285" s="29">
        <f t="shared" si="4"/>
        <v>2.8168401925475419E-4</v>
      </c>
    </row>
    <row r="286" spans="1:21" ht="14.25" customHeight="1">
      <c r="A286" s="12" t="s">
        <v>635</v>
      </c>
      <c r="B286" s="12" t="s">
        <v>636</v>
      </c>
      <c r="C286" s="12" t="s">
        <v>58</v>
      </c>
      <c r="D286" s="13" t="s">
        <v>600</v>
      </c>
      <c r="E286" s="25">
        <f t="shared" si="0"/>
        <v>4.9327497834605093E-3</v>
      </c>
      <c r="F286" s="26">
        <f>IFERROR(IF('1.DP 2012-2022 '!E286&lt;0,"IRPJ NEGATIVO",('1.DP 2012-2022 '!E286+'1.DP 2012-2022 '!AA286)/'1.DP 2012-2022 '!P286),"NA")</f>
        <v>0.16912642757188498</v>
      </c>
      <c r="G286" s="26" t="str">
        <f>IFERROR(IF('1.DP 2012-2022 '!F286&lt;0,"IRPJ NEGATIVO",('1.DP 2012-2022 '!F286+'1.DP 2012-2022 '!AB286)/'1.DP 2012-2022 '!Q286),"NA")</f>
        <v>IRPJ NEGATIVO</v>
      </c>
      <c r="H286" s="26" t="str">
        <f>IFERROR(IF('1.DP 2012-2022 '!G286&lt;0,"IRPJ NEGATIVO",('1.DP 2012-2022 '!G286+'1.DP 2012-2022 '!AC286)/'1.DP 2012-2022 '!R286),"NA")</f>
        <v>IRPJ NEGATIVO</v>
      </c>
      <c r="I286" s="26">
        <f>IFERROR(IF('1.DP 2012-2022 '!H286&lt;0,"IRPJ NEGATIVO",('1.DP 2012-2022 '!H286+'1.DP 2012-2022 '!AD286)/'1.DP 2012-2022 '!S286),"NA")</f>
        <v>-0.21217317041124689</v>
      </c>
      <c r="J286" s="26">
        <f>IFERROR(IF('1.DP 2012-2022 '!I286&lt;0,"IRPJ NEGATIVO",('1.DP 2012-2022 '!I286+'1.DP 2012-2022 '!AE286)/'1.DP 2012-2022 '!T286),"NA")</f>
        <v>0.37511005510782447</v>
      </c>
      <c r="K286" s="26">
        <f>IFERROR(IF('1.DP 2012-2022 '!J286&lt;0,"IRPJ NEGATIVO",('1.DP 2012-2022 '!J286+'1.DP 2012-2022 '!AF286)/'1.DP 2012-2022 '!U286),"NA")</f>
        <v>0.2500011621798775</v>
      </c>
      <c r="L286" s="26" t="str">
        <f>IFERROR(IF('1.DP 2012-2022 '!K286&lt;0,"IRPJ NEGATIVO",('1.DP 2012-2022 '!K286+'1.DP 2012-2022 '!AG286)/'1.DP 2012-2022 '!V286),"NA")</f>
        <v>NA</v>
      </c>
      <c r="M286" s="26" t="str">
        <f>IFERROR(IF('1.DP 2012-2022 '!L286&lt;0,"IRPJ NEGATIVO",('1.DP 2012-2022 '!L286+'1.DP 2012-2022 '!AH286)/'1.DP 2012-2022 '!W286),"NA")</f>
        <v>NA</v>
      </c>
      <c r="N286" s="26" t="str">
        <f>IFERROR(IF('1.DP 2012-2022 '!M286&lt;0,"IRPJ NEGATIVO",('1.DP 2012-2022 '!M286+'1.DP 2012-2022 '!AI286)/'1.DP 2012-2022 '!X286),"NA")</f>
        <v>NA</v>
      </c>
      <c r="O286" s="26" t="str">
        <f>IFERROR(IF('1.DP 2012-2022 '!N286&lt;0,"IRPJ NEGATIVO",('1.DP 2012-2022 '!N286+'1.DP 2012-2022 '!AJ286)/'1.DP 2012-2022 '!Y286),"NA")</f>
        <v>NA</v>
      </c>
      <c r="P286" s="26" t="str">
        <f>IFERROR(IF('1.DP 2012-2022 '!O286&lt;0,"IRPJ NEGATIVO",('1.DP 2012-2022 '!O286+'1.DP 2012-2022 '!AK286)/'1.DP 2012-2022 '!Z286),"NA")</f>
        <v>NA</v>
      </c>
      <c r="Q286" s="27">
        <f t="shared" si="1"/>
        <v>4</v>
      </c>
      <c r="R286" s="27">
        <f t="shared" si="2"/>
        <v>118</v>
      </c>
      <c r="S286" s="28">
        <f>IFERROR((SUMIF('1.DP 2012-2022 '!E286:O286,"&gt;=0",'1.DP 2012-2022 '!E286:O286)+SUMIF('1.DP 2012-2022 '!E286:O286,"&gt;=0",'1.DP 2012-2022 '!AA286:AK286))/(SUM('1.DP 2012-2022 '!P286:Z286)),"NA")</f>
        <v>8.4828099482439051E-2</v>
      </c>
      <c r="T286" s="29">
        <f t="shared" si="3"/>
        <v>2.8755287960148829E-3</v>
      </c>
      <c r="U286" s="29">
        <f t="shared" si="4"/>
        <v>1.1989837382676897E-4</v>
      </c>
    </row>
    <row r="287" spans="1:21" ht="14.25" customHeight="1">
      <c r="A287" s="12" t="s">
        <v>637</v>
      </c>
      <c r="B287" s="12" t="s">
        <v>638</v>
      </c>
      <c r="C287" s="12" t="s">
        <v>58</v>
      </c>
      <c r="D287" s="13" t="s">
        <v>639</v>
      </c>
      <c r="E287" s="25">
        <f t="shared" si="0"/>
        <v>6.2839716740551322E-3</v>
      </c>
      <c r="F287" s="26">
        <f>IFERROR(IF('1.DP 2012-2022 '!E287&lt;0,"IRPJ NEGATIVO",('1.DP 2012-2022 '!E287+'1.DP 2012-2022 '!AA287)/'1.DP 2012-2022 '!P287),"NA")</f>
        <v>0.17746307350603258</v>
      </c>
      <c r="G287" s="26">
        <f>IFERROR(IF('1.DP 2012-2022 '!F287&lt;0,"IRPJ NEGATIVO",('1.DP 2012-2022 '!F287+'1.DP 2012-2022 '!AB287)/'1.DP 2012-2022 '!Q287),"NA")</f>
        <v>3.5915544541401685</v>
      </c>
      <c r="H287" s="26">
        <f>IFERROR(IF('1.DP 2012-2022 '!G287&lt;0,"IRPJ NEGATIVO",('1.DP 2012-2022 '!G287+'1.DP 2012-2022 '!AC287)/'1.DP 2012-2022 '!R287),"NA")</f>
        <v>0.30403485648500028</v>
      </c>
      <c r="I287" s="26">
        <f>IFERROR(IF('1.DP 2012-2022 '!H287&lt;0,"IRPJ NEGATIVO",('1.DP 2012-2022 '!H287+'1.DP 2012-2022 '!AD287)/'1.DP 2012-2022 '!S287),"NA")</f>
        <v>0.18445702295574837</v>
      </c>
      <c r="J287" s="26">
        <f>IFERROR(IF('1.DP 2012-2022 '!I287&lt;0,"IRPJ NEGATIVO",('1.DP 2012-2022 '!I287+'1.DP 2012-2022 '!AE287)/'1.DP 2012-2022 '!T287),"NA")</f>
        <v>0.3078045450376658</v>
      </c>
      <c r="K287" s="26">
        <f>IFERROR(IF('1.DP 2012-2022 '!J287&lt;0,"IRPJ NEGATIVO",('1.DP 2012-2022 '!J287+'1.DP 2012-2022 '!AF287)/'1.DP 2012-2022 '!U287),"NA")</f>
        <v>0.30108582568725539</v>
      </c>
      <c r="L287" s="26">
        <f>IFERROR(IF('1.DP 2012-2022 '!K287&lt;0,"IRPJ NEGATIVO",('1.DP 2012-2022 '!K287+'1.DP 2012-2022 '!AG287)/'1.DP 2012-2022 '!V287),"NA")</f>
        <v>0.29502571887252343</v>
      </c>
      <c r="M287" s="26">
        <f>IFERROR(IF('1.DP 2012-2022 '!L287&lt;0,"IRPJ NEGATIVO",('1.DP 2012-2022 '!L287+'1.DP 2012-2022 '!AH287)/'1.DP 2012-2022 '!W287),"NA")</f>
        <v>0.30037019604680903</v>
      </c>
      <c r="N287" s="26">
        <f>IFERROR(IF('1.DP 2012-2022 '!M287&lt;0,"IRPJ NEGATIVO",('1.DP 2012-2022 '!M287+'1.DP 2012-2022 '!AI287)/'1.DP 2012-2022 '!X287),"NA")</f>
        <v>0.41080469387730134</v>
      </c>
      <c r="O287" s="26">
        <f>IFERROR(IF('1.DP 2012-2022 '!N287&lt;0,"IRPJ NEGATIVO",('1.DP 2012-2022 '!N287+'1.DP 2012-2022 '!AJ287)/'1.DP 2012-2022 '!Y287),"NA")</f>
        <v>0.33748506411043766</v>
      </c>
      <c r="P287" s="26">
        <f>IFERROR(IF('1.DP 2012-2022 '!O287&lt;0,"IRPJ NEGATIVO",('1.DP 2012-2022 '!O287+'1.DP 2012-2022 '!AK287)/'1.DP 2012-2022 '!Z287),"NA")</f>
        <v>0.36320619705188156</v>
      </c>
      <c r="Q287" s="27">
        <f t="shared" si="1"/>
        <v>10</v>
      </c>
      <c r="R287" s="27">
        <f t="shared" si="2"/>
        <v>463</v>
      </c>
      <c r="S287" s="28">
        <f>IFERROR((SUMIF('1.DP 2012-2022 '!E287:O287,"&gt;=0",'1.DP 2012-2022 '!E287:O287)+SUMIF('1.DP 2012-2022 '!E287:O287,"&gt;=0",'1.DP 2012-2022 '!AA287:AK287))/(SUM('1.DP 2012-2022 '!P287:Z287)),"NA")</f>
        <v>0.26846259690573865</v>
      </c>
      <c r="T287" s="29">
        <f t="shared" si="3"/>
        <v>5.7983282269058025E-3</v>
      </c>
      <c r="U287" s="29">
        <f t="shared" si="4"/>
        <v>9.4863108447257468E-4</v>
      </c>
    </row>
    <row r="288" spans="1:21" ht="14.25" customHeight="1">
      <c r="A288" s="12" t="s">
        <v>640</v>
      </c>
      <c r="B288" s="12" t="s">
        <v>641</v>
      </c>
      <c r="C288" s="12" t="s">
        <v>58</v>
      </c>
      <c r="D288" s="13" t="s">
        <v>639</v>
      </c>
      <c r="E288" s="25">
        <f t="shared" si="0"/>
        <v>3.8667122008262503E-4</v>
      </c>
      <c r="F288" s="26">
        <f>IFERROR(IF('1.DP 2012-2022 '!E288&lt;0,"IRPJ NEGATIVO",('1.DP 2012-2022 '!E288+'1.DP 2012-2022 '!AA288)/'1.DP 2012-2022 '!P288),"NA")</f>
        <v>0.17902877489825539</v>
      </c>
      <c r="G288" s="26">
        <f>IFERROR(IF('1.DP 2012-2022 '!F288&lt;0,"IRPJ NEGATIVO",('1.DP 2012-2022 '!F288+'1.DP 2012-2022 '!AB288)/'1.DP 2012-2022 '!Q288),"NA")</f>
        <v>17.935374927431955</v>
      </c>
      <c r="H288" s="26">
        <f>IFERROR(IF('1.DP 2012-2022 '!G288&lt;0,"IRPJ NEGATIVO",('1.DP 2012-2022 '!G288+'1.DP 2012-2022 '!AC288)/'1.DP 2012-2022 '!R288),"NA")</f>
        <v>0</v>
      </c>
      <c r="I288" s="26" t="str">
        <f>IFERROR(IF('1.DP 2012-2022 '!H288&lt;0,"IRPJ NEGATIVO",('1.DP 2012-2022 '!H288+'1.DP 2012-2022 '!AD288)/'1.DP 2012-2022 '!S288),"NA")</f>
        <v>NA</v>
      </c>
      <c r="J288" s="26" t="str">
        <f>IFERROR(IF('1.DP 2012-2022 '!I288&lt;0,"IRPJ NEGATIVO",('1.DP 2012-2022 '!I288+'1.DP 2012-2022 '!AE288)/'1.DP 2012-2022 '!T288),"NA")</f>
        <v>NA</v>
      </c>
      <c r="K288" s="26" t="str">
        <f>IFERROR(IF('1.DP 2012-2022 '!J288&lt;0,"IRPJ NEGATIVO",('1.DP 2012-2022 '!J288+'1.DP 2012-2022 '!AF288)/'1.DP 2012-2022 '!U288),"NA")</f>
        <v>NA</v>
      </c>
      <c r="L288" s="26" t="str">
        <f>IFERROR(IF('1.DP 2012-2022 '!K288&lt;0,"IRPJ NEGATIVO",('1.DP 2012-2022 '!K288+'1.DP 2012-2022 '!AG288)/'1.DP 2012-2022 '!V288),"NA")</f>
        <v>NA</v>
      </c>
      <c r="M288" s="26" t="str">
        <f>IFERROR(IF('1.DP 2012-2022 '!L288&lt;0,"IRPJ NEGATIVO",('1.DP 2012-2022 '!L288+'1.DP 2012-2022 '!AH288)/'1.DP 2012-2022 '!W288),"NA")</f>
        <v>NA</v>
      </c>
      <c r="N288" s="26" t="str">
        <f>IFERROR(IF('1.DP 2012-2022 '!M288&lt;0,"IRPJ NEGATIVO",('1.DP 2012-2022 '!M288+'1.DP 2012-2022 '!AI288)/'1.DP 2012-2022 '!X288),"NA")</f>
        <v>NA</v>
      </c>
      <c r="O288" s="26" t="str">
        <f>IFERROR(IF('1.DP 2012-2022 '!N288&lt;0,"IRPJ NEGATIVO",('1.DP 2012-2022 '!N288+'1.DP 2012-2022 '!AJ288)/'1.DP 2012-2022 '!Y288),"NA")</f>
        <v>NA</v>
      </c>
      <c r="P288" s="26" t="str">
        <f>IFERROR(IF('1.DP 2012-2022 '!O288&lt;0,"IRPJ NEGATIVO",('1.DP 2012-2022 '!O288+'1.DP 2012-2022 '!AK288)/'1.DP 2012-2022 '!Z288),"NA")</f>
        <v>NA</v>
      </c>
      <c r="Q288" s="27">
        <f t="shared" si="1"/>
        <v>2</v>
      </c>
      <c r="R288" s="27">
        <f t="shared" si="2"/>
        <v>463</v>
      </c>
      <c r="S288" s="28">
        <f>IFERROR((SUMIF('1.DP 2012-2022 '!E288:O288,"&gt;=0",'1.DP 2012-2022 '!E288:O288)+SUMIF('1.DP 2012-2022 '!E288:O288,"&gt;=0",'1.DP 2012-2022 '!AA288:AK288))/(SUM('1.DP 2012-2022 '!P288:Z288)),"NA")</f>
        <v>-1.5555643898550655</v>
      </c>
      <c r="T288" s="29" t="str">
        <f t="shared" si="3"/>
        <v>na</v>
      </c>
      <c r="U288" s="29" t="str">
        <f t="shared" si="4"/>
        <v>na</v>
      </c>
    </row>
    <row r="289" spans="1:21" ht="14.25" customHeight="1">
      <c r="A289" s="12" t="s">
        <v>642</v>
      </c>
      <c r="B289" s="12" t="s">
        <v>643</v>
      </c>
      <c r="C289" s="12" t="s">
        <v>58</v>
      </c>
      <c r="D289" s="13" t="s">
        <v>639</v>
      </c>
      <c r="E289" s="25">
        <f t="shared" si="0"/>
        <v>2.9845538351113217E-3</v>
      </c>
      <c r="F289" s="26">
        <f>IFERROR(IF('1.DP 2012-2022 '!E289&lt;0,"IRPJ NEGATIVO",('1.DP 2012-2022 '!E289+'1.DP 2012-2022 '!AA289)/'1.DP 2012-2022 '!P289),"NA")</f>
        <v>8.8876467300431791E-2</v>
      </c>
      <c r="G289" s="26">
        <f>IFERROR(IF('1.DP 2012-2022 '!F289&lt;0,"IRPJ NEGATIVO",('1.DP 2012-2022 '!F289+'1.DP 2012-2022 '!AB289)/'1.DP 2012-2022 '!Q289),"NA")</f>
        <v>4.1818670521700636E-2</v>
      </c>
      <c r="H289" s="26">
        <f>IFERROR(IF('1.DP 2012-2022 '!G289&lt;0,"IRPJ NEGATIVO",('1.DP 2012-2022 '!G289+'1.DP 2012-2022 '!AC289)/'1.DP 2012-2022 '!R289),"NA")</f>
        <v>8.4462931234935382E-2</v>
      </c>
      <c r="I289" s="26">
        <f>IFERROR(IF('1.DP 2012-2022 '!H289&lt;0,"IRPJ NEGATIVO",('1.DP 2012-2022 '!H289+'1.DP 2012-2022 '!AD289)/'1.DP 2012-2022 '!S289),"NA")</f>
        <v>7.6661548828187084E-2</v>
      </c>
      <c r="J289" s="26">
        <f>IFERROR(IF('1.DP 2012-2022 '!I289&lt;0,"IRPJ NEGATIVO",('1.DP 2012-2022 '!I289+'1.DP 2012-2022 '!AE289)/'1.DP 2012-2022 '!T289),"NA")</f>
        <v>6.9491874050350677E-2</v>
      </c>
      <c r="K289" s="26">
        <f>IFERROR(IF('1.DP 2012-2022 '!J289&lt;0,"IRPJ NEGATIVO",('1.DP 2012-2022 '!J289+'1.DP 2012-2022 '!AF289)/'1.DP 2012-2022 '!U289),"NA")</f>
        <v>0.16240631670023617</v>
      </c>
      <c r="L289" s="26">
        <f>IFERROR(IF('1.DP 2012-2022 '!K289&lt;0,"IRPJ NEGATIVO",('1.DP 2012-2022 '!K289+'1.DP 2012-2022 '!AG289)/'1.DP 2012-2022 '!V289),"NA")</f>
        <v>0.32721194129854325</v>
      </c>
      <c r="M289" s="26">
        <f>IFERROR(IF('1.DP 2012-2022 '!L289&lt;0,"IRPJ NEGATIVO",('1.DP 2012-2022 '!L289+'1.DP 2012-2022 '!AH289)/'1.DP 2012-2022 '!W289),"NA")</f>
        <v>0.17956877537295587</v>
      </c>
      <c r="N289" s="26">
        <f>IFERROR(IF('1.DP 2012-2022 '!M289&lt;0,"IRPJ NEGATIVO",('1.DP 2012-2022 '!M289+'1.DP 2012-2022 '!AI289)/'1.DP 2012-2022 '!X289),"NA")</f>
        <v>0.1358864921557919</v>
      </c>
      <c r="O289" s="26">
        <f>IFERROR(IF('1.DP 2012-2022 '!N289&lt;0,"IRPJ NEGATIVO",('1.DP 2012-2022 '!N289+'1.DP 2012-2022 '!AJ289)/'1.DP 2012-2022 '!Y289),"NA")</f>
        <v>8.9840824042814307E-2</v>
      </c>
      <c r="P289" s="26">
        <f>IFERROR(IF('1.DP 2012-2022 '!O289&lt;0,"IRPJ NEGATIVO",('1.DP 2012-2022 '!O289+'1.DP 2012-2022 '!AK289)/'1.DP 2012-2022 '!Z289),"NA")</f>
        <v>0.11028968014832875</v>
      </c>
      <c r="Q289" s="27">
        <f t="shared" si="1"/>
        <v>11</v>
      </c>
      <c r="R289" s="27">
        <f t="shared" si="2"/>
        <v>463</v>
      </c>
      <c r="S289" s="28">
        <f>IFERROR((SUMIF('1.DP 2012-2022 '!E289:O289,"&gt;=0",'1.DP 2012-2022 '!E289:O289)+SUMIF('1.DP 2012-2022 '!E289:O289,"&gt;=0",'1.DP 2012-2022 '!AA289:AK289))/(SUM('1.DP 2012-2022 '!P289:Z289)),"NA")</f>
        <v>0.1038335565137264</v>
      </c>
      <c r="T289" s="29">
        <f t="shared" si="3"/>
        <v>2.4668879517300009E-3</v>
      </c>
      <c r="U289" s="29">
        <f t="shared" si="4"/>
        <v>4.0359332920529697E-4</v>
      </c>
    </row>
    <row r="290" spans="1:21" ht="14.25" customHeight="1">
      <c r="A290" s="12" t="s">
        <v>644</v>
      </c>
      <c r="B290" s="12" t="s">
        <v>645</v>
      </c>
      <c r="C290" s="12" t="s">
        <v>58</v>
      </c>
      <c r="D290" s="13" t="s">
        <v>639</v>
      </c>
      <c r="E290" s="25">
        <f t="shared" si="0"/>
        <v>4.0648136272897536E-3</v>
      </c>
      <c r="F290" s="26">
        <f>IFERROR(IF('1.DP 2012-2022 '!E290&lt;0,"IRPJ NEGATIVO",('1.DP 2012-2022 '!E290+'1.DP 2012-2022 '!AA290)/'1.DP 2012-2022 '!P290),"NA")</f>
        <v>0.12419854628698311</v>
      </c>
      <c r="G290" s="26">
        <f>IFERROR(IF('1.DP 2012-2022 '!F290&lt;0,"IRPJ NEGATIVO",('1.DP 2012-2022 '!F290+'1.DP 2012-2022 '!AB290)/'1.DP 2012-2022 '!Q290),"NA")</f>
        <v>0.2589141365519303</v>
      </c>
      <c r="H290" s="26">
        <f>IFERROR(IF('1.DP 2012-2022 '!G290&lt;0,"IRPJ NEGATIVO",('1.DP 2012-2022 '!G290+'1.DP 2012-2022 '!AC290)/'1.DP 2012-2022 '!R290),"NA")</f>
        <v>0.28049068630682</v>
      </c>
      <c r="I290" s="26">
        <f>IFERROR(IF('1.DP 2012-2022 '!H290&lt;0,"IRPJ NEGATIVO",('1.DP 2012-2022 '!H290+'1.DP 2012-2022 '!AD290)/'1.DP 2012-2022 '!S290),"NA")</f>
        <v>0.24784776564886662</v>
      </c>
      <c r="J290" s="26">
        <f>IFERROR(IF('1.DP 2012-2022 '!I290&lt;0,"IRPJ NEGATIVO",('1.DP 2012-2022 '!I290+'1.DP 2012-2022 '!AE290)/'1.DP 2012-2022 '!T290),"NA")</f>
        <v>0.18940599553858897</v>
      </c>
      <c r="K290" s="26">
        <f>IFERROR(IF('1.DP 2012-2022 '!J290&lt;0,"IRPJ NEGATIVO",('1.DP 2012-2022 '!J290+'1.DP 2012-2022 '!AF290)/'1.DP 2012-2022 '!U290),"NA")</f>
        <v>0.10636161377998847</v>
      </c>
      <c r="L290" s="26">
        <f>IFERROR(IF('1.DP 2012-2022 '!K290&lt;0,"IRPJ NEGATIVO",('1.DP 2012-2022 '!K290+'1.DP 2012-2022 '!AG290)/'1.DP 2012-2022 '!V290),"NA")</f>
        <v>0.14973995090301193</v>
      </c>
      <c r="M290" s="26">
        <f>IFERROR(IF('1.DP 2012-2022 '!L290&lt;0,"IRPJ NEGATIVO",('1.DP 2012-2022 '!L290+'1.DP 2012-2022 '!AH290)/'1.DP 2012-2022 '!W290),"NA")</f>
        <v>0.12059637703007105</v>
      </c>
      <c r="N290" s="26">
        <f>IFERROR(IF('1.DP 2012-2022 '!M290&lt;0,"IRPJ NEGATIVO",('1.DP 2012-2022 '!M290+'1.DP 2012-2022 '!AI290)/'1.DP 2012-2022 '!X290),"NA")</f>
        <v>6.9388129049127917E-2</v>
      </c>
      <c r="O290" s="26">
        <f>IFERROR(IF('1.DP 2012-2022 '!N290&lt;0,"IRPJ NEGATIVO",('1.DP 2012-2022 '!N290+'1.DP 2012-2022 '!AJ290)/'1.DP 2012-2022 '!Y290),"NA")</f>
        <v>0.16397380748202603</v>
      </c>
      <c r="P290" s="26">
        <f>IFERROR(IF('1.DP 2012-2022 '!O290&lt;0,"IRPJ NEGATIVO",('1.DP 2012-2022 '!O290+'1.DP 2012-2022 '!AK290)/'1.DP 2012-2022 '!Z290),"NA")</f>
        <v>0.1687929917672189</v>
      </c>
      <c r="Q290" s="27">
        <f t="shared" si="1"/>
        <v>11</v>
      </c>
      <c r="R290" s="27">
        <f t="shared" si="2"/>
        <v>463</v>
      </c>
      <c r="S290" s="28">
        <f>IFERROR((SUMIF('1.DP 2012-2022 '!E290:O290,"&gt;=0",'1.DP 2012-2022 '!E290:O290)+SUMIF('1.DP 2012-2022 '!E290:O290,"&gt;=0",'1.DP 2012-2022 '!AA290:AK290))/(SUM('1.DP 2012-2022 '!P290:Z290)),"NA")</f>
        <v>0.1966956745187895</v>
      </c>
      <c r="T290" s="29">
        <f t="shared" si="3"/>
        <v>4.673115377336251E-3</v>
      </c>
      <c r="U290" s="29">
        <f t="shared" si="4"/>
        <v>7.6454149106243267E-4</v>
      </c>
    </row>
    <row r="291" spans="1:21" ht="14.25" customHeight="1">
      <c r="A291" s="12" t="s">
        <v>646</v>
      </c>
      <c r="B291" s="12" t="s">
        <v>647</v>
      </c>
      <c r="C291" s="12" t="s">
        <v>58</v>
      </c>
      <c r="D291" s="13" t="s">
        <v>639</v>
      </c>
      <c r="E291" s="25">
        <f t="shared" si="0"/>
        <v>2.2130580497529244E-3</v>
      </c>
      <c r="F291" s="26">
        <f>IFERROR(IF('1.DP 2012-2022 '!E291&lt;0,"IRPJ NEGATIVO",('1.DP 2012-2022 '!E291+'1.DP 2012-2022 '!AA291)/'1.DP 2012-2022 '!P291),"NA")</f>
        <v>0.46307515315856068</v>
      </c>
      <c r="G291" s="26">
        <f>IFERROR(IF('1.DP 2012-2022 '!F291&lt;0,"IRPJ NEGATIVO",('1.DP 2012-2022 '!F291+'1.DP 2012-2022 '!AB291)/'1.DP 2012-2022 '!Q291),"NA")</f>
        <v>0.2415950347195874</v>
      </c>
      <c r="H291" s="26">
        <f>IFERROR(IF('1.DP 2012-2022 '!G291&lt;0,"IRPJ NEGATIVO",('1.DP 2012-2022 '!G291+'1.DP 2012-2022 '!AC291)/'1.DP 2012-2022 '!R291),"NA")</f>
        <v>0.33529743374811216</v>
      </c>
      <c r="I291" s="26">
        <f>IFERROR(IF('1.DP 2012-2022 '!H291&lt;0,"IRPJ NEGATIVO",('1.DP 2012-2022 '!H291+'1.DP 2012-2022 '!AD291)/'1.DP 2012-2022 '!S291),"NA")</f>
        <v>0.20512763046882485</v>
      </c>
      <c r="J291" s="26">
        <f>IFERROR(IF('1.DP 2012-2022 '!I291&lt;0,"IRPJ NEGATIVO",('1.DP 2012-2022 '!I291+'1.DP 2012-2022 '!AE291)/'1.DP 2012-2022 '!T291),"NA")</f>
        <v>-0.22044937505948084</v>
      </c>
      <c r="K291" s="26">
        <f>IFERROR(IF('1.DP 2012-2022 '!J291&lt;0,"IRPJ NEGATIVO",('1.DP 2012-2022 '!J291+'1.DP 2012-2022 '!AF291)/'1.DP 2012-2022 '!U291),"NA")</f>
        <v>-0.59774789020714802</v>
      </c>
      <c r="L291" s="26" t="str">
        <f>IFERROR(IF('1.DP 2012-2022 '!K291&lt;0,"IRPJ NEGATIVO",('1.DP 2012-2022 '!K291+'1.DP 2012-2022 '!AG291)/'1.DP 2012-2022 '!V291),"NA")</f>
        <v>NA</v>
      </c>
      <c r="M291" s="26" t="str">
        <f>IFERROR(IF('1.DP 2012-2022 '!L291&lt;0,"IRPJ NEGATIVO",('1.DP 2012-2022 '!L291+'1.DP 2012-2022 '!AH291)/'1.DP 2012-2022 '!W291),"NA")</f>
        <v>NA</v>
      </c>
      <c r="N291" s="26" t="str">
        <f>IFERROR(IF('1.DP 2012-2022 '!M291&lt;0,"IRPJ NEGATIVO",('1.DP 2012-2022 '!M291+'1.DP 2012-2022 '!AI291)/'1.DP 2012-2022 '!X291),"NA")</f>
        <v>NA</v>
      </c>
      <c r="O291" s="26" t="str">
        <f>IFERROR(IF('1.DP 2012-2022 '!N291&lt;0,"IRPJ NEGATIVO",('1.DP 2012-2022 '!N291+'1.DP 2012-2022 '!AJ291)/'1.DP 2012-2022 '!Y291),"NA")</f>
        <v>NA</v>
      </c>
      <c r="P291" s="26" t="str">
        <f>IFERROR(IF('1.DP 2012-2022 '!O291&lt;0,"IRPJ NEGATIVO",('1.DP 2012-2022 '!O291+'1.DP 2012-2022 '!AK291)/'1.DP 2012-2022 '!Z291),"NA")</f>
        <v>NA</v>
      </c>
      <c r="Q291" s="27">
        <f t="shared" si="1"/>
        <v>5</v>
      </c>
      <c r="R291" s="27">
        <f t="shared" si="2"/>
        <v>463</v>
      </c>
      <c r="S291" s="28">
        <f>IFERROR((SUMIF('1.DP 2012-2022 '!E291:O291,"&gt;=0",'1.DP 2012-2022 '!E291:O291)+SUMIF('1.DP 2012-2022 '!E291:O291,"&gt;=0",'1.DP 2012-2022 '!AA291:AK291))/(SUM('1.DP 2012-2022 '!P291:Z291)),"NA")</f>
        <v>0.28750810576965091</v>
      </c>
      <c r="T291" s="29">
        <f t="shared" si="3"/>
        <v>3.1048391551798155E-3</v>
      </c>
      <c r="U291" s="29">
        <f t="shared" si="4"/>
        <v>5.0796485118312883E-4</v>
      </c>
    </row>
    <row r="292" spans="1:21" ht="14.25" customHeight="1">
      <c r="A292" s="12" t="s">
        <v>648</v>
      </c>
      <c r="B292" s="12" t="s">
        <v>649</v>
      </c>
      <c r="C292" s="12" t="s">
        <v>58</v>
      </c>
      <c r="D292" s="13" t="s">
        <v>639</v>
      </c>
      <c r="E292" s="25">
        <f t="shared" si="0"/>
        <v>5.6886703720328809E-3</v>
      </c>
      <c r="F292" s="26">
        <f>IFERROR(IF('1.DP 2012-2022 '!E292&lt;0,"IRPJ NEGATIVO",('1.DP 2012-2022 '!E292+'1.DP 2012-2022 '!AA292)/'1.DP 2012-2022 '!P292),"NA")</f>
        <v>4.1350184705684474E-2</v>
      </c>
      <c r="G292" s="26" t="str">
        <f>IFERROR(IF('1.DP 2012-2022 '!F292&lt;0,"IRPJ NEGATIVO",('1.DP 2012-2022 '!F292+'1.DP 2012-2022 '!AB292)/'1.DP 2012-2022 '!Q292),"NA")</f>
        <v>IRPJ NEGATIVO</v>
      </c>
      <c r="H292" s="26">
        <f>IFERROR(IF('1.DP 2012-2022 '!G292&lt;0,"IRPJ NEGATIVO",('1.DP 2012-2022 '!G292+'1.DP 2012-2022 '!AC292)/'1.DP 2012-2022 '!R292),"NA")</f>
        <v>0.3547348984714172</v>
      </c>
      <c r="I292" s="26">
        <f>IFERROR(IF('1.DP 2012-2022 '!H292&lt;0,"IRPJ NEGATIVO",('1.DP 2012-2022 '!H292+'1.DP 2012-2022 '!AD292)/'1.DP 2012-2022 '!S292),"NA")</f>
        <v>0.33919072409273343</v>
      </c>
      <c r="J292" s="26">
        <f>IFERROR(IF('1.DP 2012-2022 '!I292&lt;0,"IRPJ NEGATIVO",('1.DP 2012-2022 '!I292+'1.DP 2012-2022 '!AE292)/'1.DP 2012-2022 '!T292),"NA")</f>
        <v>0.36471085781935025</v>
      </c>
      <c r="K292" s="26">
        <f>IFERROR(IF('1.DP 2012-2022 '!J292&lt;0,"IRPJ NEGATIVO",('1.DP 2012-2022 '!J292+'1.DP 2012-2022 '!AF292)/'1.DP 2012-2022 '!U292),"NA")</f>
        <v>0.30455718088684308</v>
      </c>
      <c r="L292" s="26">
        <f>IFERROR(IF('1.DP 2012-2022 '!K292&lt;0,"IRPJ NEGATIVO",('1.DP 2012-2022 '!K292+'1.DP 2012-2022 '!AG292)/'1.DP 2012-2022 '!V292),"NA")</f>
        <v>0.29845067883452603</v>
      </c>
      <c r="M292" s="26">
        <f>IFERROR(IF('1.DP 2012-2022 '!L292&lt;0,"IRPJ NEGATIVO",('1.DP 2012-2022 '!L292+'1.DP 2012-2022 '!AH292)/'1.DP 2012-2022 '!W292),"NA")</f>
        <v>-1.6355611880985065E-2</v>
      </c>
      <c r="N292" s="26">
        <f>IFERROR(IF('1.DP 2012-2022 '!M292&lt;0,"IRPJ NEGATIVO",('1.DP 2012-2022 '!M292+'1.DP 2012-2022 '!AI292)/'1.DP 2012-2022 '!X292),"NA")</f>
        <v>0.34572942621088587</v>
      </c>
      <c r="O292" s="26">
        <f>IFERROR(IF('1.DP 2012-2022 '!N292&lt;0,"IRPJ NEGATIVO",('1.DP 2012-2022 '!N292+'1.DP 2012-2022 '!AJ292)/'1.DP 2012-2022 '!Y292),"NA")</f>
        <v>0.33810060488564608</v>
      </c>
      <c r="P292" s="26">
        <f>IFERROR(IF('1.DP 2012-2022 '!O292&lt;0,"IRPJ NEGATIVO",('1.DP 2012-2022 '!O292+'1.DP 2012-2022 '!AK292)/'1.DP 2012-2022 '!Z292),"NA")</f>
        <v>0.3549763627924698</v>
      </c>
      <c r="Q292" s="27">
        <f t="shared" si="1"/>
        <v>10</v>
      </c>
      <c r="R292" s="27">
        <f t="shared" si="2"/>
        <v>463</v>
      </c>
      <c r="S292" s="28">
        <f>IFERROR((SUMIF('1.DP 2012-2022 '!E292:O292,"&gt;=0",'1.DP 2012-2022 '!E292:O292)+SUMIF('1.DP 2012-2022 '!E292:O292,"&gt;=0",'1.DP 2012-2022 '!AA292:AK292))/(SUM('1.DP 2012-2022 '!P292:Z292)),"NA")</f>
        <v>0.35921749444982332</v>
      </c>
      <c r="T292" s="29">
        <f t="shared" si="3"/>
        <v>7.7584772019400287E-3</v>
      </c>
      <c r="U292" s="29">
        <f t="shared" si="4"/>
        <v>1.269319768373934E-3</v>
      </c>
    </row>
    <row r="293" spans="1:21" ht="14.25" customHeight="1">
      <c r="A293" s="12" t="s">
        <v>650</v>
      </c>
      <c r="B293" s="12" t="s">
        <v>651</v>
      </c>
      <c r="C293" s="12" t="s">
        <v>58</v>
      </c>
      <c r="D293" s="13" t="s">
        <v>639</v>
      </c>
      <c r="E293" s="25">
        <f t="shared" si="0"/>
        <v>1.2895374717587533E-3</v>
      </c>
      <c r="F293" s="26">
        <f>IFERROR(IF('1.DP 2012-2022 '!E293&lt;0,"IRPJ NEGATIVO",('1.DP 2012-2022 '!E293+'1.DP 2012-2022 '!AA293)/'1.DP 2012-2022 '!P293),"NA")</f>
        <v>0.12272658793264986</v>
      </c>
      <c r="G293" s="26">
        <f>IFERROR(IF('1.DP 2012-2022 '!F293&lt;0,"IRPJ NEGATIVO",('1.DP 2012-2022 '!F293+'1.DP 2012-2022 '!AB293)/'1.DP 2012-2022 '!Q293),"NA")</f>
        <v>0.47432926149165278</v>
      </c>
      <c r="H293" s="26" t="str">
        <f>IFERROR(IF('1.DP 2012-2022 '!G293&lt;0,"IRPJ NEGATIVO",('1.DP 2012-2022 '!G293+'1.DP 2012-2022 '!AC293)/'1.DP 2012-2022 '!R293),"NA")</f>
        <v>NA</v>
      </c>
      <c r="I293" s="26" t="str">
        <f>IFERROR(IF('1.DP 2012-2022 '!H293&lt;0,"IRPJ NEGATIVO",('1.DP 2012-2022 '!H293+'1.DP 2012-2022 '!AD293)/'1.DP 2012-2022 '!S293),"NA")</f>
        <v>NA</v>
      </c>
      <c r="J293" s="26" t="str">
        <f>IFERROR(IF('1.DP 2012-2022 '!I293&lt;0,"IRPJ NEGATIVO",('1.DP 2012-2022 '!I293+'1.DP 2012-2022 '!AE293)/'1.DP 2012-2022 '!T293),"NA")</f>
        <v>NA</v>
      </c>
      <c r="K293" s="26" t="str">
        <f>IFERROR(IF('1.DP 2012-2022 '!J293&lt;0,"IRPJ NEGATIVO",('1.DP 2012-2022 '!J293+'1.DP 2012-2022 '!AF293)/'1.DP 2012-2022 '!U293),"NA")</f>
        <v>NA</v>
      </c>
      <c r="L293" s="26" t="str">
        <f>IFERROR(IF('1.DP 2012-2022 '!K293&lt;0,"IRPJ NEGATIVO",('1.DP 2012-2022 '!K293+'1.DP 2012-2022 '!AG293)/'1.DP 2012-2022 '!V293),"NA")</f>
        <v>NA</v>
      </c>
      <c r="M293" s="26" t="str">
        <f>IFERROR(IF('1.DP 2012-2022 '!L293&lt;0,"IRPJ NEGATIVO",('1.DP 2012-2022 '!L293+'1.DP 2012-2022 '!AH293)/'1.DP 2012-2022 '!W293),"NA")</f>
        <v>NA</v>
      </c>
      <c r="N293" s="26" t="str">
        <f>IFERROR(IF('1.DP 2012-2022 '!M293&lt;0,"IRPJ NEGATIVO",('1.DP 2012-2022 '!M293+'1.DP 2012-2022 '!AI293)/'1.DP 2012-2022 '!X293),"NA")</f>
        <v>NA</v>
      </c>
      <c r="O293" s="26" t="str">
        <f>IFERROR(IF('1.DP 2012-2022 '!N293&lt;0,"IRPJ NEGATIVO",('1.DP 2012-2022 '!N293+'1.DP 2012-2022 '!AJ293)/'1.DP 2012-2022 '!Y293),"NA")</f>
        <v>NA</v>
      </c>
      <c r="P293" s="26" t="str">
        <f>IFERROR(IF('1.DP 2012-2022 '!O293&lt;0,"IRPJ NEGATIVO",('1.DP 2012-2022 '!O293+'1.DP 2012-2022 '!AK293)/'1.DP 2012-2022 '!Z293),"NA")</f>
        <v>NA</v>
      </c>
      <c r="Q293" s="27">
        <f t="shared" si="1"/>
        <v>2</v>
      </c>
      <c r="R293" s="27">
        <f t="shared" si="2"/>
        <v>463</v>
      </c>
      <c r="S293" s="28">
        <f>IFERROR((SUMIF('1.DP 2012-2022 '!E293:O293,"&gt;=0",'1.DP 2012-2022 '!E293:O293)+SUMIF('1.DP 2012-2022 '!E293:O293,"&gt;=0",'1.DP 2012-2022 '!AA293:AK293))/(SUM('1.DP 2012-2022 '!P293:Z293)),"NA")</f>
        <v>0.18263913207529373</v>
      </c>
      <c r="T293" s="29">
        <f t="shared" si="3"/>
        <v>7.8893793553042643E-4</v>
      </c>
      <c r="U293" s="29">
        <f t="shared" si="4"/>
        <v>1.2907359157264574E-4</v>
      </c>
    </row>
    <row r="294" spans="1:21" ht="14.25" customHeight="1">
      <c r="A294" s="12" t="s">
        <v>652</v>
      </c>
      <c r="B294" s="12" t="s">
        <v>653</v>
      </c>
      <c r="C294" s="12" t="s">
        <v>58</v>
      </c>
      <c r="D294" s="13" t="s">
        <v>639</v>
      </c>
      <c r="E294" s="25">
        <f t="shared" si="0"/>
        <v>7.1565671432042314E-3</v>
      </c>
      <c r="F294" s="26">
        <f>IFERROR(IF('1.DP 2012-2022 '!E294&lt;0,"IRPJ NEGATIVO",('1.DP 2012-2022 '!E294+'1.DP 2012-2022 '!AA294)/'1.DP 2012-2022 '!P294),"NA")</f>
        <v>0.3371379983746372</v>
      </c>
      <c r="G294" s="26">
        <f>IFERROR(IF('1.DP 2012-2022 '!F294&lt;0,"IRPJ NEGATIVO",('1.DP 2012-2022 '!F294+'1.DP 2012-2022 '!AB294)/'1.DP 2012-2022 '!Q294),"NA")</f>
        <v>0.3387364697240528</v>
      </c>
      <c r="H294" s="26">
        <f>IFERROR(IF('1.DP 2012-2022 '!G294&lt;0,"IRPJ NEGATIVO",('1.DP 2012-2022 '!G294+'1.DP 2012-2022 '!AC294)/'1.DP 2012-2022 '!R294),"NA")</f>
        <v>0.33901660921935539</v>
      </c>
      <c r="I294" s="26">
        <f>IFERROR(IF('1.DP 2012-2022 '!H294&lt;0,"IRPJ NEGATIVO",('1.DP 2012-2022 '!H294+'1.DP 2012-2022 '!AD294)/'1.DP 2012-2022 '!S294),"NA")</f>
        <v>0.33696007444856124</v>
      </c>
      <c r="J294" s="26">
        <f>IFERROR(IF('1.DP 2012-2022 '!I294&lt;0,"IRPJ NEGATIVO",('1.DP 2012-2022 '!I294+'1.DP 2012-2022 '!AE294)/'1.DP 2012-2022 '!T294),"NA")</f>
        <v>0.39050574350896466</v>
      </c>
      <c r="K294" s="26">
        <f>IFERROR(IF('1.DP 2012-2022 '!J294&lt;0,"IRPJ NEGATIVO",('1.DP 2012-2022 '!J294+'1.DP 2012-2022 '!AF294)/'1.DP 2012-2022 '!U294),"NA")</f>
        <v>0.21709965643731136</v>
      </c>
      <c r="L294" s="26">
        <f>IFERROR(IF('1.DP 2012-2022 '!K294&lt;0,"IRPJ NEGATIVO",('1.DP 2012-2022 '!K294+'1.DP 2012-2022 '!AG294)/'1.DP 2012-2022 '!V294),"NA")</f>
        <v>0.23107774852754887</v>
      </c>
      <c r="M294" s="26">
        <f>IFERROR(IF('1.DP 2012-2022 '!L294&lt;0,"IRPJ NEGATIVO",('1.DP 2012-2022 '!L294+'1.DP 2012-2022 '!AH294)/'1.DP 2012-2022 '!W294),"NA")</f>
        <v>1.1122162360302373E-2</v>
      </c>
      <c r="N294" s="26">
        <f>IFERROR(IF('1.DP 2012-2022 '!M294&lt;0,"IRPJ NEGATIVO",('1.DP 2012-2022 '!M294+'1.DP 2012-2022 '!AI294)/'1.DP 2012-2022 '!X294),"NA")</f>
        <v>0.42815823706491057</v>
      </c>
      <c r="O294" s="26">
        <f>IFERROR(IF('1.DP 2012-2022 '!N294&lt;0,"IRPJ NEGATIVO",('1.DP 2012-2022 '!N294+'1.DP 2012-2022 '!AJ294)/'1.DP 2012-2022 '!Y294),"NA")</f>
        <v>0.38244947061031798</v>
      </c>
      <c r="P294" s="26">
        <f>IFERROR(IF('1.DP 2012-2022 '!O294&lt;0,"IRPJ NEGATIVO",('1.DP 2012-2022 '!O294+'1.DP 2012-2022 '!AK294)/'1.DP 2012-2022 '!Z294),"NA")</f>
        <v>-7.64436848805852E-2</v>
      </c>
      <c r="Q294" s="27">
        <f t="shared" si="1"/>
        <v>11</v>
      </c>
      <c r="R294" s="27">
        <f t="shared" si="2"/>
        <v>463</v>
      </c>
      <c r="S294" s="28">
        <f>IFERROR((SUMIF('1.DP 2012-2022 '!E294:O294,"&gt;=0",'1.DP 2012-2022 '!E294:O294)+SUMIF('1.DP 2012-2022 '!E294:O294,"&gt;=0",'1.DP 2012-2022 '!AA294:AK294))/(SUM('1.DP 2012-2022 '!P294:Z294)),"NA")</f>
        <v>0.32829453994658353</v>
      </c>
      <c r="T294" s="29">
        <f t="shared" si="3"/>
        <v>7.7996542967870815E-3</v>
      </c>
      <c r="U294" s="29">
        <f t="shared" si="4"/>
        <v>1.2760565156934342E-3</v>
      </c>
    </row>
    <row r="295" spans="1:21" ht="14.25" customHeight="1">
      <c r="A295" s="12" t="s">
        <v>654</v>
      </c>
      <c r="B295" s="12" t="s">
        <v>655</v>
      </c>
      <c r="C295" s="12" t="s">
        <v>58</v>
      </c>
      <c r="D295" s="13" t="s">
        <v>639</v>
      </c>
      <c r="E295" s="25">
        <f t="shared" si="0"/>
        <v>3.7443175940936107E-3</v>
      </c>
      <c r="F295" s="26">
        <f>IFERROR(IF('1.DP 2012-2022 '!E295&lt;0,"IRPJ NEGATIVO",('1.DP 2012-2022 '!E295+'1.DP 2012-2022 '!AA295)/'1.DP 2012-2022 '!P295),"NA")</f>
        <v>0.24883519519384592</v>
      </c>
      <c r="G295" s="26">
        <f>IFERROR(IF('1.DP 2012-2022 '!F295&lt;0,"IRPJ NEGATIVO",('1.DP 2012-2022 '!F295+'1.DP 2012-2022 '!AB295)/'1.DP 2012-2022 '!Q295),"NA")</f>
        <v>0.32556277584787147</v>
      </c>
      <c r="H295" s="26">
        <f>IFERROR(IF('1.DP 2012-2022 '!G295&lt;0,"IRPJ NEGATIVO",('1.DP 2012-2022 '!G295+'1.DP 2012-2022 '!AC295)/'1.DP 2012-2022 '!R295),"NA")</f>
        <v>0.18570269060565678</v>
      </c>
      <c r="I295" s="26">
        <f>IFERROR(IF('1.DP 2012-2022 '!H295&lt;0,"IRPJ NEGATIVO",('1.DP 2012-2022 '!H295+'1.DP 2012-2022 '!AD295)/'1.DP 2012-2022 '!S295),"NA")</f>
        <v>0.23932902399128986</v>
      </c>
      <c r="J295" s="26">
        <f>IFERROR(IF('1.DP 2012-2022 '!I295&lt;0,"IRPJ NEGATIVO",('1.DP 2012-2022 '!I295+'1.DP 2012-2022 '!AE295)/'1.DP 2012-2022 '!T295),"NA")</f>
        <v>6.1595231352126079E-2</v>
      </c>
      <c r="K295" s="26">
        <f>IFERROR(IF('1.DP 2012-2022 '!J295&lt;0,"IRPJ NEGATIVO",('1.DP 2012-2022 '!J295+'1.DP 2012-2022 '!AF295)/'1.DP 2012-2022 '!U295),"NA")</f>
        <v>0.4150687463080503</v>
      </c>
      <c r="L295" s="26">
        <f>IFERROR(IF('1.DP 2012-2022 '!K295&lt;0,"IRPJ NEGATIVO",('1.DP 2012-2022 '!K295+'1.DP 2012-2022 '!AG295)/'1.DP 2012-2022 '!V295),"NA")</f>
        <v>-0.33785311864544537</v>
      </c>
      <c r="M295" s="26">
        <f>IFERROR(IF('1.DP 2012-2022 '!L295&lt;0,"IRPJ NEGATIVO",('1.DP 2012-2022 '!L295+'1.DP 2012-2022 '!AH295)/'1.DP 2012-2022 '!W295),"NA")</f>
        <v>0.40275416296024219</v>
      </c>
      <c r="N295" s="26">
        <f>IFERROR(IF('1.DP 2012-2022 '!M295&lt;0,"IRPJ NEGATIVO",('1.DP 2012-2022 '!M295+'1.DP 2012-2022 '!AI295)/'1.DP 2012-2022 '!X295),"NA")</f>
        <v>12.412203794483633</v>
      </c>
      <c r="O295" s="26">
        <f>IFERROR(IF('1.DP 2012-2022 '!N295&lt;0,"IRPJ NEGATIVO",('1.DP 2012-2022 '!N295+'1.DP 2012-2022 '!AJ295)/'1.DP 2012-2022 '!Y295),"NA")</f>
        <v>-0.67482953791571409</v>
      </c>
      <c r="P295" s="26">
        <f>IFERROR(IF('1.DP 2012-2022 '!O295&lt;0,"IRPJ NEGATIVO",('1.DP 2012-2022 '!O295+'1.DP 2012-2022 '!AK295)/'1.DP 2012-2022 '!Z295),"NA")</f>
        <v>0.38799242763444314</v>
      </c>
      <c r="Q295" s="27">
        <f t="shared" si="1"/>
        <v>9</v>
      </c>
      <c r="R295" s="27">
        <f t="shared" si="2"/>
        <v>463</v>
      </c>
      <c r="S295" s="28">
        <f>IFERROR((SUMIF('1.DP 2012-2022 '!E295:O295,"&gt;=0",'1.DP 2012-2022 '!E295:O295)+SUMIF('1.DP 2012-2022 '!E295:O295,"&gt;=0",'1.DP 2012-2022 '!AA295:AK295))/(SUM('1.DP 2012-2022 '!P295:Z295)),"NA")</f>
        <v>0.35201748171700331</v>
      </c>
      <c r="T295" s="29">
        <f t="shared" si="3"/>
        <v>6.8426724307840813E-3</v>
      </c>
      <c r="U295" s="29">
        <f t="shared" si="4"/>
        <v>1.1194902245417065E-3</v>
      </c>
    </row>
    <row r="296" spans="1:21" ht="14.25" customHeight="1">
      <c r="A296" s="12" t="s">
        <v>656</v>
      </c>
      <c r="B296" s="12" t="s">
        <v>657</v>
      </c>
      <c r="C296" s="12" t="s">
        <v>58</v>
      </c>
      <c r="D296" s="13" t="s">
        <v>639</v>
      </c>
      <c r="E296" s="25">
        <f t="shared" si="0"/>
        <v>1.8893429482515836E-3</v>
      </c>
      <c r="F296" s="26">
        <f>IFERROR(IF('1.DP 2012-2022 '!E296&lt;0,"IRPJ NEGATIVO",('1.DP 2012-2022 '!E296+'1.DP 2012-2022 '!AA296)/'1.DP 2012-2022 '!P296),"NA")</f>
        <v>0</v>
      </c>
      <c r="G296" s="26">
        <f>IFERROR(IF('1.DP 2012-2022 '!F296&lt;0,"IRPJ NEGATIVO",('1.DP 2012-2022 '!F296+'1.DP 2012-2022 '!AB296)/'1.DP 2012-2022 '!Q296),"NA")</f>
        <v>7.1588877934393544E-2</v>
      </c>
      <c r="H296" s="26">
        <f>IFERROR(IF('1.DP 2012-2022 '!G296&lt;0,"IRPJ NEGATIVO",('1.DP 2012-2022 '!G296+'1.DP 2012-2022 '!AC296)/'1.DP 2012-2022 '!R296),"NA")</f>
        <v>8.0364488517177396E-3</v>
      </c>
      <c r="I296" s="26">
        <f>IFERROR(IF('1.DP 2012-2022 '!H296&lt;0,"IRPJ NEGATIVO",('1.DP 2012-2022 '!H296+'1.DP 2012-2022 '!AD296)/'1.DP 2012-2022 '!S296),"NA")</f>
        <v>-6.0249305529549574E-3</v>
      </c>
      <c r="J296" s="26">
        <f>IFERROR(IF('1.DP 2012-2022 '!I296&lt;0,"IRPJ NEGATIVO",('1.DP 2012-2022 '!I296+'1.DP 2012-2022 '!AE296)/'1.DP 2012-2022 '!T296),"NA")</f>
        <v>4.9236964002720374E-2</v>
      </c>
      <c r="K296" s="26">
        <f>IFERROR(IF('1.DP 2012-2022 '!J296&lt;0,"IRPJ NEGATIVO",('1.DP 2012-2022 '!J296+'1.DP 2012-2022 '!AF296)/'1.DP 2012-2022 '!U296),"NA")</f>
        <v>0.73793477187200796</v>
      </c>
      <c r="L296" s="26">
        <f>IFERROR(IF('1.DP 2012-2022 '!K296&lt;0,"IRPJ NEGATIVO",('1.DP 2012-2022 '!K296+'1.DP 2012-2022 '!AG296)/'1.DP 2012-2022 '!V296),"NA")</f>
        <v>7.1544305940542882E-2</v>
      </c>
      <c r="M296" s="26">
        <f>IFERROR(IF('1.DP 2012-2022 '!L296&lt;0,"IRPJ NEGATIVO",('1.DP 2012-2022 '!L296+'1.DP 2012-2022 '!AH296)/'1.DP 2012-2022 '!W296),"NA")</f>
        <v>7.3450928816005817E-2</v>
      </c>
      <c r="N296" s="26">
        <f>IFERROR(IF('1.DP 2012-2022 '!M296&lt;0,"IRPJ NEGATIVO",('1.DP 2012-2022 '!M296+'1.DP 2012-2022 '!AI296)/'1.DP 2012-2022 '!X296),"NA")</f>
        <v>-0.14514009438460307</v>
      </c>
      <c r="O296" s="26">
        <f>IFERROR(IF('1.DP 2012-2022 '!N296&lt;0,"IRPJ NEGATIVO",('1.DP 2012-2022 '!N296+'1.DP 2012-2022 '!AJ296)/'1.DP 2012-2022 '!Y296),"NA")</f>
        <v>1.4138512560652988E-2</v>
      </c>
      <c r="P296" s="26">
        <f>IFERROR(IF('1.DP 2012-2022 '!O296&lt;0,"IRPJ NEGATIVO",('1.DP 2012-2022 '!O296+'1.DP 2012-2022 '!AK296)/'1.DP 2012-2022 '!Z296),"NA")</f>
        <v>-7.6346471232147017</v>
      </c>
      <c r="Q296" s="27">
        <f t="shared" si="1"/>
        <v>10</v>
      </c>
      <c r="R296" s="27">
        <f t="shared" si="2"/>
        <v>463</v>
      </c>
      <c r="S296" s="28">
        <f>IFERROR((SUMIF('1.DP 2012-2022 '!E296:O296,"&gt;=0",'1.DP 2012-2022 '!E296:O296)+SUMIF('1.DP 2012-2022 '!E296:O296,"&gt;=0",'1.DP 2012-2022 '!AA296:AK296))/(SUM('1.DP 2012-2022 '!P296:Z296)),"NA")</f>
        <v>-3.8335068523235598E-3</v>
      </c>
      <c r="T296" s="29">
        <f t="shared" si="3"/>
        <v>-8.279712424024968E-5</v>
      </c>
      <c r="U296" s="29">
        <f t="shared" si="4"/>
        <v>-1.3545960608917174E-5</v>
      </c>
    </row>
    <row r="297" spans="1:21" ht="14.25" customHeight="1">
      <c r="A297" s="12" t="s">
        <v>658</v>
      </c>
      <c r="B297" s="12" t="s">
        <v>659</v>
      </c>
      <c r="C297" s="12" t="s">
        <v>58</v>
      </c>
      <c r="D297" s="13" t="s">
        <v>639</v>
      </c>
      <c r="E297" s="25">
        <f t="shared" si="0"/>
        <v>3.7989184944510712E-4</v>
      </c>
      <c r="F297" s="26">
        <f>IFERROR(IF('1.DP 2012-2022 '!E297&lt;0,"IRPJ NEGATIVO",('1.DP 2012-2022 '!E297+'1.DP 2012-2022 '!AA297)/'1.DP 2012-2022 '!P297),"NA")</f>
        <v>1.5449500555413811</v>
      </c>
      <c r="G297" s="26">
        <f>IFERROR(IF('1.DP 2012-2022 '!F297&lt;0,"IRPJ NEGATIVO",('1.DP 2012-2022 '!F297+'1.DP 2012-2022 '!AB297)/'1.DP 2012-2022 '!Q297),"NA")</f>
        <v>0.17588992629308459</v>
      </c>
      <c r="H297" s="26" t="str">
        <f>IFERROR(IF('1.DP 2012-2022 '!G297&lt;0,"IRPJ NEGATIVO",('1.DP 2012-2022 '!G297+'1.DP 2012-2022 '!AC297)/'1.DP 2012-2022 '!R297),"NA")</f>
        <v>NA</v>
      </c>
      <c r="I297" s="26" t="str">
        <f>IFERROR(IF('1.DP 2012-2022 '!H297&lt;0,"IRPJ NEGATIVO",('1.DP 2012-2022 '!H297+'1.DP 2012-2022 '!AD297)/'1.DP 2012-2022 '!S297),"NA")</f>
        <v>NA</v>
      </c>
      <c r="J297" s="26" t="str">
        <f>IFERROR(IF('1.DP 2012-2022 '!I297&lt;0,"IRPJ NEGATIVO",('1.DP 2012-2022 '!I297+'1.DP 2012-2022 '!AE297)/'1.DP 2012-2022 '!T297),"NA")</f>
        <v>NA</v>
      </c>
      <c r="K297" s="26" t="str">
        <f>IFERROR(IF('1.DP 2012-2022 '!J297&lt;0,"IRPJ NEGATIVO",('1.DP 2012-2022 '!J297+'1.DP 2012-2022 '!AF297)/'1.DP 2012-2022 '!U297),"NA")</f>
        <v>NA</v>
      </c>
      <c r="L297" s="26" t="str">
        <f>IFERROR(IF('1.DP 2012-2022 '!K297&lt;0,"IRPJ NEGATIVO",('1.DP 2012-2022 '!K297+'1.DP 2012-2022 '!AG297)/'1.DP 2012-2022 '!V297),"NA")</f>
        <v>NA</v>
      </c>
      <c r="M297" s="26" t="str">
        <f>IFERROR(IF('1.DP 2012-2022 '!L297&lt;0,"IRPJ NEGATIVO",('1.DP 2012-2022 '!L297+'1.DP 2012-2022 '!AH297)/'1.DP 2012-2022 '!W297),"NA")</f>
        <v>NA</v>
      </c>
      <c r="N297" s="26" t="str">
        <f>IFERROR(IF('1.DP 2012-2022 '!M297&lt;0,"IRPJ NEGATIVO",('1.DP 2012-2022 '!M297+'1.DP 2012-2022 '!AI297)/'1.DP 2012-2022 '!X297),"NA")</f>
        <v>NA</v>
      </c>
      <c r="O297" s="26" t="str">
        <f>IFERROR(IF('1.DP 2012-2022 '!N297&lt;0,"IRPJ NEGATIVO",('1.DP 2012-2022 '!N297+'1.DP 2012-2022 '!AJ297)/'1.DP 2012-2022 '!Y297),"NA")</f>
        <v>NA</v>
      </c>
      <c r="P297" s="26" t="str">
        <f>IFERROR(IF('1.DP 2012-2022 '!O297&lt;0,"IRPJ NEGATIVO",('1.DP 2012-2022 '!O297+'1.DP 2012-2022 '!AK297)/'1.DP 2012-2022 '!Z297),"NA")</f>
        <v>NA</v>
      </c>
      <c r="Q297" s="27">
        <f t="shared" si="1"/>
        <v>1</v>
      </c>
      <c r="R297" s="27">
        <f t="shared" si="2"/>
        <v>463</v>
      </c>
      <c r="S297" s="28">
        <f>IFERROR((SUMIF('1.DP 2012-2022 '!E297:O297,"&gt;=0",'1.DP 2012-2022 '!E297:O297)+SUMIF('1.DP 2012-2022 '!E297:O297,"&gt;=0",'1.DP 2012-2022 '!AA297:AK297))/(SUM('1.DP 2012-2022 '!P297:Z297)),"NA")</f>
        <v>0.2970614934318091</v>
      </c>
      <c r="T297" s="29">
        <f t="shared" si="3"/>
        <v>6.4160149769289221E-4</v>
      </c>
      <c r="U297" s="29">
        <f t="shared" si="4"/>
        <v>1.0496872559427884E-4</v>
      </c>
    </row>
    <row r="298" spans="1:21" ht="14.25" customHeight="1">
      <c r="A298" s="12" t="s">
        <v>660</v>
      </c>
      <c r="B298" s="12" t="s">
        <v>661</v>
      </c>
      <c r="C298" s="12" t="s">
        <v>58</v>
      </c>
      <c r="D298" s="13" t="s">
        <v>639</v>
      </c>
      <c r="E298" s="25">
        <f t="shared" si="0"/>
        <v>7.2539562841173622E-3</v>
      </c>
      <c r="F298" s="26">
        <f>IFERROR(IF('1.DP 2012-2022 '!E298&lt;0,"IRPJ NEGATIVO",('1.DP 2012-2022 '!E298+'1.DP 2012-2022 '!AA298)/'1.DP 2012-2022 '!P298),"NA")</f>
        <v>0.3012305117965115</v>
      </c>
      <c r="G298" s="26">
        <f>IFERROR(IF('1.DP 2012-2022 '!F298&lt;0,"IRPJ NEGATIVO",('1.DP 2012-2022 '!F298+'1.DP 2012-2022 '!AB298)/'1.DP 2012-2022 '!Q298),"NA")</f>
        <v>0.32755429356169757</v>
      </c>
      <c r="H298" s="26">
        <f>IFERROR(IF('1.DP 2012-2022 '!G298&lt;0,"IRPJ NEGATIVO",('1.DP 2012-2022 '!G298+'1.DP 2012-2022 '!AC298)/'1.DP 2012-2022 '!R298),"NA")</f>
        <v>0.32461725273037084</v>
      </c>
      <c r="I298" s="26">
        <f>IFERROR(IF('1.DP 2012-2022 '!H298&lt;0,"IRPJ NEGATIVO",('1.DP 2012-2022 '!H298+'1.DP 2012-2022 '!AD298)/'1.DP 2012-2022 '!S298),"NA")</f>
        <v>0.31768731131320782</v>
      </c>
      <c r="J298" s="26">
        <f>IFERROR(IF('1.DP 2012-2022 '!I298&lt;0,"IRPJ NEGATIVO",('1.DP 2012-2022 '!I298+'1.DP 2012-2022 '!AE298)/'1.DP 2012-2022 '!T298),"NA")</f>
        <v>0.24348301104711803</v>
      </c>
      <c r="K298" s="26">
        <f>IFERROR(IF('1.DP 2012-2022 '!J298&lt;0,"IRPJ NEGATIVO",('1.DP 2012-2022 '!J298+'1.DP 2012-2022 '!AF298)/'1.DP 2012-2022 '!U298),"NA")</f>
        <v>0.29143376932962906</v>
      </c>
      <c r="L298" s="26">
        <f>IFERROR(IF('1.DP 2012-2022 '!K298&lt;0,"IRPJ NEGATIVO",('1.DP 2012-2022 '!K298+'1.DP 2012-2022 '!AG298)/'1.DP 2012-2022 '!V298),"NA")</f>
        <v>0.2909070508279179</v>
      </c>
      <c r="M298" s="26">
        <f>IFERROR(IF('1.DP 2012-2022 '!L298&lt;0,"IRPJ NEGATIVO",('1.DP 2012-2022 '!L298+'1.DP 2012-2022 '!AH298)/'1.DP 2012-2022 '!W298),"NA")</f>
        <v>0.31669389716146423</v>
      </c>
      <c r="N298" s="26">
        <f>IFERROR(IF('1.DP 2012-2022 '!M298&lt;0,"IRPJ NEGATIVO",('1.DP 2012-2022 '!M298+'1.DP 2012-2022 '!AI298)/'1.DP 2012-2022 '!X298),"NA")</f>
        <v>0.32056154108960039</v>
      </c>
      <c r="O298" s="26">
        <f>IFERROR(IF('1.DP 2012-2022 '!N298&lt;0,"IRPJ NEGATIVO",('1.DP 2012-2022 '!N298+'1.DP 2012-2022 '!AJ298)/'1.DP 2012-2022 '!Y298),"NA")</f>
        <v>0.31908750618460829</v>
      </c>
      <c r="P298" s="26">
        <f>IFERROR(IF('1.DP 2012-2022 '!O298&lt;0,"IRPJ NEGATIVO",('1.DP 2012-2022 '!O298+'1.DP 2012-2022 '!AK298)/'1.DP 2012-2022 '!Z298),"NA")</f>
        <v>0.31409222222440536</v>
      </c>
      <c r="Q298" s="27">
        <f t="shared" si="1"/>
        <v>11</v>
      </c>
      <c r="R298" s="27">
        <f t="shared" si="2"/>
        <v>463</v>
      </c>
      <c r="S298" s="28">
        <f>IFERROR((SUMIF('1.DP 2012-2022 '!E298:O298,"&gt;=0",'1.DP 2012-2022 '!E298:O298)+SUMIF('1.DP 2012-2022 '!E298:O298,"&gt;=0",'1.DP 2012-2022 '!AA298:AK298))/(SUM('1.DP 2012-2022 '!P298:Z298)),"NA")</f>
        <v>0.31070763054219008</v>
      </c>
      <c r="T298" s="29">
        <f t="shared" si="3"/>
        <v>7.3818227558619682E-3</v>
      </c>
      <c r="U298" s="29">
        <f t="shared" si="4"/>
        <v>1.2076975038742372E-3</v>
      </c>
    </row>
    <row r="299" spans="1:21" ht="14.25" customHeight="1">
      <c r="A299" s="12" t="s">
        <v>662</v>
      </c>
      <c r="B299" s="12" t="s">
        <v>663</v>
      </c>
      <c r="C299" s="12" t="s">
        <v>58</v>
      </c>
      <c r="D299" s="13" t="s">
        <v>639</v>
      </c>
      <c r="E299" s="25">
        <f t="shared" si="0"/>
        <v>8.9500500005166989E-3</v>
      </c>
      <c r="F299" s="26">
        <f>IFERROR(IF('1.DP 2012-2022 '!E299&lt;0,"IRPJ NEGATIVO",('1.DP 2012-2022 '!E299+'1.DP 2012-2022 '!AA299)/'1.DP 2012-2022 '!P299),"NA")</f>
        <v>0.2488584792089123</v>
      </c>
      <c r="G299" s="26">
        <f>IFERROR(IF('1.DP 2012-2022 '!F299&lt;0,"IRPJ NEGATIVO",('1.DP 2012-2022 '!F299+'1.DP 2012-2022 '!AB299)/'1.DP 2012-2022 '!Q299),"NA")</f>
        <v>0.31448311623108438</v>
      </c>
      <c r="H299" s="26">
        <f>IFERROR(IF('1.DP 2012-2022 '!G299&lt;0,"IRPJ NEGATIVO",('1.DP 2012-2022 '!G299+'1.DP 2012-2022 '!AC299)/'1.DP 2012-2022 '!R299),"NA")</f>
        <v>0.28429106614710081</v>
      </c>
      <c r="I299" s="26">
        <f>IFERROR(IF('1.DP 2012-2022 '!H299&lt;0,"IRPJ NEGATIVO",('1.DP 2012-2022 '!H299+'1.DP 2012-2022 '!AD299)/'1.DP 2012-2022 '!S299),"NA")</f>
        <v>0.32639317781798965</v>
      </c>
      <c r="J299" s="26">
        <f>IFERROR(IF('1.DP 2012-2022 '!I299&lt;0,"IRPJ NEGATIVO",('1.DP 2012-2022 '!I299+'1.DP 2012-2022 '!AE299)/'1.DP 2012-2022 '!T299),"NA")</f>
        <v>0.42535003326480114</v>
      </c>
      <c r="K299" s="26">
        <f>IFERROR(IF('1.DP 2012-2022 '!J299&lt;0,"IRPJ NEGATIVO",('1.DP 2012-2022 '!J299+'1.DP 2012-2022 '!AF299)/'1.DP 2012-2022 '!U299),"NA")</f>
        <v>0.57423986272870298</v>
      </c>
      <c r="L299" s="26">
        <f>IFERROR(IF('1.DP 2012-2022 '!K299&lt;0,"IRPJ NEGATIVO",('1.DP 2012-2022 '!K299+'1.DP 2012-2022 '!AG299)/'1.DP 2012-2022 '!V299),"NA")</f>
        <v>0.63028659642817153</v>
      </c>
      <c r="M299" s="26">
        <f>IFERROR(IF('1.DP 2012-2022 '!L299&lt;0,"IRPJ NEGATIVO",('1.DP 2012-2022 '!L299+'1.DP 2012-2022 '!AH299)/'1.DP 2012-2022 '!W299),"NA")</f>
        <v>0.24921574263508789</v>
      </c>
      <c r="N299" s="26">
        <f>IFERROR(IF('1.DP 2012-2022 '!M299&lt;0,"IRPJ NEGATIVO",('1.DP 2012-2022 '!M299+'1.DP 2012-2022 '!AI299)/'1.DP 2012-2022 '!X299),"NA")</f>
        <v>0.3852057781965908</v>
      </c>
      <c r="O299" s="26">
        <f>IFERROR(IF('1.DP 2012-2022 '!N299&lt;0,"IRPJ NEGATIVO",('1.DP 2012-2022 '!N299+'1.DP 2012-2022 '!AJ299)/'1.DP 2012-2022 '!Y299),"NA")</f>
        <v>0.32883355664995051</v>
      </c>
      <c r="P299" s="26">
        <f>IFERROR(IF('1.DP 2012-2022 '!O299&lt;0,"IRPJ NEGATIVO",('1.DP 2012-2022 '!O299+'1.DP 2012-2022 '!AK299)/'1.DP 2012-2022 '!Z299),"NA")</f>
        <v>0.30323509740973709</v>
      </c>
      <c r="Q299" s="27">
        <f t="shared" si="1"/>
        <v>11</v>
      </c>
      <c r="R299" s="27">
        <f t="shared" si="2"/>
        <v>463</v>
      </c>
      <c r="S299" s="28">
        <f>IFERROR((SUMIF('1.DP 2012-2022 '!E299:O299,"&gt;=0",'1.DP 2012-2022 '!E299:O299)+SUMIF('1.DP 2012-2022 '!E299:O299,"&gt;=0",'1.DP 2012-2022 '!AA299:AK299))/(SUM('1.DP 2012-2022 '!P299:Z299)),"NA")</f>
        <v>0.33660262314400358</v>
      </c>
      <c r="T299" s="29">
        <f t="shared" si="3"/>
        <v>7.9970385628164997E-3</v>
      </c>
      <c r="U299" s="29">
        <f t="shared" si="4"/>
        <v>1.3083494185809326E-3</v>
      </c>
    </row>
    <row r="300" spans="1:21" ht="14.25" customHeight="1">
      <c r="A300" s="12" t="s">
        <v>664</v>
      </c>
      <c r="B300" s="12" t="s">
        <v>665</v>
      </c>
      <c r="C300" s="12" t="s">
        <v>58</v>
      </c>
      <c r="D300" s="13" t="s">
        <v>639</v>
      </c>
      <c r="E300" s="25">
        <f t="shared" si="0"/>
        <v>5.8655542645543604E-3</v>
      </c>
      <c r="F300" s="26">
        <f>IFERROR(IF('1.DP 2012-2022 '!E300&lt;0,"IRPJ NEGATIVO",('1.DP 2012-2022 '!E300+'1.DP 2012-2022 '!AA300)/'1.DP 2012-2022 '!P300),"NA")</f>
        <v>0.32162357380536283</v>
      </c>
      <c r="G300" s="26">
        <f>IFERROR(IF('1.DP 2012-2022 '!F300&lt;0,"IRPJ NEGATIVO",('1.DP 2012-2022 '!F300+'1.DP 2012-2022 '!AB300)/'1.DP 2012-2022 '!Q300),"NA")</f>
        <v>0.3170578421046153</v>
      </c>
      <c r="H300" s="26">
        <f>IFERROR(IF('1.DP 2012-2022 '!G300&lt;0,"IRPJ NEGATIVO",('1.DP 2012-2022 '!G300+'1.DP 2012-2022 '!AC300)/'1.DP 2012-2022 '!R300),"NA")</f>
        <v>0.32324107166894683</v>
      </c>
      <c r="I300" s="26">
        <f>IFERROR(IF('1.DP 2012-2022 '!H300&lt;0,"IRPJ NEGATIVO",('1.DP 2012-2022 '!H300+'1.DP 2012-2022 '!AD300)/'1.DP 2012-2022 '!S300),"NA")</f>
        <v>0.31442787967821484</v>
      </c>
      <c r="J300" s="26">
        <f>IFERROR(IF('1.DP 2012-2022 '!I300&lt;0,"IRPJ NEGATIVO",('1.DP 2012-2022 '!I300+'1.DP 2012-2022 '!AE300)/'1.DP 2012-2022 '!T300),"NA")</f>
        <v>0.28945423956627564</v>
      </c>
      <c r="K300" s="26">
        <f>IFERROR(IF('1.DP 2012-2022 '!J300&lt;0,"IRPJ NEGATIVO",('1.DP 2012-2022 '!J300+'1.DP 2012-2022 '!AF300)/'1.DP 2012-2022 '!U300),"NA")</f>
        <v>0.28723550114126178</v>
      </c>
      <c r="L300" s="26">
        <f>IFERROR(IF('1.DP 2012-2022 '!K300&lt;0,"IRPJ NEGATIVO",('1.DP 2012-2022 '!K300+'1.DP 2012-2022 '!AG300)/'1.DP 2012-2022 '!V300),"NA")</f>
        <v>0.22190334963196029</v>
      </c>
      <c r="M300" s="26">
        <f>IFERROR(IF('1.DP 2012-2022 '!L300&lt;0,"IRPJ NEGATIVO",('1.DP 2012-2022 '!L300+'1.DP 2012-2022 '!AH300)/'1.DP 2012-2022 '!W300),"NA")</f>
        <v>0</v>
      </c>
      <c r="N300" s="26">
        <f>IFERROR(IF('1.DP 2012-2022 '!M300&lt;0,"IRPJ NEGATIVO",('1.DP 2012-2022 '!M300+'1.DP 2012-2022 '!AI300)/'1.DP 2012-2022 '!X300),"NA")</f>
        <v>-4.300268505598173E-3</v>
      </c>
      <c r="O300" s="26">
        <f>IFERROR(IF('1.DP 2012-2022 '!N300&lt;0,"IRPJ NEGATIVO",('1.DP 2012-2022 '!N300+'1.DP 2012-2022 '!AJ300)/'1.DP 2012-2022 '!Y300),"NA")</f>
        <v>0.3982219240804783</v>
      </c>
      <c r="P300" s="26">
        <f>IFERROR(IF('1.DP 2012-2022 '!O300&lt;0,"IRPJ NEGATIVO",('1.DP 2012-2022 '!O300+'1.DP 2012-2022 '!AK300)/'1.DP 2012-2022 '!Z300),"NA")</f>
        <v>-7.3173088988336024E-4</v>
      </c>
      <c r="Q300" s="27">
        <f t="shared" si="1"/>
        <v>11</v>
      </c>
      <c r="R300" s="27">
        <f t="shared" si="2"/>
        <v>463</v>
      </c>
      <c r="S300" s="28">
        <f>IFERROR((SUMIF('1.DP 2012-2022 '!E300:O300,"&gt;=0",'1.DP 2012-2022 '!E300:O300)+SUMIF('1.DP 2012-2022 '!E300:O300,"&gt;=0",'1.DP 2012-2022 '!AA300:AK300))/(SUM('1.DP 2012-2022 '!P300:Z300)),"NA")</f>
        <v>0.89119821341328354</v>
      </c>
      <c r="T300" s="29" t="str">
        <f t="shared" si="3"/>
        <v>na</v>
      </c>
      <c r="U300" s="29" t="str">
        <f t="shared" si="4"/>
        <v>na</v>
      </c>
    </row>
    <row r="301" spans="1:21" ht="14.25" customHeight="1">
      <c r="A301" s="12" t="s">
        <v>666</v>
      </c>
      <c r="B301" s="12" t="s">
        <v>667</v>
      </c>
      <c r="C301" s="12" t="s">
        <v>58</v>
      </c>
      <c r="D301" s="13" t="s">
        <v>639</v>
      </c>
      <c r="E301" s="25">
        <f t="shared" si="0"/>
        <v>5.6739714654190773E-3</v>
      </c>
      <c r="F301" s="26">
        <f>IFERROR(IF('1.DP 2012-2022 '!E301&lt;0,"IRPJ NEGATIVO",('1.DP 2012-2022 '!E301+'1.DP 2012-2022 '!AA301)/'1.DP 2012-2022 '!P301),"NA")</f>
        <v>6.3556956887339949E-3</v>
      </c>
      <c r="G301" s="26">
        <f>IFERROR(IF('1.DP 2012-2022 '!F301&lt;0,"IRPJ NEGATIVO",('1.DP 2012-2022 '!F301+'1.DP 2012-2022 '!AB301)/'1.DP 2012-2022 '!Q301),"NA")</f>
        <v>0.20120757450412513</v>
      </c>
      <c r="H301" s="26">
        <f>IFERROR(IF('1.DP 2012-2022 '!G301&lt;0,"IRPJ NEGATIVO",('1.DP 2012-2022 '!G301+'1.DP 2012-2022 '!AC301)/'1.DP 2012-2022 '!R301),"NA")</f>
        <v>0.24618682674578585</v>
      </c>
      <c r="I301" s="26">
        <f>IFERROR(IF('1.DP 2012-2022 '!H301&lt;0,"IRPJ NEGATIVO",('1.DP 2012-2022 '!H301+'1.DP 2012-2022 '!AD301)/'1.DP 2012-2022 '!S301),"NA")</f>
        <v>0.35028495449941538</v>
      </c>
      <c r="J301" s="26">
        <f>IFERROR(IF('1.DP 2012-2022 '!I301&lt;0,"IRPJ NEGATIVO",('1.DP 2012-2022 '!I301+'1.DP 2012-2022 '!AE301)/'1.DP 2012-2022 '!T301),"NA")</f>
        <v>0.3029834405062326</v>
      </c>
      <c r="K301" s="26">
        <f>IFERROR(IF('1.DP 2012-2022 '!J301&lt;0,"IRPJ NEGATIVO",('1.DP 2012-2022 '!J301+'1.DP 2012-2022 '!AF301)/'1.DP 2012-2022 '!U301),"NA")</f>
        <v>0.39144372290506518</v>
      </c>
      <c r="L301" s="26">
        <f>IFERROR(IF('1.DP 2012-2022 '!K301&lt;0,"IRPJ NEGATIVO",('1.DP 2012-2022 '!K301+'1.DP 2012-2022 '!AG301)/'1.DP 2012-2022 '!V301),"NA")</f>
        <v>9.0161907109527456E-2</v>
      </c>
      <c r="M301" s="26">
        <f>IFERROR(IF('1.DP 2012-2022 '!L301&lt;0,"IRPJ NEGATIVO",('1.DP 2012-2022 '!L301+'1.DP 2012-2022 '!AH301)/'1.DP 2012-2022 '!W301),"NA")</f>
        <v>0.26552436855700401</v>
      </c>
      <c r="N301" s="26">
        <f>IFERROR(IF('1.DP 2012-2022 '!M301&lt;0,"IRPJ NEGATIVO",('1.DP 2012-2022 '!M301+'1.DP 2012-2022 '!AI301)/'1.DP 2012-2022 '!X301),"NA")</f>
        <v>0.29970621130707725</v>
      </c>
      <c r="O301" s="26">
        <f>IFERROR(IF('1.DP 2012-2022 '!N301&lt;0,"IRPJ NEGATIVO",('1.DP 2012-2022 '!N301+'1.DP 2012-2022 '!AJ301)/'1.DP 2012-2022 '!Y301),"NA")</f>
        <v>0.23437146953069929</v>
      </c>
      <c r="P301" s="26">
        <f>IFERROR(IF('1.DP 2012-2022 '!O301&lt;0,"IRPJ NEGATIVO",('1.DP 2012-2022 '!O301+'1.DP 2012-2022 '!AK301)/'1.DP 2012-2022 '!Z301),"NA")</f>
        <v>0.19929817208111344</v>
      </c>
      <c r="Q301" s="27">
        <f t="shared" si="1"/>
        <v>11</v>
      </c>
      <c r="R301" s="27">
        <f t="shared" si="2"/>
        <v>463</v>
      </c>
      <c r="S301" s="28">
        <f>IFERROR((SUMIF('1.DP 2012-2022 '!E301:O301,"&gt;=0",'1.DP 2012-2022 '!E301:O301)+SUMIF('1.DP 2012-2022 '!E301:O301,"&gt;=0",'1.DP 2012-2022 '!AA301:AK301))/(SUM('1.DP 2012-2022 '!P301:Z301)),"NA")</f>
        <v>0.24008394224741283</v>
      </c>
      <c r="T301" s="29">
        <f t="shared" si="3"/>
        <v>5.7039381527463099E-3</v>
      </c>
      <c r="U301" s="29">
        <f t="shared" si="4"/>
        <v>9.3318846809948457E-4</v>
      </c>
    </row>
    <row r="302" spans="1:21" ht="14.25" customHeight="1">
      <c r="A302" s="12" t="s">
        <v>668</v>
      </c>
      <c r="B302" s="12" t="s">
        <v>669</v>
      </c>
      <c r="C302" s="12" t="s">
        <v>58</v>
      </c>
      <c r="D302" s="13" t="s">
        <v>639</v>
      </c>
      <c r="E302" s="25">
        <f t="shared" si="0"/>
        <v>3.5933706432385473E-3</v>
      </c>
      <c r="F302" s="26">
        <f>IFERROR(IF('1.DP 2012-2022 '!E302&lt;0,"IRPJ NEGATIVO",('1.DP 2012-2022 '!E302+'1.DP 2012-2022 '!AA302)/'1.DP 2012-2022 '!P302),"NA")</f>
        <v>0.16958134605188244</v>
      </c>
      <c r="G302" s="26">
        <f>IFERROR(IF('1.DP 2012-2022 '!F302&lt;0,"IRPJ NEGATIVO",('1.DP 2012-2022 '!F302+'1.DP 2012-2022 '!AB302)/'1.DP 2012-2022 '!Q302),"NA")</f>
        <v>0.19019893255817072</v>
      </c>
      <c r="H302" s="26">
        <f>IFERROR(IF('1.DP 2012-2022 '!G302&lt;0,"IRPJ NEGATIVO",('1.DP 2012-2022 '!G302+'1.DP 2012-2022 '!AC302)/'1.DP 2012-2022 '!R302),"NA")</f>
        <v>0.16392318243719983</v>
      </c>
      <c r="I302" s="26">
        <f>IFERROR(IF('1.DP 2012-2022 '!H302&lt;0,"IRPJ NEGATIVO",('1.DP 2012-2022 '!H302+'1.DP 2012-2022 '!AD302)/'1.DP 2012-2022 '!S302),"NA")</f>
        <v>0.13203423377131787</v>
      </c>
      <c r="J302" s="26">
        <f>IFERROR(IF('1.DP 2012-2022 '!I302&lt;0,"IRPJ NEGATIVO",('1.DP 2012-2022 '!I302+'1.DP 2012-2022 '!AE302)/'1.DP 2012-2022 '!T302),"NA")</f>
        <v>0.15987190670380208</v>
      </c>
      <c r="K302" s="26">
        <f>IFERROR(IF('1.DP 2012-2022 '!J302&lt;0,"IRPJ NEGATIVO",('1.DP 2012-2022 '!J302+'1.DP 2012-2022 '!AF302)/'1.DP 2012-2022 '!U302),"NA")</f>
        <v>0.16527265698490129</v>
      </c>
      <c r="L302" s="26" t="str">
        <f>IFERROR(IF('1.DP 2012-2022 '!K302&lt;0,"IRPJ NEGATIVO",('1.DP 2012-2022 '!K302+'1.DP 2012-2022 '!AG302)/'1.DP 2012-2022 '!V302),"NA")</f>
        <v>IRPJ NEGATIVO</v>
      </c>
      <c r="M302" s="26">
        <f>IFERROR(IF('1.DP 2012-2022 '!L302&lt;0,"IRPJ NEGATIVO",('1.DP 2012-2022 '!L302+'1.DP 2012-2022 '!AH302)/'1.DP 2012-2022 '!W302),"NA")</f>
        <v>0.24257796126916589</v>
      </c>
      <c r="N302" s="26">
        <f>IFERROR(IF('1.DP 2012-2022 '!M302&lt;0,"IRPJ NEGATIVO",('1.DP 2012-2022 '!M302+'1.DP 2012-2022 '!AI302)/'1.DP 2012-2022 '!X302),"NA")</f>
        <v>0.1166141511520752</v>
      </c>
      <c r="O302" s="26">
        <f>IFERROR(IF('1.DP 2012-2022 '!N302&lt;0,"IRPJ NEGATIVO",('1.DP 2012-2022 '!N302+'1.DP 2012-2022 '!AJ302)/'1.DP 2012-2022 '!Y302),"NA")</f>
        <v>0.15728317610898751</v>
      </c>
      <c r="P302" s="26">
        <f>IFERROR(IF('1.DP 2012-2022 '!O302&lt;0,"IRPJ NEGATIVO",('1.DP 2012-2022 '!O302+'1.DP 2012-2022 '!AK302)/'1.DP 2012-2022 '!Z302),"NA")</f>
        <v>0.13823030038619796</v>
      </c>
      <c r="Q302" s="27">
        <f t="shared" si="1"/>
        <v>10</v>
      </c>
      <c r="R302" s="27">
        <f t="shared" si="2"/>
        <v>463</v>
      </c>
      <c r="S302" s="28">
        <f>IFERROR((SUMIF('1.DP 2012-2022 '!E302:O302,"&gt;=0",'1.DP 2012-2022 '!E302:O302)+SUMIF('1.DP 2012-2022 '!E302:O302,"&gt;=0",'1.DP 2012-2022 '!AA302:AK302))/(SUM('1.DP 2012-2022 '!P302:Z302)),"NA")</f>
        <v>0.15764875471110049</v>
      </c>
      <c r="T302" s="29">
        <f t="shared" si="3"/>
        <v>3.4049407065032504E-3</v>
      </c>
      <c r="U302" s="29">
        <f t="shared" si="4"/>
        <v>5.570627374950547E-4</v>
      </c>
    </row>
    <row r="303" spans="1:21" ht="14.25" customHeight="1">
      <c r="A303" s="12" t="s">
        <v>670</v>
      </c>
      <c r="B303" s="12" t="s">
        <v>671</v>
      </c>
      <c r="C303" s="12" t="s">
        <v>58</v>
      </c>
      <c r="D303" s="13" t="s">
        <v>639</v>
      </c>
      <c r="E303" s="25">
        <f t="shared" si="0"/>
        <v>3.9868558518029434E-3</v>
      </c>
      <c r="F303" s="26">
        <f>IFERROR(IF('1.DP 2012-2022 '!E303&lt;0,"IRPJ NEGATIVO",('1.DP 2012-2022 '!E303+'1.DP 2012-2022 '!AA303)/'1.DP 2012-2022 '!P303),"NA")</f>
        <v>0.20381777684850624</v>
      </c>
      <c r="G303" s="26">
        <f>IFERROR(IF('1.DP 2012-2022 '!F303&lt;0,"IRPJ NEGATIVO",('1.DP 2012-2022 '!F303+'1.DP 2012-2022 '!AB303)/'1.DP 2012-2022 '!Q303),"NA")</f>
        <v>0.24852307630440898</v>
      </c>
      <c r="H303" s="26">
        <f>IFERROR(IF('1.DP 2012-2022 '!G303&lt;0,"IRPJ NEGATIVO",('1.DP 2012-2022 '!G303+'1.DP 2012-2022 '!AC303)/'1.DP 2012-2022 '!R303),"NA")</f>
        <v>0.28072269221594587</v>
      </c>
      <c r="I303" s="26">
        <f>IFERROR(IF('1.DP 2012-2022 '!H303&lt;0,"IRPJ NEGATIVO",('1.DP 2012-2022 '!H303+'1.DP 2012-2022 '!AD303)/'1.DP 2012-2022 '!S303),"NA")</f>
        <v>0.17690023113662337</v>
      </c>
      <c r="J303" s="26">
        <f>IFERROR(IF('1.DP 2012-2022 '!I303&lt;0,"IRPJ NEGATIVO",('1.DP 2012-2022 '!I303+'1.DP 2012-2022 '!AE303)/'1.DP 2012-2022 '!T303),"NA")</f>
        <v>0.19764037772463794</v>
      </c>
      <c r="K303" s="26">
        <f>IFERROR(IF('1.DP 2012-2022 '!J303&lt;0,"IRPJ NEGATIVO",('1.DP 2012-2022 '!J303+'1.DP 2012-2022 '!AF303)/'1.DP 2012-2022 '!U303),"NA")</f>
        <v>0.19669260304260239</v>
      </c>
      <c r="L303" s="26">
        <f>IFERROR(IF('1.DP 2012-2022 '!K303&lt;0,"IRPJ NEGATIVO",('1.DP 2012-2022 '!K303+'1.DP 2012-2022 '!AG303)/'1.DP 2012-2022 '!V303),"NA")</f>
        <v>0.19147032325394439</v>
      </c>
      <c r="M303" s="26">
        <f>IFERROR(IF('1.DP 2012-2022 '!L303&lt;0,"IRPJ NEGATIVO",('1.DP 2012-2022 '!L303+'1.DP 2012-2022 '!AH303)/'1.DP 2012-2022 '!W303),"NA")</f>
        <v>0.17549863630799642</v>
      </c>
      <c r="N303" s="26">
        <f>IFERROR(IF('1.DP 2012-2022 '!M303&lt;0,"IRPJ NEGATIVO",('1.DP 2012-2022 '!M303+'1.DP 2012-2022 '!AI303)/'1.DP 2012-2022 '!X303),"NA")</f>
        <v>-5.142630250063232E-2</v>
      </c>
      <c r="O303" s="26">
        <f>IFERROR(IF('1.DP 2012-2022 '!N303&lt;0,"IRPJ NEGATIVO",('1.DP 2012-2022 '!N303+'1.DP 2012-2022 '!AJ303)/'1.DP 2012-2022 '!Y303),"NA")</f>
        <v>5.8264457833933095E-2</v>
      </c>
      <c r="P303" s="26">
        <f>IFERROR(IF('1.DP 2012-2022 '!O303&lt;0,"IRPJ NEGATIVO",('1.DP 2012-2022 '!O303+'1.DP 2012-2022 '!AK303)/'1.DP 2012-2022 '!Z303),"NA")</f>
        <v>0.30072957213092483</v>
      </c>
      <c r="Q303" s="27">
        <f t="shared" si="1"/>
        <v>11</v>
      </c>
      <c r="R303" s="27">
        <f t="shared" si="2"/>
        <v>463</v>
      </c>
      <c r="S303" s="28">
        <f>IFERROR((SUMIF('1.DP 2012-2022 '!E303:O303,"&gt;=0",'1.DP 2012-2022 '!E303:O303)+SUMIF('1.DP 2012-2022 '!E303:O303,"&gt;=0",'1.DP 2012-2022 '!AA303:AK303))/(SUM('1.DP 2012-2022 '!P303:Z303)),"NA")</f>
        <v>0.20075882296910311</v>
      </c>
      <c r="T303" s="29">
        <f t="shared" si="3"/>
        <v>4.769648061900938E-3</v>
      </c>
      <c r="U303" s="29">
        <f t="shared" si="4"/>
        <v>7.8033464758308637E-4</v>
      </c>
    </row>
    <row r="304" spans="1:21" ht="14.25" customHeight="1">
      <c r="A304" s="12" t="s">
        <v>672</v>
      </c>
      <c r="B304" s="12" t="s">
        <v>673</v>
      </c>
      <c r="C304" s="12" t="s">
        <v>58</v>
      </c>
      <c r="D304" s="13" t="s">
        <v>639</v>
      </c>
      <c r="E304" s="25">
        <f t="shared" si="0"/>
        <v>2.1964256058329466E-4</v>
      </c>
      <c r="F304" s="26">
        <f>IFERROR(IF('1.DP 2012-2022 '!E304&lt;0,"IRPJ NEGATIVO",('1.DP 2012-2022 '!E304+'1.DP 2012-2022 '!AA304)/'1.DP 2012-2022 '!P304),"NA")</f>
        <v>1.199766035033806</v>
      </c>
      <c r="G304" s="26">
        <f>IFERROR(IF('1.DP 2012-2022 '!F304&lt;0,"IRPJ NEGATIVO",('1.DP 2012-2022 '!F304+'1.DP 2012-2022 '!AB304)/'1.DP 2012-2022 '!Q304),"NA")</f>
        <v>0.10169450555006543</v>
      </c>
      <c r="H304" s="26">
        <f>IFERROR(IF('1.DP 2012-2022 '!G304&lt;0,"IRPJ NEGATIVO",('1.DP 2012-2022 '!G304+'1.DP 2012-2022 '!AC304)/'1.DP 2012-2022 '!R304),"NA")</f>
        <v>-5.7151163733325054</v>
      </c>
      <c r="I304" s="26" t="str">
        <f>IFERROR(IF('1.DP 2012-2022 '!H304&lt;0,"IRPJ NEGATIVO",('1.DP 2012-2022 '!H304+'1.DP 2012-2022 '!AD304)/'1.DP 2012-2022 '!S304),"NA")</f>
        <v>NA</v>
      </c>
      <c r="J304" s="26" t="str">
        <f>IFERROR(IF('1.DP 2012-2022 '!I304&lt;0,"IRPJ NEGATIVO",('1.DP 2012-2022 '!I304+'1.DP 2012-2022 '!AE304)/'1.DP 2012-2022 '!T304),"NA")</f>
        <v>NA</v>
      </c>
      <c r="K304" s="26" t="str">
        <f>IFERROR(IF('1.DP 2012-2022 '!J304&lt;0,"IRPJ NEGATIVO",('1.DP 2012-2022 '!J304+'1.DP 2012-2022 '!AF304)/'1.DP 2012-2022 '!U304),"NA")</f>
        <v>NA</v>
      </c>
      <c r="L304" s="26" t="str">
        <f>IFERROR(IF('1.DP 2012-2022 '!K304&lt;0,"IRPJ NEGATIVO",('1.DP 2012-2022 '!K304+'1.DP 2012-2022 '!AG304)/'1.DP 2012-2022 '!V304),"NA")</f>
        <v>NA</v>
      </c>
      <c r="M304" s="26" t="str">
        <f>IFERROR(IF('1.DP 2012-2022 '!L304&lt;0,"IRPJ NEGATIVO",('1.DP 2012-2022 '!L304+'1.DP 2012-2022 '!AH304)/'1.DP 2012-2022 '!W304),"NA")</f>
        <v>NA</v>
      </c>
      <c r="N304" s="26" t="str">
        <f>IFERROR(IF('1.DP 2012-2022 '!M304&lt;0,"IRPJ NEGATIVO",('1.DP 2012-2022 '!M304+'1.DP 2012-2022 '!AI304)/'1.DP 2012-2022 '!X304),"NA")</f>
        <v>NA</v>
      </c>
      <c r="O304" s="26" t="str">
        <f>IFERROR(IF('1.DP 2012-2022 '!N304&lt;0,"IRPJ NEGATIVO",('1.DP 2012-2022 '!N304+'1.DP 2012-2022 '!AJ304)/'1.DP 2012-2022 '!Y304),"NA")</f>
        <v>NA</v>
      </c>
      <c r="P304" s="26" t="str">
        <f>IFERROR(IF('1.DP 2012-2022 '!O304&lt;0,"IRPJ NEGATIVO",('1.DP 2012-2022 '!O304+'1.DP 2012-2022 '!AK304)/'1.DP 2012-2022 '!Z304),"NA")</f>
        <v>NA</v>
      </c>
      <c r="Q304" s="27">
        <f t="shared" si="1"/>
        <v>1</v>
      </c>
      <c r="R304" s="27">
        <f t="shared" si="2"/>
        <v>463</v>
      </c>
      <c r="S304" s="28">
        <f>IFERROR((SUMIF('1.DP 2012-2022 '!E304:O304,"&gt;=0",'1.DP 2012-2022 '!E304:O304)+SUMIF('1.DP 2012-2022 '!E304:O304,"&gt;=0",'1.DP 2012-2022 '!AA304:AK304))/(SUM('1.DP 2012-2022 '!P304:Z304)),"NA")</f>
        <v>-0.77001360906019334</v>
      </c>
      <c r="T304" s="29" t="str">
        <f t="shared" si="3"/>
        <v>na</v>
      </c>
      <c r="U304" s="29" t="str">
        <f t="shared" si="4"/>
        <v>na</v>
      </c>
    </row>
    <row r="305" spans="1:21" ht="14.25" customHeight="1">
      <c r="A305" s="12" t="s">
        <v>674</v>
      </c>
      <c r="B305" s="12" t="s">
        <v>675</v>
      </c>
      <c r="C305" s="12" t="s">
        <v>58</v>
      </c>
      <c r="D305" s="13" t="s">
        <v>639</v>
      </c>
      <c r="E305" s="25">
        <f t="shared" si="0"/>
        <v>6.3009871314245588E-3</v>
      </c>
      <c r="F305" s="26">
        <f>IFERROR(IF('1.DP 2012-2022 '!E305&lt;0,"IRPJ NEGATIVO",('1.DP 2012-2022 '!E305+'1.DP 2012-2022 '!AA305)/'1.DP 2012-2022 '!P305),"NA")</f>
        <v>0.14298116381437154</v>
      </c>
      <c r="G305" s="26">
        <f>IFERROR(IF('1.DP 2012-2022 '!F305&lt;0,"IRPJ NEGATIVO",('1.DP 2012-2022 '!F305+'1.DP 2012-2022 '!AB305)/'1.DP 2012-2022 '!Q305),"NA")</f>
        <v>6.8218843065369544E-2</v>
      </c>
      <c r="H305" s="26">
        <f>IFERROR(IF('1.DP 2012-2022 '!G305&lt;0,"IRPJ NEGATIVO",('1.DP 2012-2022 '!G305+'1.DP 2012-2022 '!AC305)/'1.DP 2012-2022 '!R305),"NA")</f>
        <v>0.3309911115646138</v>
      </c>
      <c r="I305" s="26">
        <f>IFERROR(IF('1.DP 2012-2022 '!H305&lt;0,"IRPJ NEGATIVO",('1.DP 2012-2022 '!H305+'1.DP 2012-2022 '!AD305)/'1.DP 2012-2022 '!S305),"NA")</f>
        <v>0.31434083781949823</v>
      </c>
      <c r="J305" s="26">
        <f>IFERROR(IF('1.DP 2012-2022 '!I305&lt;0,"IRPJ NEGATIVO",('1.DP 2012-2022 '!I305+'1.DP 2012-2022 '!AE305)/'1.DP 2012-2022 '!T305),"NA")</f>
        <v>0.30306106520969073</v>
      </c>
      <c r="K305" s="26">
        <f>IFERROR(IF('1.DP 2012-2022 '!J305&lt;0,"IRPJ NEGATIVO",('1.DP 2012-2022 '!J305+'1.DP 2012-2022 '!AF305)/'1.DP 2012-2022 '!U305),"NA")</f>
        <v>0.30235465291338681</v>
      </c>
      <c r="L305" s="26">
        <f>IFERROR(IF('1.DP 2012-2022 '!K305&lt;0,"IRPJ NEGATIVO",('1.DP 2012-2022 '!K305+'1.DP 2012-2022 '!AG305)/'1.DP 2012-2022 '!V305),"NA")</f>
        <v>0.3134572733130046</v>
      </c>
      <c r="M305" s="26">
        <f>IFERROR(IF('1.DP 2012-2022 '!L305&lt;0,"IRPJ NEGATIVO",('1.DP 2012-2022 '!L305+'1.DP 2012-2022 '!AH305)/'1.DP 2012-2022 '!W305),"NA")</f>
        <v>0.29313068825899569</v>
      </c>
      <c r="N305" s="26">
        <f>IFERROR(IF('1.DP 2012-2022 '!M305&lt;0,"IRPJ NEGATIVO",('1.DP 2012-2022 '!M305+'1.DP 2012-2022 '!AI305)/'1.DP 2012-2022 '!X305),"NA")</f>
        <v>0.28623162189960094</v>
      </c>
      <c r="O305" s="26">
        <f>IFERROR(IF('1.DP 2012-2022 '!N305&lt;0,"IRPJ NEGATIVO",('1.DP 2012-2022 '!N305+'1.DP 2012-2022 '!AJ305)/'1.DP 2012-2022 '!Y305),"NA")</f>
        <v>0.29737550745925984</v>
      </c>
      <c r="P305" s="26">
        <f>IFERROR(IF('1.DP 2012-2022 '!O305&lt;0,"IRPJ NEGATIVO",('1.DP 2012-2022 '!O305+'1.DP 2012-2022 '!AK305)/'1.DP 2012-2022 '!Z305),"NA")</f>
        <v>0.27838308056371025</v>
      </c>
      <c r="Q305" s="27">
        <f t="shared" si="1"/>
        <v>11</v>
      </c>
      <c r="R305" s="27">
        <f t="shared" si="2"/>
        <v>463</v>
      </c>
      <c r="S305" s="28">
        <f>IFERROR((SUMIF('1.DP 2012-2022 '!E305:O305,"&gt;=0",'1.DP 2012-2022 '!E305:O305)+SUMIF('1.DP 2012-2022 '!E305:O305,"&gt;=0",'1.DP 2012-2022 '!AA305:AK305))/(SUM('1.DP 2012-2022 '!P305:Z305)),"NA")</f>
        <v>0.25858443673618936</v>
      </c>
      <c r="T305" s="29">
        <f t="shared" si="3"/>
        <v>6.1434747388727498E-3</v>
      </c>
      <c r="U305" s="29">
        <f t="shared" si="4"/>
        <v>1.005098517349146E-3</v>
      </c>
    </row>
    <row r="306" spans="1:21" ht="14.25" customHeight="1">
      <c r="A306" s="12" t="s">
        <v>676</v>
      </c>
      <c r="B306" s="12" t="s">
        <v>677</v>
      </c>
      <c r="C306" s="12" t="s">
        <v>58</v>
      </c>
      <c r="D306" s="13" t="s">
        <v>639</v>
      </c>
      <c r="E306" s="25">
        <f t="shared" si="0"/>
        <v>1.6760922697560225E-3</v>
      </c>
      <c r="F306" s="26">
        <f>IFERROR(IF('1.DP 2012-2022 '!E306&lt;0,"IRPJ NEGATIVO",('1.DP 2012-2022 '!E306+'1.DP 2012-2022 '!AA306)/'1.DP 2012-2022 '!P306),"NA")</f>
        <v>0.14272162422025439</v>
      </c>
      <c r="G306" s="26">
        <f>IFERROR(IF('1.DP 2012-2022 '!F306&lt;0,"IRPJ NEGATIVO",('1.DP 2012-2022 '!F306+'1.DP 2012-2022 '!AB306)/'1.DP 2012-2022 '!Q306),"NA")</f>
        <v>-3.526456742456565E-2</v>
      </c>
      <c r="H306" s="26">
        <f>IFERROR(IF('1.DP 2012-2022 '!G306&lt;0,"IRPJ NEGATIVO",('1.DP 2012-2022 '!G306+'1.DP 2012-2022 '!AC306)/'1.DP 2012-2022 '!R306),"NA")</f>
        <v>0.3286119061043935</v>
      </c>
      <c r="I306" s="26">
        <f>IFERROR(IF('1.DP 2012-2022 '!H306&lt;0,"IRPJ NEGATIVO",('1.DP 2012-2022 '!H306+'1.DP 2012-2022 '!AD306)/'1.DP 2012-2022 '!S306),"NA")</f>
        <v>0.33996175799695633</v>
      </c>
      <c r="J306" s="26">
        <f>IFERROR(IF('1.DP 2012-2022 '!I306&lt;0,"IRPJ NEGATIVO",('1.DP 2012-2022 '!I306+'1.DP 2012-2022 '!AE306)/'1.DP 2012-2022 '!T306),"NA")</f>
        <v>0</v>
      </c>
      <c r="K306" s="26" t="str">
        <f>IFERROR(IF('1.DP 2012-2022 '!J306&lt;0,"IRPJ NEGATIVO",('1.DP 2012-2022 '!J306+'1.DP 2012-2022 '!AF306)/'1.DP 2012-2022 '!U306),"NA")</f>
        <v>NA</v>
      </c>
      <c r="L306" s="26" t="str">
        <f>IFERROR(IF('1.DP 2012-2022 '!K306&lt;0,"IRPJ NEGATIVO",('1.DP 2012-2022 '!K306+'1.DP 2012-2022 '!AG306)/'1.DP 2012-2022 '!V306),"NA")</f>
        <v>NA</v>
      </c>
      <c r="M306" s="26" t="str">
        <f>IFERROR(IF('1.DP 2012-2022 '!L306&lt;0,"IRPJ NEGATIVO",('1.DP 2012-2022 '!L306+'1.DP 2012-2022 '!AH306)/'1.DP 2012-2022 '!W306),"NA")</f>
        <v>NA</v>
      </c>
      <c r="N306" s="26" t="str">
        <f>IFERROR(IF('1.DP 2012-2022 '!M306&lt;0,"IRPJ NEGATIVO",('1.DP 2012-2022 '!M306+'1.DP 2012-2022 '!AI306)/'1.DP 2012-2022 '!X306),"NA")</f>
        <v>NA</v>
      </c>
      <c r="O306" s="26" t="str">
        <f>IFERROR(IF('1.DP 2012-2022 '!N306&lt;0,"IRPJ NEGATIVO",('1.DP 2012-2022 '!N306+'1.DP 2012-2022 '!AJ306)/'1.DP 2012-2022 '!Y306),"NA")</f>
        <v>NA</v>
      </c>
      <c r="P306" s="26" t="str">
        <f>IFERROR(IF('1.DP 2012-2022 '!O306&lt;0,"IRPJ NEGATIVO",('1.DP 2012-2022 '!O306+'1.DP 2012-2022 '!AK306)/'1.DP 2012-2022 '!Z306),"NA")</f>
        <v>NA</v>
      </c>
      <c r="Q306" s="27">
        <f t="shared" si="1"/>
        <v>5</v>
      </c>
      <c r="R306" s="27">
        <f t="shared" si="2"/>
        <v>463</v>
      </c>
      <c r="S306" s="28">
        <f>IFERROR((SUMIF('1.DP 2012-2022 '!E306:O306,"&gt;=0",'1.DP 2012-2022 '!E306:O306)+SUMIF('1.DP 2012-2022 '!E306:O306,"&gt;=0",'1.DP 2012-2022 '!AA306:AK306))/(SUM('1.DP 2012-2022 '!P306:Z306)),"NA")</f>
        <v>0.1402034258626948</v>
      </c>
      <c r="T306" s="29">
        <f t="shared" si="3"/>
        <v>1.514075873247244E-3</v>
      </c>
      <c r="U306" s="29">
        <f t="shared" si="4"/>
        <v>2.47709232972959E-4</v>
      </c>
    </row>
    <row r="307" spans="1:21" ht="14.25" customHeight="1">
      <c r="A307" s="12" t="s">
        <v>678</v>
      </c>
      <c r="B307" s="12" t="s">
        <v>679</v>
      </c>
      <c r="C307" s="12" t="s">
        <v>58</v>
      </c>
      <c r="D307" s="13" t="s">
        <v>639</v>
      </c>
      <c r="E307" s="25">
        <f t="shared" si="0"/>
        <v>6.5386934523284932E-3</v>
      </c>
      <c r="F307" s="26">
        <f>IFERROR(IF('1.DP 2012-2022 '!E307&lt;0,"IRPJ NEGATIVO",('1.DP 2012-2022 '!E307+'1.DP 2012-2022 '!AA307)/'1.DP 2012-2022 '!P307),"NA")</f>
        <v>0.19369111834341302</v>
      </c>
      <c r="G307" s="26">
        <f>IFERROR(IF('1.DP 2012-2022 '!F307&lt;0,"IRPJ NEGATIVO",('1.DP 2012-2022 '!F307+'1.DP 2012-2022 '!AB307)/'1.DP 2012-2022 '!Q307),"NA")</f>
        <v>0.17856548026673105</v>
      </c>
      <c r="H307" s="26">
        <f>IFERROR(IF('1.DP 2012-2022 '!G307&lt;0,"IRPJ NEGATIVO",('1.DP 2012-2022 '!G307+'1.DP 2012-2022 '!AC307)/'1.DP 2012-2022 '!R307),"NA")</f>
        <v>0.26129062903572586</v>
      </c>
      <c r="I307" s="26">
        <f>IFERROR(IF('1.DP 2012-2022 '!H307&lt;0,"IRPJ NEGATIVO",('1.DP 2012-2022 '!H307+'1.DP 2012-2022 '!AD307)/'1.DP 2012-2022 '!S307),"NA")</f>
        <v>0.26208446803500152</v>
      </c>
      <c r="J307" s="26">
        <f>IFERROR(IF('1.DP 2012-2022 '!I307&lt;0,"IRPJ NEGATIVO",('1.DP 2012-2022 '!I307+'1.DP 2012-2022 '!AE307)/'1.DP 2012-2022 '!T307),"NA")</f>
        <v>0.20928796292066312</v>
      </c>
      <c r="K307" s="26">
        <f>IFERROR(IF('1.DP 2012-2022 '!J307&lt;0,"IRPJ NEGATIVO",('1.DP 2012-2022 '!J307+'1.DP 2012-2022 '!AF307)/'1.DP 2012-2022 '!U307),"NA")</f>
        <v>0.2613180440406363</v>
      </c>
      <c r="L307" s="26">
        <f>IFERROR(IF('1.DP 2012-2022 '!K307&lt;0,"IRPJ NEGATIVO",('1.DP 2012-2022 '!K307+'1.DP 2012-2022 '!AG307)/'1.DP 2012-2022 '!V307),"NA")</f>
        <v>0.2769996286513568</v>
      </c>
      <c r="M307" s="26">
        <f>IFERROR(IF('1.DP 2012-2022 '!L307&lt;0,"IRPJ NEGATIVO",('1.DP 2012-2022 '!L307+'1.DP 2012-2022 '!AH307)/'1.DP 2012-2022 '!W307),"NA")</f>
        <v>0.58570407431778637</v>
      </c>
      <c r="N307" s="26">
        <f>IFERROR(IF('1.DP 2012-2022 '!M307&lt;0,"IRPJ NEGATIVO",('1.DP 2012-2022 '!M307+'1.DP 2012-2022 '!AI307)/'1.DP 2012-2022 '!X307),"NA")</f>
        <v>0.26465190457619014</v>
      </c>
      <c r="O307" s="26">
        <f>IFERROR(IF('1.DP 2012-2022 '!N307&lt;0,"IRPJ NEGATIVO",('1.DP 2012-2022 '!N307+'1.DP 2012-2022 '!AJ307)/'1.DP 2012-2022 '!Y307),"NA")</f>
        <v>0.25860220656530702</v>
      </c>
      <c r="P307" s="26">
        <f>IFERROR(IF('1.DP 2012-2022 '!O307&lt;0,"IRPJ NEGATIVO",('1.DP 2012-2022 '!O307+'1.DP 2012-2022 '!AK307)/'1.DP 2012-2022 '!Z307),"NA")</f>
        <v>0.24660150139879225</v>
      </c>
      <c r="Q307" s="27">
        <f t="shared" si="1"/>
        <v>11</v>
      </c>
      <c r="R307" s="27">
        <f t="shared" si="2"/>
        <v>463</v>
      </c>
      <c r="S307" s="28">
        <f>IFERROR((SUMIF('1.DP 2012-2022 '!E307:O307,"&gt;=0",'1.DP 2012-2022 '!E307:O307)+SUMIF('1.DP 2012-2022 '!E307:O307,"&gt;=0",'1.DP 2012-2022 '!AA307:AK307))/(SUM('1.DP 2012-2022 '!P307:Z307)),"NA")</f>
        <v>0.24156790307986756</v>
      </c>
      <c r="T307" s="29">
        <f t="shared" si="3"/>
        <v>5.7391942416383217E-3</v>
      </c>
      <c r="U307" s="29">
        <f t="shared" si="4"/>
        <v>9.3895651373800116E-4</v>
      </c>
    </row>
    <row r="308" spans="1:21" ht="14.25" customHeight="1">
      <c r="A308" s="12" t="s">
        <v>680</v>
      </c>
      <c r="B308" s="12" t="s">
        <v>681</v>
      </c>
      <c r="C308" s="12" t="s">
        <v>58</v>
      </c>
      <c r="D308" s="13" t="s">
        <v>639</v>
      </c>
      <c r="E308" s="25">
        <f t="shared" si="0"/>
        <v>5.1982169214877761E-3</v>
      </c>
      <c r="F308" s="26">
        <f>IFERROR(IF('1.DP 2012-2022 '!E308&lt;0,"IRPJ NEGATIVO",('1.DP 2012-2022 '!E308+'1.DP 2012-2022 '!AA308)/'1.DP 2012-2022 '!P308),"NA")</f>
        <v>-0.2095582083362337</v>
      </c>
      <c r="G308" s="26">
        <f>IFERROR(IF('1.DP 2012-2022 '!F308&lt;0,"IRPJ NEGATIVO",('1.DP 2012-2022 '!F308+'1.DP 2012-2022 '!AB308)/'1.DP 2012-2022 '!Q308),"NA")</f>
        <v>0.24608546309670257</v>
      </c>
      <c r="H308" s="26">
        <f>IFERROR(IF('1.DP 2012-2022 '!G308&lt;0,"IRPJ NEGATIVO",('1.DP 2012-2022 '!G308+'1.DP 2012-2022 '!AC308)/'1.DP 2012-2022 '!R308),"NA")</f>
        <v>0.25107055580189575</v>
      </c>
      <c r="I308" s="26">
        <f>IFERROR(IF('1.DP 2012-2022 '!H308&lt;0,"IRPJ NEGATIVO",('1.DP 2012-2022 '!H308+'1.DP 2012-2022 '!AD308)/'1.DP 2012-2022 '!S308),"NA")</f>
        <v>0.23659506438316019</v>
      </c>
      <c r="J308" s="26">
        <f>IFERROR(IF('1.DP 2012-2022 '!I308&lt;0,"IRPJ NEGATIVO",('1.DP 2012-2022 '!I308+'1.DP 2012-2022 '!AE308)/'1.DP 2012-2022 '!T308),"NA")</f>
        <v>0.26175551393353363</v>
      </c>
      <c r="K308" s="26">
        <f>IFERROR(IF('1.DP 2012-2022 '!J308&lt;0,"IRPJ NEGATIVO",('1.DP 2012-2022 '!J308+'1.DP 2012-2022 '!AF308)/'1.DP 2012-2022 '!U308),"NA")</f>
        <v>0.19719858917679811</v>
      </c>
      <c r="L308" s="26">
        <f>IFERROR(IF('1.DP 2012-2022 '!K308&lt;0,"IRPJ NEGATIVO",('1.DP 2012-2022 '!K308+'1.DP 2012-2022 '!AG308)/'1.DP 2012-2022 '!V308),"NA")</f>
        <v>0.3588900658701461</v>
      </c>
      <c r="M308" s="26">
        <f>IFERROR(IF('1.DP 2012-2022 '!L308&lt;0,"IRPJ NEGATIVO",('1.DP 2012-2022 '!L308+'1.DP 2012-2022 '!AH308)/'1.DP 2012-2022 '!W308),"NA")</f>
        <v>0.29604790349463822</v>
      </c>
      <c r="N308" s="26">
        <f>IFERROR(IF('1.DP 2012-2022 '!M308&lt;0,"IRPJ NEGATIVO",('1.DP 2012-2022 '!M308+'1.DP 2012-2022 '!AI308)/'1.DP 2012-2022 '!X308),"NA")</f>
        <v>0.28101167561606938</v>
      </c>
      <c r="O308" s="26">
        <f>IFERROR(IF('1.DP 2012-2022 '!N308&lt;0,"IRPJ NEGATIVO",('1.DP 2012-2022 '!N308+'1.DP 2012-2022 '!AJ308)/'1.DP 2012-2022 '!Y308),"NA")</f>
        <v>0.26888013573496261</v>
      </c>
      <c r="P308" s="26">
        <f>IFERROR(IF('1.DP 2012-2022 '!O308&lt;0,"IRPJ NEGATIVO",('1.DP 2012-2022 '!O308+'1.DP 2012-2022 '!AK308)/'1.DP 2012-2022 '!Z308),"NA")</f>
        <v>0.25308780319945029</v>
      </c>
      <c r="Q308" s="27">
        <f t="shared" si="1"/>
        <v>11</v>
      </c>
      <c r="R308" s="27">
        <f t="shared" si="2"/>
        <v>463</v>
      </c>
      <c r="S308" s="28">
        <f>IFERROR((SUMIF('1.DP 2012-2022 '!E308:O308,"&gt;=0",'1.DP 2012-2022 '!E308:O308)+SUMIF('1.DP 2012-2022 '!E308:O308,"&gt;=0",'1.DP 2012-2022 '!AA308:AK308))/(SUM('1.DP 2012-2022 '!P308:Z308)),"NA")</f>
        <v>0.2474774172642463</v>
      </c>
      <c r="T308" s="29">
        <f t="shared" si="3"/>
        <v>5.8795930667531514E-3</v>
      </c>
      <c r="U308" s="29">
        <f t="shared" si="4"/>
        <v>9.6192635685749439E-4</v>
      </c>
    </row>
    <row r="309" spans="1:21" ht="14.25" customHeight="1">
      <c r="A309" s="12" t="s">
        <v>682</v>
      </c>
      <c r="B309" s="12" t="s">
        <v>683</v>
      </c>
      <c r="C309" s="12" t="s">
        <v>58</v>
      </c>
      <c r="D309" s="13" t="s">
        <v>639</v>
      </c>
      <c r="E309" s="25">
        <f t="shared" si="0"/>
        <v>3.4782622061220337E-3</v>
      </c>
      <c r="F309" s="26">
        <f>IFERROR(IF('1.DP 2012-2022 '!E309&lt;0,"IRPJ NEGATIVO",('1.DP 2012-2022 '!E309+'1.DP 2012-2022 '!AA309)/'1.DP 2012-2022 '!P309),"NA")</f>
        <v>0.19417475727343766</v>
      </c>
      <c r="G309" s="26">
        <f>IFERROR(IF('1.DP 2012-2022 '!F309&lt;0,"IRPJ NEGATIVO",('1.DP 2012-2022 '!F309+'1.DP 2012-2022 '!AB309)/'1.DP 2012-2022 '!Q309),"NA")</f>
        <v>0.1812596006214863</v>
      </c>
      <c r="H309" s="26">
        <f>IFERROR(IF('1.DP 2012-2022 '!G309&lt;0,"IRPJ NEGATIVO",('1.DP 2012-2022 '!G309+'1.DP 2012-2022 '!AC309)/'1.DP 2012-2022 '!R309),"NA")</f>
        <v>0.17191283291744675</v>
      </c>
      <c r="I309" s="26">
        <f>IFERROR(IF('1.DP 2012-2022 '!H309&lt;0,"IRPJ NEGATIVO",('1.DP 2012-2022 '!H309+'1.DP 2012-2022 '!AD309)/'1.DP 2012-2022 '!S309),"NA")</f>
        <v>0.15896878456044597</v>
      </c>
      <c r="J309" s="26">
        <f>IFERROR(IF('1.DP 2012-2022 '!I309&lt;0,"IRPJ NEGATIVO",('1.DP 2012-2022 '!I309+'1.DP 2012-2022 '!AE309)/'1.DP 2012-2022 '!T309),"NA")</f>
        <v>0.16854906682378554</v>
      </c>
      <c r="K309" s="26">
        <f>IFERROR(IF('1.DP 2012-2022 '!J309&lt;0,"IRPJ NEGATIVO",('1.DP 2012-2022 '!J309+'1.DP 2012-2022 '!AF309)/'1.DP 2012-2022 '!U309),"NA")</f>
        <v>0.18188020078173742</v>
      </c>
      <c r="L309" s="26">
        <f>IFERROR(IF('1.DP 2012-2022 '!K309&lt;0,"IRPJ NEGATIVO",('1.DP 2012-2022 '!K309+'1.DP 2012-2022 '!AG309)/'1.DP 2012-2022 '!V309),"NA")</f>
        <v>0.10611667564427162</v>
      </c>
      <c r="M309" s="26">
        <f>IFERROR(IF('1.DP 2012-2022 '!L309&lt;0,"IRPJ NEGATIVO",('1.DP 2012-2022 '!L309+'1.DP 2012-2022 '!AH309)/'1.DP 2012-2022 '!W309),"NA")</f>
        <v>0.16233850971185929</v>
      </c>
      <c r="N309" s="26">
        <f>IFERROR(IF('1.DP 2012-2022 '!M309&lt;0,"IRPJ NEGATIVO",('1.DP 2012-2022 '!M309+'1.DP 2012-2022 '!AI309)/'1.DP 2012-2022 '!X309),"NA")</f>
        <v>0</v>
      </c>
      <c r="O309" s="26">
        <f>IFERROR(IF('1.DP 2012-2022 '!N309&lt;0,"IRPJ NEGATIVO",('1.DP 2012-2022 '!N309+'1.DP 2012-2022 '!AJ309)/'1.DP 2012-2022 '!Y309),"NA")</f>
        <v>0.1388317547878036</v>
      </c>
      <c r="P309" s="26">
        <f>IFERROR(IF('1.DP 2012-2022 '!O309&lt;0,"IRPJ NEGATIVO",('1.DP 2012-2022 '!O309+'1.DP 2012-2022 '!AK309)/'1.DP 2012-2022 '!Z309),"NA")</f>
        <v>0.12895363338500251</v>
      </c>
      <c r="Q309" s="27">
        <f t="shared" si="1"/>
        <v>11</v>
      </c>
      <c r="R309" s="27">
        <f t="shared" si="2"/>
        <v>463</v>
      </c>
      <c r="S309" s="28">
        <f>IFERROR((SUMIF('1.DP 2012-2022 '!E309:O309,"&gt;=0",'1.DP 2012-2022 '!E309:O309)+SUMIF('1.DP 2012-2022 '!E309:O309,"&gt;=0",'1.DP 2012-2022 '!AA309:AK309))/(SUM('1.DP 2012-2022 '!P309:Z309)),"NA")</f>
        <v>0.15035530780232281</v>
      </c>
      <c r="T309" s="29">
        <f t="shared" si="3"/>
        <v>3.5721563408759199E-3</v>
      </c>
      <c r="U309" s="29">
        <f t="shared" si="4"/>
        <v>5.8441992431998273E-4</v>
      </c>
    </row>
    <row r="310" spans="1:21" ht="14.25" customHeight="1">
      <c r="A310" s="12" t="s">
        <v>684</v>
      </c>
      <c r="B310" s="12" t="s">
        <v>685</v>
      </c>
      <c r="C310" s="12" t="s">
        <v>58</v>
      </c>
      <c r="D310" s="13" t="s">
        <v>639</v>
      </c>
      <c r="E310" s="25">
        <f t="shared" si="0"/>
        <v>7.6765633380462541E-3</v>
      </c>
      <c r="F310" s="26">
        <f>IFERROR(IF('1.DP 2012-2022 '!E310&lt;0,"IRPJ NEGATIVO",('1.DP 2012-2022 '!E310+'1.DP 2012-2022 '!AA310)/'1.DP 2012-2022 '!P310),"NA")</f>
        <v>0.28701311866101353</v>
      </c>
      <c r="G310" s="26">
        <f>IFERROR(IF('1.DP 2012-2022 '!F310&lt;0,"IRPJ NEGATIVO",('1.DP 2012-2022 '!F310+'1.DP 2012-2022 '!AB310)/'1.DP 2012-2022 '!Q310),"NA")</f>
        <v>0.26630170333499303</v>
      </c>
      <c r="H310" s="26">
        <f>IFERROR(IF('1.DP 2012-2022 '!G310&lt;0,"IRPJ NEGATIVO",('1.DP 2012-2022 '!G310+'1.DP 2012-2022 '!AC310)/'1.DP 2012-2022 '!R310),"NA")</f>
        <v>0.22728319708518838</v>
      </c>
      <c r="I310" s="26">
        <f>IFERROR(IF('1.DP 2012-2022 '!H310&lt;0,"IRPJ NEGATIVO",('1.DP 2012-2022 '!H310+'1.DP 2012-2022 '!AD310)/'1.DP 2012-2022 '!S310),"NA")</f>
        <v>0.31056322253111596</v>
      </c>
      <c r="J310" s="26">
        <f>IFERROR(IF('1.DP 2012-2022 '!I310&lt;0,"IRPJ NEGATIVO",('1.DP 2012-2022 '!I310+'1.DP 2012-2022 '!AE310)/'1.DP 2012-2022 '!T310),"NA")</f>
        <v>0.26326124318539473</v>
      </c>
      <c r="K310" s="26">
        <f>IFERROR(IF('1.DP 2012-2022 '!J310&lt;0,"IRPJ NEGATIVO",('1.DP 2012-2022 '!J310+'1.DP 2012-2022 '!AF310)/'1.DP 2012-2022 '!U310),"NA")</f>
        <v>0.32687377820604069</v>
      </c>
      <c r="L310" s="26">
        <f>IFERROR(IF('1.DP 2012-2022 '!K310&lt;0,"IRPJ NEGATIVO",('1.DP 2012-2022 '!K310+'1.DP 2012-2022 '!AG310)/'1.DP 2012-2022 '!V310),"NA")</f>
        <v>0.3632545650601457</v>
      </c>
      <c r="M310" s="26">
        <f>IFERROR(IF('1.DP 2012-2022 '!L310&lt;0,"IRPJ NEGATIVO",('1.DP 2012-2022 '!L310+'1.DP 2012-2022 '!AH310)/'1.DP 2012-2022 '!W310),"NA")</f>
        <v>0.39820922490078181</v>
      </c>
      <c r="N310" s="26">
        <f>IFERROR(IF('1.DP 2012-2022 '!M310&lt;0,"IRPJ NEGATIVO",('1.DP 2012-2022 '!M310+'1.DP 2012-2022 '!AI310)/'1.DP 2012-2022 '!X310),"NA")</f>
        <v>0.41306981905770973</v>
      </c>
      <c r="O310" s="26">
        <f>IFERROR(IF('1.DP 2012-2022 '!N310&lt;0,"IRPJ NEGATIVO",('1.DP 2012-2022 '!N310+'1.DP 2012-2022 '!AJ310)/'1.DP 2012-2022 '!Y310),"NA")</f>
        <v>0.37530542390072141</v>
      </c>
      <c r="P310" s="26">
        <f>IFERROR(IF('1.DP 2012-2022 '!O310&lt;0,"IRPJ NEGATIVO",('1.DP 2012-2022 '!O310+'1.DP 2012-2022 '!AK310)/'1.DP 2012-2022 '!Z310),"NA")</f>
        <v>0.37272477252711034</v>
      </c>
      <c r="Q310" s="27">
        <f t="shared" si="1"/>
        <v>11</v>
      </c>
      <c r="R310" s="27">
        <f t="shared" si="2"/>
        <v>463</v>
      </c>
      <c r="S310" s="28">
        <f>IFERROR((SUMIF('1.DP 2012-2022 '!E310:O310,"&gt;=0",'1.DP 2012-2022 '!E310:O310)+SUMIF('1.DP 2012-2022 '!E310:O310,"&gt;=0",'1.DP 2012-2022 '!AA310:AK310))/(SUM('1.DP 2012-2022 '!P310:Z310)),"NA")</f>
        <v>0.30678470664699187</v>
      </c>
      <c r="T310" s="29">
        <f t="shared" si="3"/>
        <v>7.2886215402093099E-3</v>
      </c>
      <c r="U310" s="29">
        <f t="shared" si="4"/>
        <v>1.1924493897939614E-3</v>
      </c>
    </row>
    <row r="311" spans="1:21" ht="14.25" customHeight="1">
      <c r="A311" s="12" t="s">
        <v>686</v>
      </c>
      <c r="B311" s="12" t="s">
        <v>687</v>
      </c>
      <c r="C311" s="12" t="s">
        <v>58</v>
      </c>
      <c r="D311" s="13" t="s">
        <v>639</v>
      </c>
      <c r="E311" s="25">
        <f t="shared" si="0"/>
        <v>6.8553087381269069E-3</v>
      </c>
      <c r="F311" s="26">
        <f>IFERROR(IF('1.DP 2012-2022 '!E311&lt;0,"IRPJ NEGATIVO",('1.DP 2012-2022 '!E311+'1.DP 2012-2022 '!AA311)/'1.DP 2012-2022 '!P311),"NA")</f>
        <v>0.28654124457803987</v>
      </c>
      <c r="G311" s="26">
        <f>IFERROR(IF('1.DP 2012-2022 '!F311&lt;0,"IRPJ NEGATIVO",('1.DP 2012-2022 '!F311+'1.DP 2012-2022 '!AB311)/'1.DP 2012-2022 '!Q311),"NA")</f>
        <v>0.28954191874299062</v>
      </c>
      <c r="H311" s="26">
        <f>IFERROR(IF('1.DP 2012-2022 '!G311&lt;0,"IRPJ NEGATIVO",('1.DP 2012-2022 '!G311+'1.DP 2012-2022 '!AC311)/'1.DP 2012-2022 '!R311),"NA")</f>
        <v>0.2841596130599095</v>
      </c>
      <c r="I311" s="26">
        <f>IFERROR(IF('1.DP 2012-2022 '!H311&lt;0,"IRPJ NEGATIVO",('1.DP 2012-2022 '!H311+'1.DP 2012-2022 '!AD311)/'1.DP 2012-2022 '!S311),"NA")</f>
        <v>0.2877003715967788</v>
      </c>
      <c r="J311" s="26">
        <f>IFERROR(IF('1.DP 2012-2022 '!I311&lt;0,"IRPJ NEGATIVO",('1.DP 2012-2022 '!I311+'1.DP 2012-2022 '!AE311)/'1.DP 2012-2022 '!T311),"NA")</f>
        <v>0.29468441138332191</v>
      </c>
      <c r="K311" s="26">
        <f>IFERROR(IF('1.DP 2012-2022 '!J311&lt;0,"IRPJ NEGATIVO",('1.DP 2012-2022 '!J311+'1.DP 2012-2022 '!AF311)/'1.DP 2012-2022 '!U311),"NA")</f>
        <v>0.30387713060958138</v>
      </c>
      <c r="L311" s="26">
        <f>IFERROR(IF('1.DP 2012-2022 '!K311&lt;0,"IRPJ NEGATIVO",('1.DP 2012-2022 '!K311+'1.DP 2012-2022 '!AG311)/'1.DP 2012-2022 '!V311),"NA")</f>
        <v>0.26389531342926276</v>
      </c>
      <c r="M311" s="26">
        <f>IFERROR(IF('1.DP 2012-2022 '!L311&lt;0,"IRPJ NEGATIVO",('1.DP 2012-2022 '!L311+'1.DP 2012-2022 '!AH311)/'1.DP 2012-2022 '!W311),"NA")</f>
        <v>0.28499109078672846</v>
      </c>
      <c r="N311" s="26">
        <f>IFERROR(IF('1.DP 2012-2022 '!M311&lt;0,"IRPJ NEGATIVO",('1.DP 2012-2022 '!M311+'1.DP 2012-2022 '!AI311)/'1.DP 2012-2022 '!X311),"NA")</f>
        <v>0.30962093075346392</v>
      </c>
      <c r="O311" s="26">
        <f>IFERROR(IF('1.DP 2012-2022 '!N311&lt;0,"IRPJ NEGATIVO",('1.DP 2012-2022 '!N311+'1.DP 2012-2022 '!AJ311)/'1.DP 2012-2022 '!Y311),"NA")</f>
        <v>0.28044974392606653</v>
      </c>
      <c r="P311" s="26">
        <f>IFERROR(IF('1.DP 2012-2022 '!O311&lt;0,"IRPJ NEGATIVO",('1.DP 2012-2022 '!O311+'1.DP 2012-2022 '!AK311)/'1.DP 2012-2022 '!Z311),"NA")</f>
        <v>0.28816672736378418</v>
      </c>
      <c r="Q311" s="27">
        <f t="shared" si="1"/>
        <v>11</v>
      </c>
      <c r="R311" s="27">
        <f t="shared" si="2"/>
        <v>463</v>
      </c>
      <c r="S311" s="28">
        <f>IFERROR((SUMIF('1.DP 2012-2022 '!E311:O311,"&gt;=0",'1.DP 2012-2022 '!E311:O311)+SUMIF('1.DP 2012-2022 '!E311:O311,"&gt;=0",'1.DP 2012-2022 '!AA311:AK311))/(SUM('1.DP 2012-2022 '!P311:Z311)),"NA")</f>
        <v>0.28906589352190193</v>
      </c>
      <c r="T311" s="29">
        <f t="shared" si="3"/>
        <v>6.8676562175829835E-3</v>
      </c>
      <c r="U311" s="29">
        <f t="shared" si="4"/>
        <v>1.1235776780003255E-3</v>
      </c>
    </row>
    <row r="312" spans="1:21" ht="14.25" customHeight="1">
      <c r="A312" s="12" t="s">
        <v>688</v>
      </c>
      <c r="B312" s="12" t="s">
        <v>689</v>
      </c>
      <c r="C312" s="12" t="s">
        <v>58</v>
      </c>
      <c r="D312" s="13" t="s">
        <v>639</v>
      </c>
      <c r="E312" s="25">
        <f t="shared" si="0"/>
        <v>1.3793135167693463E-3</v>
      </c>
      <c r="F312" s="26">
        <f>IFERROR(IF('1.DP 2012-2022 '!E312&lt;0,"IRPJ NEGATIVO",('1.DP 2012-2022 '!E312+'1.DP 2012-2022 '!AA312)/'1.DP 2012-2022 '!P312),"NA")</f>
        <v>0.20781875053894147</v>
      </c>
      <c r="G312" s="26" t="str">
        <f>IFERROR(IF('1.DP 2012-2022 '!F312&lt;0,"IRPJ NEGATIVO",('1.DP 2012-2022 '!F312+'1.DP 2012-2022 '!AB312)/'1.DP 2012-2022 '!Q312),"NA")</f>
        <v>NA</v>
      </c>
      <c r="H312" s="26">
        <f>IFERROR(IF('1.DP 2012-2022 '!G312&lt;0,"IRPJ NEGATIVO",('1.DP 2012-2022 '!G312+'1.DP 2012-2022 '!AC312)/'1.DP 2012-2022 '!R312),"NA")</f>
        <v>8.131192067083147E-2</v>
      </c>
      <c r="I312" s="26">
        <f>IFERROR(IF('1.DP 2012-2022 '!H312&lt;0,"IRPJ NEGATIVO",('1.DP 2012-2022 '!H312+'1.DP 2012-2022 '!AD312)/'1.DP 2012-2022 '!S312),"NA")</f>
        <v>-0.17119319361555299</v>
      </c>
      <c r="J312" s="26">
        <f>IFERROR(IF('1.DP 2012-2022 '!I312&lt;0,"IRPJ NEGATIVO",('1.DP 2012-2022 '!I312+'1.DP 2012-2022 '!AE312)/'1.DP 2012-2022 '!T312),"NA")</f>
        <v>0.1402411405136943</v>
      </c>
      <c r="K312" s="26">
        <f>IFERROR(IF('1.DP 2012-2022 '!J312&lt;0,"IRPJ NEGATIVO",('1.DP 2012-2022 '!J312+'1.DP 2012-2022 '!AF312)/'1.DP 2012-2022 '!U312),"NA")</f>
        <v>-7.6113184762600046</v>
      </c>
      <c r="L312" s="26">
        <f>IFERROR(IF('1.DP 2012-2022 '!K312&lt;0,"IRPJ NEGATIVO",('1.DP 2012-2022 '!K312+'1.DP 2012-2022 '!AG312)/'1.DP 2012-2022 '!V312),"NA")</f>
        <v>0.7078136857435755</v>
      </c>
      <c r="M312" s="26">
        <f>IFERROR(IF('1.DP 2012-2022 '!L312&lt;0,"IRPJ NEGATIVO",('1.DP 2012-2022 '!L312+'1.DP 2012-2022 '!AH312)/'1.DP 2012-2022 '!W312),"NA")</f>
        <v>-4.9855000994432901E-2</v>
      </c>
      <c r="N312" s="26">
        <f>IFERROR(IF('1.DP 2012-2022 '!M312&lt;0,"IRPJ NEGATIVO",('1.DP 2012-2022 '!M312+'1.DP 2012-2022 '!AI312)/'1.DP 2012-2022 '!X312),"NA")</f>
        <v>-1.3474956892913768</v>
      </c>
      <c r="O312" s="26">
        <f>IFERROR(IF('1.DP 2012-2022 '!N312&lt;0,"IRPJ NEGATIVO",('1.DP 2012-2022 '!N312+'1.DP 2012-2022 '!AJ312)/'1.DP 2012-2022 '!Y312),"NA")</f>
        <v>-0.27751514459284959</v>
      </c>
      <c r="P312" s="26" t="str">
        <f>IFERROR(IF('1.DP 2012-2022 '!O312&lt;0,"IRPJ NEGATIVO",('1.DP 2012-2022 '!O312+'1.DP 2012-2022 '!AK312)/'1.DP 2012-2022 '!Z312),"NA")</f>
        <v>IRPJ NEGATIVO</v>
      </c>
      <c r="Q312" s="27">
        <f t="shared" si="1"/>
        <v>7</v>
      </c>
      <c r="R312" s="27">
        <f t="shared" si="2"/>
        <v>463</v>
      </c>
      <c r="S312" s="28">
        <f>IFERROR((SUMIF('1.DP 2012-2022 '!E312:O312,"&gt;=0",'1.DP 2012-2022 '!E312:O312)+SUMIF('1.DP 2012-2022 '!E312:O312,"&gt;=0",'1.DP 2012-2022 '!AA312:AK312))/(SUM('1.DP 2012-2022 '!P312:Z312)),"NA")</f>
        <v>2.0754350188845385</v>
      </c>
      <c r="T312" s="29" t="str">
        <f t="shared" si="3"/>
        <v>na</v>
      </c>
      <c r="U312" s="29" t="str">
        <f t="shared" si="4"/>
        <v>na</v>
      </c>
    </row>
    <row r="313" spans="1:21" ht="14.25" customHeight="1">
      <c r="A313" s="12" t="s">
        <v>690</v>
      </c>
      <c r="B313" s="12" t="s">
        <v>691</v>
      </c>
      <c r="C313" s="12" t="s">
        <v>58</v>
      </c>
      <c r="D313" s="13" t="s">
        <v>639</v>
      </c>
      <c r="E313" s="25">
        <f t="shared" si="0"/>
        <v>6.6113899106914453E-4</v>
      </c>
      <c r="F313" s="26">
        <f>IFERROR(IF('1.DP 2012-2022 '!E313&lt;0,"IRPJ NEGATIVO",('1.DP 2012-2022 '!E313+'1.DP 2012-2022 '!AA313)/'1.DP 2012-2022 '!P313),"NA")</f>
        <v>2.5135552359431892E-2</v>
      </c>
      <c r="G313" s="26">
        <f>IFERROR(IF('1.DP 2012-2022 '!F313&lt;0,"IRPJ NEGATIVO",('1.DP 2012-2022 '!F313+'1.DP 2012-2022 '!AB313)/'1.DP 2012-2022 '!Q313),"NA")</f>
        <v>2.4885750109661761E-3</v>
      </c>
      <c r="H313" s="26">
        <f>IFERROR(IF('1.DP 2012-2022 '!G313&lt;0,"IRPJ NEGATIVO",('1.DP 2012-2022 '!G313+'1.DP 2012-2022 '!AC313)/'1.DP 2012-2022 '!R313),"NA")</f>
        <v>0</v>
      </c>
      <c r="I313" s="26">
        <f>IFERROR(IF('1.DP 2012-2022 '!H313&lt;0,"IRPJ NEGATIVO",('1.DP 2012-2022 '!H313+'1.DP 2012-2022 '!AD313)/'1.DP 2012-2022 '!S313),"NA")</f>
        <v>-1.0793374011104644</v>
      </c>
      <c r="J313" s="26">
        <f>IFERROR(IF('1.DP 2012-2022 '!I313&lt;0,"IRPJ NEGATIVO",('1.DP 2012-2022 '!I313+'1.DP 2012-2022 '!AE313)/'1.DP 2012-2022 '!T313),"NA")</f>
        <v>0.10906755016396923</v>
      </c>
      <c r="K313" s="26">
        <f>IFERROR(IF('1.DP 2012-2022 '!J313&lt;0,"IRPJ NEGATIVO",('1.DP 2012-2022 '!J313+'1.DP 2012-2022 '!AF313)/'1.DP 2012-2022 '!U313),"NA")</f>
        <v>0.22051516478316738</v>
      </c>
      <c r="L313" s="26">
        <f>IFERROR(IF('1.DP 2012-2022 '!K313&lt;0,"IRPJ NEGATIVO",('1.DP 2012-2022 '!K313+'1.DP 2012-2022 '!AG313)/'1.DP 2012-2022 '!V313),"NA")</f>
        <v>2.4183132197027592E-2</v>
      </c>
      <c r="M313" s="26">
        <f>IFERROR(IF('1.DP 2012-2022 '!L313&lt;0,"IRPJ NEGATIVO",('1.DP 2012-2022 '!L313+'1.DP 2012-2022 '!AH313)/'1.DP 2012-2022 '!W313),"NA")</f>
        <v>0.10545822112688556</v>
      </c>
      <c r="N313" s="26">
        <f>IFERROR(IF('1.DP 2012-2022 '!M313&lt;0,"IRPJ NEGATIVO",('1.DP 2012-2022 '!M313+'1.DP 2012-2022 '!AI313)/'1.DP 2012-2022 '!X313),"NA")</f>
        <v>-0.21402061750661194</v>
      </c>
      <c r="O313" s="26">
        <f>IFERROR(IF('1.DP 2012-2022 '!N313&lt;0,"IRPJ NEGATIVO",('1.DP 2012-2022 '!N313+'1.DP 2012-2022 '!AJ313)/'1.DP 2012-2022 '!Y313),"NA")</f>
        <v>2.6690394436767097E-3</v>
      </c>
      <c r="P313" s="26">
        <f>IFERROR(IF('1.DP 2012-2022 '!O313&lt;0,"IRPJ NEGATIVO",('1.DP 2012-2022 '!O313+'1.DP 2012-2022 '!AK313)/'1.DP 2012-2022 '!Z313),"NA")</f>
        <v>3.6279540438396721E-2</v>
      </c>
      <c r="Q313" s="27">
        <f t="shared" si="1"/>
        <v>10</v>
      </c>
      <c r="R313" s="27">
        <f t="shared" si="2"/>
        <v>463</v>
      </c>
      <c r="S313" s="28">
        <f>IFERROR((SUMIF('1.DP 2012-2022 '!E313:O313,"&gt;=0",'1.DP 2012-2022 '!E313:O313)+SUMIF('1.DP 2012-2022 '!E313:O313,"&gt;=0",'1.DP 2012-2022 '!AA313:AK313))/(SUM('1.DP 2012-2022 '!P313:Z313)),"NA")</f>
        <v>8.3635434135417464E-2</v>
      </c>
      <c r="T313" s="29">
        <f t="shared" si="3"/>
        <v>1.8063808668556689E-3</v>
      </c>
      <c r="U313" s="29">
        <f t="shared" si="4"/>
        <v>2.9553156938310059E-4</v>
      </c>
    </row>
    <row r="314" spans="1:21" ht="14.25" customHeight="1">
      <c r="A314" s="12" t="s">
        <v>692</v>
      </c>
      <c r="B314" s="12" t="s">
        <v>693</v>
      </c>
      <c r="C314" s="12" t="s">
        <v>58</v>
      </c>
      <c r="D314" s="13" t="s">
        <v>639</v>
      </c>
      <c r="E314" s="25">
        <f t="shared" si="0"/>
        <v>3.0885964993044366E-3</v>
      </c>
      <c r="F314" s="26">
        <f>IFERROR(IF('1.DP 2012-2022 '!E314&lt;0,"IRPJ NEGATIVO",('1.DP 2012-2022 '!E314+'1.DP 2012-2022 '!AA314)/'1.DP 2012-2022 '!P314),"NA")</f>
        <v>0.1300872277997788</v>
      </c>
      <c r="G314" s="26">
        <f>IFERROR(IF('1.DP 2012-2022 '!F314&lt;0,"IRPJ NEGATIVO",('1.DP 2012-2022 '!F314+'1.DP 2012-2022 '!AB314)/'1.DP 2012-2022 '!Q314),"NA")</f>
        <v>0.21149739650737523</v>
      </c>
      <c r="H314" s="26">
        <f>IFERROR(IF('1.DP 2012-2022 '!G314&lt;0,"IRPJ NEGATIVO",('1.DP 2012-2022 '!G314+'1.DP 2012-2022 '!AC314)/'1.DP 2012-2022 '!R314),"NA")</f>
        <v>0.26770732645488055</v>
      </c>
      <c r="I314" s="26">
        <f>IFERROR(IF('1.DP 2012-2022 '!H314&lt;0,"IRPJ NEGATIVO",('1.DP 2012-2022 '!H314+'1.DP 2012-2022 '!AD314)/'1.DP 2012-2022 '!S314),"NA")</f>
        <v>0.25171650596348216</v>
      </c>
      <c r="J314" s="26">
        <f>IFERROR(IF('1.DP 2012-2022 '!I314&lt;0,"IRPJ NEGATIVO",('1.DP 2012-2022 '!I314+'1.DP 2012-2022 '!AE314)/'1.DP 2012-2022 '!T314),"NA")</f>
        <v>-0.21556864714522786</v>
      </c>
      <c r="K314" s="26">
        <f>IFERROR(IF('1.DP 2012-2022 '!J314&lt;0,"IRPJ NEGATIVO",('1.DP 2012-2022 '!J314+'1.DP 2012-2022 '!AF314)/'1.DP 2012-2022 '!U314),"NA")</f>
        <v>0.23719220969625343</v>
      </c>
      <c r="L314" s="26">
        <f>IFERROR(IF('1.DP 2012-2022 '!K314&lt;0,"IRPJ NEGATIVO",('1.DP 2012-2022 '!K314+'1.DP 2012-2022 '!AG314)/'1.DP 2012-2022 '!V314),"NA")</f>
        <v>0.29045246894498994</v>
      </c>
      <c r="M314" s="26">
        <f>IFERROR(IF('1.DP 2012-2022 '!L314&lt;0,"IRPJ NEGATIVO",('1.DP 2012-2022 '!L314+'1.DP 2012-2022 '!AH314)/'1.DP 2012-2022 '!W314),"NA")</f>
        <v>9.5379308276530239E-2</v>
      </c>
      <c r="N314" s="26">
        <f>IFERROR(IF('1.DP 2012-2022 '!M314&lt;0,"IRPJ NEGATIVO",('1.DP 2012-2022 '!M314+'1.DP 2012-2022 '!AI314)/'1.DP 2012-2022 '!X314),"NA")</f>
        <v>-0.60642261529020569</v>
      </c>
      <c r="O314" s="26">
        <f>IFERROR(IF('1.DP 2012-2022 '!N314&lt;0,"IRPJ NEGATIVO",('1.DP 2012-2022 '!N314+'1.DP 2012-2022 '!AJ314)/'1.DP 2012-2022 '!Y314),"NA")</f>
        <v>1.8554364762096466E-2</v>
      </c>
      <c r="P314" s="26">
        <f>IFERROR(IF('1.DP 2012-2022 '!O314&lt;0,"IRPJ NEGATIVO",('1.DP 2012-2022 '!O314+'1.DP 2012-2022 '!AK314)/'1.DP 2012-2022 '!Z314),"NA")</f>
        <v>-0.11276652450411527</v>
      </c>
      <c r="Q314" s="27">
        <f t="shared" si="1"/>
        <v>10</v>
      </c>
      <c r="R314" s="27">
        <f t="shared" si="2"/>
        <v>463</v>
      </c>
      <c r="S314" s="28">
        <f>IFERROR((SUMIF('1.DP 2012-2022 '!E314:O314,"&gt;=0",'1.DP 2012-2022 '!E314:O314)+SUMIF('1.DP 2012-2022 '!E314:O314,"&gt;=0",'1.DP 2012-2022 '!AA314:AK314))/(SUM('1.DP 2012-2022 '!P314:Z314)),"NA")</f>
        <v>0.24805104530743485</v>
      </c>
      <c r="T314" s="29">
        <f t="shared" si="3"/>
        <v>5.3574739807221352E-3</v>
      </c>
      <c r="U314" s="29">
        <f t="shared" si="4"/>
        <v>8.7650546045029982E-4</v>
      </c>
    </row>
    <row r="315" spans="1:21" ht="14.25" customHeight="1">
      <c r="A315" s="12" t="s">
        <v>694</v>
      </c>
      <c r="B315" s="12" t="s">
        <v>695</v>
      </c>
      <c r="C315" s="12" t="s">
        <v>58</v>
      </c>
      <c r="D315" s="13" t="s">
        <v>639</v>
      </c>
      <c r="E315" s="25">
        <f t="shared" si="0"/>
        <v>6.2402030249796119E-3</v>
      </c>
      <c r="F315" s="26">
        <f>IFERROR(IF('1.DP 2012-2022 '!E315&lt;0,"IRPJ NEGATIVO",('1.DP 2012-2022 '!E315+'1.DP 2012-2022 '!AA315)/'1.DP 2012-2022 '!P315),"NA")</f>
        <v>0.37833228417232562</v>
      </c>
      <c r="G315" s="26">
        <f>IFERROR(IF('1.DP 2012-2022 '!F315&lt;0,"IRPJ NEGATIVO",('1.DP 2012-2022 '!F315+'1.DP 2012-2022 '!AB315)/'1.DP 2012-2022 '!Q315),"NA")</f>
        <v>0.21485190084052594</v>
      </c>
      <c r="H315" s="26">
        <f>IFERROR(IF('1.DP 2012-2022 '!G315&lt;0,"IRPJ NEGATIVO",('1.DP 2012-2022 '!G315+'1.DP 2012-2022 '!AC315)/'1.DP 2012-2022 '!R315),"NA")</f>
        <v>0.27438102532313213</v>
      </c>
      <c r="I315" s="26">
        <f>IFERROR(IF('1.DP 2012-2022 '!H315&lt;0,"IRPJ NEGATIVO",('1.DP 2012-2022 '!H315+'1.DP 2012-2022 '!AD315)/'1.DP 2012-2022 '!S315),"NA")</f>
        <v>0.23080455356229446</v>
      </c>
      <c r="J315" s="26">
        <f>IFERROR(IF('1.DP 2012-2022 '!I315&lt;0,"IRPJ NEGATIVO",('1.DP 2012-2022 '!I315+'1.DP 2012-2022 '!AE315)/'1.DP 2012-2022 '!T315),"NA")</f>
        <v>0.21269504543884252</v>
      </c>
      <c r="K315" s="26">
        <f>IFERROR(IF('1.DP 2012-2022 '!J315&lt;0,"IRPJ NEGATIVO",('1.DP 2012-2022 '!J315+'1.DP 2012-2022 '!AF315)/'1.DP 2012-2022 '!U315),"NA")</f>
        <v>0.34077344469350185</v>
      </c>
      <c r="L315" s="26">
        <f>IFERROR(IF('1.DP 2012-2022 '!K315&lt;0,"IRPJ NEGATIVO",('1.DP 2012-2022 '!K315+'1.DP 2012-2022 '!AG315)/'1.DP 2012-2022 '!V315),"NA")</f>
        <v>0.15996166549918731</v>
      </c>
      <c r="M315" s="26">
        <f>IFERROR(IF('1.DP 2012-2022 '!L315&lt;0,"IRPJ NEGATIVO",('1.DP 2012-2022 '!L315+'1.DP 2012-2022 '!AH315)/'1.DP 2012-2022 '!W315),"NA")</f>
        <v>0.20214263913534997</v>
      </c>
      <c r="N315" s="26">
        <f>IFERROR(IF('1.DP 2012-2022 '!M315&lt;0,"IRPJ NEGATIVO",('1.DP 2012-2022 '!M315+'1.DP 2012-2022 '!AI315)/'1.DP 2012-2022 '!X315),"NA")</f>
        <v>0.29364299676121719</v>
      </c>
      <c r="O315" s="26">
        <f>IFERROR(IF('1.DP 2012-2022 '!N315&lt;0,"IRPJ NEGATIVO",('1.DP 2012-2022 '!N315+'1.DP 2012-2022 '!AJ315)/'1.DP 2012-2022 '!Y315),"NA")</f>
        <v>0.31897262690595068</v>
      </c>
      <c r="P315" s="26">
        <f>IFERROR(IF('1.DP 2012-2022 '!O315&lt;0,"IRPJ NEGATIVO",('1.DP 2012-2022 '!O315+'1.DP 2012-2022 '!AK315)/'1.DP 2012-2022 '!Z315),"NA")</f>
        <v>0.263530226983959</v>
      </c>
      <c r="Q315" s="27">
        <f t="shared" si="1"/>
        <v>11</v>
      </c>
      <c r="R315" s="27">
        <f t="shared" si="2"/>
        <v>463</v>
      </c>
      <c r="S315" s="28">
        <f>IFERROR((SUMIF('1.DP 2012-2022 '!E315:O315,"&gt;=0",'1.DP 2012-2022 '!E315:O315)+SUMIF('1.DP 2012-2022 '!E315:O315,"&gt;=0",'1.DP 2012-2022 '!AA315:AK315))/(SUM('1.DP 2012-2022 '!P315:Z315)),"NA")</f>
        <v>0.25685242971180489</v>
      </c>
      <c r="T315" s="29">
        <f t="shared" si="3"/>
        <v>6.1023255439089713E-3</v>
      </c>
      <c r="U315" s="29">
        <f t="shared" si="4"/>
        <v>9.9836633456885275E-4</v>
      </c>
    </row>
    <row r="316" spans="1:21" ht="14.25" customHeight="1">
      <c r="A316" s="12" t="s">
        <v>696</v>
      </c>
      <c r="B316" s="12" t="s">
        <v>697</v>
      </c>
      <c r="C316" s="12" t="s">
        <v>58</v>
      </c>
      <c r="D316" s="13" t="s">
        <v>639</v>
      </c>
      <c r="E316" s="25">
        <f t="shared" si="0"/>
        <v>4.5159349305040151E-3</v>
      </c>
      <c r="F316" s="26">
        <f>IFERROR(IF('1.DP 2012-2022 '!E316&lt;0,"IRPJ NEGATIVO",('1.DP 2012-2022 '!E316+'1.DP 2012-2022 '!AA316)/'1.DP 2012-2022 '!P316),"NA")</f>
        <v>0.22644565538615968</v>
      </c>
      <c r="G316" s="26">
        <f>IFERROR(IF('1.DP 2012-2022 '!F316&lt;0,"IRPJ NEGATIVO",('1.DP 2012-2022 '!F316+'1.DP 2012-2022 '!AB316)/'1.DP 2012-2022 '!Q316),"NA")</f>
        <v>0.2157954959407257</v>
      </c>
      <c r="H316" s="26">
        <f>IFERROR(IF('1.DP 2012-2022 '!G316&lt;0,"IRPJ NEGATIVO",('1.DP 2012-2022 '!G316+'1.DP 2012-2022 '!AC316)/'1.DP 2012-2022 '!R316),"NA")</f>
        <v>0.25781301151110814</v>
      </c>
      <c r="I316" s="26">
        <f>IFERROR(IF('1.DP 2012-2022 '!H316&lt;0,"IRPJ NEGATIVO",('1.DP 2012-2022 '!H316+'1.DP 2012-2022 '!AD316)/'1.DP 2012-2022 '!S316),"NA")</f>
        <v>0.46298126192856526</v>
      </c>
      <c r="J316" s="26" t="str">
        <f>IFERROR(IF('1.DP 2012-2022 '!I316&lt;0,"IRPJ NEGATIVO",('1.DP 2012-2022 '!I316+'1.DP 2012-2022 '!AE316)/'1.DP 2012-2022 '!T316),"NA")</f>
        <v>IRPJ NEGATIVO</v>
      </c>
      <c r="K316" s="26">
        <f>IFERROR(IF('1.DP 2012-2022 '!J316&lt;0,"IRPJ NEGATIVO",('1.DP 2012-2022 '!J316+'1.DP 2012-2022 '!AF316)/'1.DP 2012-2022 '!U316),"NA")</f>
        <v>5.6530837552328433E-2</v>
      </c>
      <c r="L316" s="26">
        <f>IFERROR(IF('1.DP 2012-2022 '!K316&lt;0,"IRPJ NEGATIVO",('1.DP 2012-2022 '!K316+'1.DP 2012-2022 '!AG316)/'1.DP 2012-2022 '!V316),"NA")</f>
        <v>0.2813706114890156</v>
      </c>
      <c r="M316" s="26">
        <f>IFERROR(IF('1.DP 2012-2022 '!L316&lt;0,"IRPJ NEGATIVO",('1.DP 2012-2022 '!L316+'1.DP 2012-2022 '!AH316)/'1.DP 2012-2022 '!W316),"NA")</f>
        <v>0.31409595152675091</v>
      </c>
      <c r="N316" s="26">
        <f>IFERROR(IF('1.DP 2012-2022 '!M316&lt;0,"IRPJ NEGATIVO",('1.DP 2012-2022 '!M316+'1.DP 2012-2022 '!AI316)/'1.DP 2012-2022 '!X316),"NA")</f>
        <v>6.6757260206369601E-2</v>
      </c>
      <c r="O316" s="26">
        <f>IFERROR(IF('1.DP 2012-2022 '!N316&lt;0,"IRPJ NEGATIVO",('1.DP 2012-2022 '!N316+'1.DP 2012-2022 '!AJ316)/'1.DP 2012-2022 '!Y316),"NA")</f>
        <v>0</v>
      </c>
      <c r="P316" s="26">
        <f>IFERROR(IF('1.DP 2012-2022 '!O316&lt;0,"IRPJ NEGATIVO",('1.DP 2012-2022 '!O316+'1.DP 2012-2022 '!AK316)/'1.DP 2012-2022 '!Z316),"NA")</f>
        <v>0.31034441906603705</v>
      </c>
      <c r="Q316" s="27">
        <f t="shared" si="1"/>
        <v>10</v>
      </c>
      <c r="R316" s="27">
        <f t="shared" si="2"/>
        <v>463</v>
      </c>
      <c r="S316" s="28">
        <f>IFERROR((SUMIF('1.DP 2012-2022 '!E316:O316,"&gt;=0",'1.DP 2012-2022 '!E316:O316)+SUMIF('1.DP 2012-2022 '!E316:O316,"&gt;=0",'1.DP 2012-2022 '!AA316:AK316))/(SUM('1.DP 2012-2022 '!P316:Z316)),"NA")</f>
        <v>0.19597233744293999</v>
      </c>
      <c r="T316" s="29">
        <f t="shared" si="3"/>
        <v>4.2326638756574513E-3</v>
      </c>
      <c r="U316" s="29">
        <f t="shared" si="4"/>
        <v>6.9248175774890453E-4</v>
      </c>
    </row>
    <row r="317" spans="1:21" ht="14.25" customHeight="1">
      <c r="A317" s="12" t="s">
        <v>698</v>
      </c>
      <c r="B317" s="12" t="s">
        <v>699</v>
      </c>
      <c r="C317" s="12" t="s">
        <v>58</v>
      </c>
      <c r="D317" s="13" t="s">
        <v>639</v>
      </c>
      <c r="E317" s="25">
        <f t="shared" si="0"/>
        <v>2.9341897450057253E-3</v>
      </c>
      <c r="F317" s="26">
        <f>IFERROR(IF('1.DP 2012-2022 '!E317&lt;0,"IRPJ NEGATIVO",('1.DP 2012-2022 '!E317+'1.DP 2012-2022 '!AA317)/'1.DP 2012-2022 '!P317),"NA")</f>
        <v>0.15009025843250828</v>
      </c>
      <c r="G317" s="26">
        <f>IFERROR(IF('1.DP 2012-2022 '!F317&lt;0,"IRPJ NEGATIVO",('1.DP 2012-2022 '!F317+'1.DP 2012-2022 '!AB317)/'1.DP 2012-2022 '!Q317),"NA")</f>
        <v>0.17808402956550926</v>
      </c>
      <c r="H317" s="26">
        <f>IFERROR(IF('1.DP 2012-2022 '!G317&lt;0,"IRPJ NEGATIVO",('1.DP 2012-2022 '!G317+'1.DP 2012-2022 '!AC317)/'1.DP 2012-2022 '!R317),"NA")</f>
        <v>0.17572322363448345</v>
      </c>
      <c r="I317" s="26">
        <f>IFERROR(IF('1.DP 2012-2022 '!H317&lt;0,"IRPJ NEGATIVO",('1.DP 2012-2022 '!H317+'1.DP 2012-2022 '!AD317)/'1.DP 2012-2022 '!S317),"NA")</f>
        <v>0.14944871834751189</v>
      </c>
      <c r="J317" s="26">
        <f>IFERROR(IF('1.DP 2012-2022 '!I317&lt;0,"IRPJ NEGATIVO",('1.DP 2012-2022 '!I317+'1.DP 2012-2022 '!AE317)/'1.DP 2012-2022 '!T317),"NA")</f>
        <v>0.19892531622768481</v>
      </c>
      <c r="K317" s="26">
        <f>IFERROR(IF('1.DP 2012-2022 '!J317&lt;0,"IRPJ NEGATIVO",('1.DP 2012-2022 '!J317+'1.DP 2012-2022 '!AF317)/'1.DP 2012-2022 '!U317),"NA")</f>
        <v>0.86574008928017243</v>
      </c>
      <c r="L317" s="26">
        <f>IFERROR(IF('1.DP 2012-2022 '!K317&lt;0,"IRPJ NEGATIVO",('1.DP 2012-2022 '!K317+'1.DP 2012-2022 '!AG317)/'1.DP 2012-2022 '!V317),"NA")</f>
        <v>-4.2483801853399471E-2</v>
      </c>
      <c r="M317" s="26">
        <f>IFERROR(IF('1.DP 2012-2022 '!L317&lt;0,"IRPJ NEGATIVO",('1.DP 2012-2022 '!L317+'1.DP 2012-2022 '!AH317)/'1.DP 2012-2022 '!W317),"NA")</f>
        <v>0.35065084178170242</v>
      </c>
      <c r="N317" s="26">
        <f>IFERROR(IF('1.DP 2012-2022 '!M317&lt;0,"IRPJ NEGATIVO",('1.DP 2012-2022 '!M317+'1.DP 2012-2022 '!AI317)/'1.DP 2012-2022 '!X317),"NA")</f>
        <v>3.9249323021704439</v>
      </c>
      <c r="O317" s="26">
        <f>IFERROR(IF('1.DP 2012-2022 '!N317&lt;0,"IRPJ NEGATIVO",('1.DP 2012-2022 '!N317+'1.DP 2012-2022 '!AJ317)/'1.DP 2012-2022 '!Y317),"NA")</f>
        <v>4.7143504475244617E-2</v>
      </c>
      <c r="P317" s="26">
        <f>IFERROR(IF('1.DP 2012-2022 '!O317&lt;0,"IRPJ NEGATIVO",('1.DP 2012-2022 '!O317+'1.DP 2012-2022 '!AK317)/'1.DP 2012-2022 '!Z317),"NA")</f>
        <v>-0.30836797298023688</v>
      </c>
      <c r="Q317" s="27">
        <f t="shared" si="1"/>
        <v>9</v>
      </c>
      <c r="R317" s="27">
        <f t="shared" si="2"/>
        <v>463</v>
      </c>
      <c r="S317" s="28">
        <f>IFERROR((SUMIF('1.DP 2012-2022 '!E317:O317,"&gt;=0",'1.DP 2012-2022 '!E317:O317)+SUMIF('1.DP 2012-2022 '!E317:O317,"&gt;=0",'1.DP 2012-2022 '!AA317:AK317))/(SUM('1.DP 2012-2022 '!P317:Z317)),"NA")</f>
        <v>0.15200098877405316</v>
      </c>
      <c r="T317" s="29">
        <f t="shared" si="3"/>
        <v>2.9546628487396942E-3</v>
      </c>
      <c r="U317" s="29">
        <f t="shared" si="4"/>
        <v>4.8339537065953303E-4</v>
      </c>
    </row>
    <row r="318" spans="1:21" ht="14.25" customHeight="1">
      <c r="A318" s="12" t="s">
        <v>700</v>
      </c>
      <c r="B318" s="12" t="s">
        <v>701</v>
      </c>
      <c r="C318" s="12" t="s">
        <v>58</v>
      </c>
      <c r="D318" s="13" t="s">
        <v>639</v>
      </c>
      <c r="E318" s="25">
        <f t="shared" si="0"/>
        <v>-3.8128625463490426E-5</v>
      </c>
      <c r="F318" s="26">
        <f>IFERROR(IF('1.DP 2012-2022 '!E318&lt;0,"IRPJ NEGATIVO",('1.DP 2012-2022 '!E318+'1.DP 2012-2022 '!AA318)/'1.DP 2012-2022 '!P318),"NA")</f>
        <v>0.27287327808478656</v>
      </c>
      <c r="G318" s="26">
        <f>IFERROR(IF('1.DP 2012-2022 '!F318&lt;0,"IRPJ NEGATIVO",('1.DP 2012-2022 '!F318+'1.DP 2012-2022 '!AB318)/'1.DP 2012-2022 '!Q318),"NA")</f>
        <v>0.16510628547628103</v>
      </c>
      <c r="H318" s="26">
        <f>IFERROR(IF('1.DP 2012-2022 '!G318&lt;0,"IRPJ NEGATIVO",('1.DP 2012-2022 '!G318+'1.DP 2012-2022 '!AC318)/'1.DP 2012-2022 '!R318),"NA")</f>
        <v>-0.23180928137206652</v>
      </c>
      <c r="I318" s="26">
        <f>IFERROR(IF('1.DP 2012-2022 '!H318&lt;0,"IRPJ NEGATIVO",('1.DP 2012-2022 '!H318+'1.DP 2012-2022 '!AD318)/'1.DP 2012-2022 '!S318),"NA")</f>
        <v>-7.6593244058870705E-2</v>
      </c>
      <c r="J318" s="26">
        <f>IFERROR(IF('1.DP 2012-2022 '!I318&lt;0,"IRPJ NEGATIVO",('1.DP 2012-2022 '!I318+'1.DP 2012-2022 '!AE318)/'1.DP 2012-2022 '!T318),"NA")</f>
        <v>-0.44718765376490477</v>
      </c>
      <c r="K318" s="26">
        <f>IFERROR(IF('1.DP 2012-2022 '!J318&lt;0,"IRPJ NEGATIVO",('1.DP 2012-2022 '!J318+'1.DP 2012-2022 '!AF318)/'1.DP 2012-2022 '!U318),"NA")</f>
        <v>0.49279669715956248</v>
      </c>
      <c r="L318" s="26">
        <f>IFERROR(IF('1.DP 2012-2022 '!K318&lt;0,"IRPJ NEGATIVO",('1.DP 2012-2022 '!K318+'1.DP 2012-2022 '!AG318)/'1.DP 2012-2022 '!V318),"NA")</f>
        <v>10.488517030944836</v>
      </c>
      <c r="M318" s="26">
        <f>IFERROR(IF('1.DP 2012-2022 '!L318&lt;0,"IRPJ NEGATIVO",('1.DP 2012-2022 '!L318+'1.DP 2012-2022 '!AH318)/'1.DP 2012-2022 '!W318),"NA")</f>
        <v>-0.17657800230872558</v>
      </c>
      <c r="N318" s="26">
        <f>IFERROR(IF('1.DP 2012-2022 '!M318&lt;0,"IRPJ NEGATIVO",('1.DP 2012-2022 '!M318+'1.DP 2012-2022 '!AI318)/'1.DP 2012-2022 '!X318),"NA")</f>
        <v>-2.5468823595556724E-3</v>
      </c>
      <c r="O318" s="26">
        <f>IFERROR(IF('1.DP 2012-2022 '!N318&lt;0,"IRPJ NEGATIVO",('1.DP 2012-2022 '!N318+'1.DP 2012-2022 '!AJ318)/'1.DP 2012-2022 '!Y318),"NA")</f>
        <v>-1.1949395087143299E-2</v>
      </c>
      <c r="P318" s="26">
        <f>IFERROR(IF('1.DP 2012-2022 '!O318&lt;0,"IRPJ NEGATIVO",('1.DP 2012-2022 '!O318+'1.DP 2012-2022 '!AK318)/'1.DP 2012-2022 '!Z318),"NA")</f>
        <v>0.20877739978809712</v>
      </c>
      <c r="Q318" s="27">
        <f t="shared" si="1"/>
        <v>10</v>
      </c>
      <c r="R318" s="27">
        <f t="shared" si="2"/>
        <v>463</v>
      </c>
      <c r="S318" s="28">
        <f>IFERROR((SUMIF('1.DP 2012-2022 '!E318:O318,"&gt;=0",'1.DP 2012-2022 '!E318:O318)+SUMIF('1.DP 2012-2022 '!E318:O318,"&gt;=0",'1.DP 2012-2022 '!AA318:AK318))/(SUM('1.DP 2012-2022 '!P318:Z318)),"NA")</f>
        <v>-0.23111926829408425</v>
      </c>
      <c r="T318" s="29">
        <f t="shared" si="3"/>
        <v>-4.9917768530039798E-3</v>
      </c>
      <c r="U318" s="29">
        <f t="shared" si="4"/>
        <v>-8.1667585969641084E-4</v>
      </c>
    </row>
    <row r="319" spans="1:21" ht="14.25" customHeight="1">
      <c r="A319" s="12" t="s">
        <v>702</v>
      </c>
      <c r="B319" s="12" t="s">
        <v>703</v>
      </c>
      <c r="C319" s="12" t="s">
        <v>58</v>
      </c>
      <c r="D319" s="13" t="s">
        <v>639</v>
      </c>
      <c r="E319" s="25">
        <f t="shared" si="0"/>
        <v>5.619437377816722E-3</v>
      </c>
      <c r="F319" s="26">
        <f>IFERROR(IF('1.DP 2012-2022 '!E319&lt;0,"IRPJ NEGATIVO",('1.DP 2012-2022 '!E319+'1.DP 2012-2022 '!AA319)/'1.DP 2012-2022 '!P319),"NA")</f>
        <v>0.18894077668397047</v>
      </c>
      <c r="G319" s="26">
        <f>IFERROR(IF('1.DP 2012-2022 '!F319&lt;0,"IRPJ NEGATIVO",('1.DP 2012-2022 '!F319+'1.DP 2012-2022 '!AB319)/'1.DP 2012-2022 '!Q319),"NA")</f>
        <v>0.13985887918876577</v>
      </c>
      <c r="H319" s="26">
        <f>IFERROR(IF('1.DP 2012-2022 '!G319&lt;0,"IRPJ NEGATIVO",('1.DP 2012-2022 '!G319+'1.DP 2012-2022 '!AC319)/'1.DP 2012-2022 '!R319),"NA")</f>
        <v>0.24134231304305581</v>
      </c>
      <c r="I319" s="26">
        <f>IFERROR(IF('1.DP 2012-2022 '!H319&lt;0,"IRPJ NEGATIVO",('1.DP 2012-2022 '!H319+'1.DP 2012-2022 '!AD319)/'1.DP 2012-2022 '!S319),"NA")</f>
        <v>0.25157184230386659</v>
      </c>
      <c r="J319" s="26">
        <f>IFERROR(IF('1.DP 2012-2022 '!I319&lt;0,"IRPJ NEGATIVO",('1.DP 2012-2022 '!I319+'1.DP 2012-2022 '!AE319)/'1.DP 2012-2022 '!T319),"NA")</f>
        <v>0.2198279812522892</v>
      </c>
      <c r="K319" s="26">
        <f>IFERROR(IF('1.DP 2012-2022 '!J319&lt;0,"IRPJ NEGATIVO",('1.DP 2012-2022 '!J319+'1.DP 2012-2022 '!AF319)/'1.DP 2012-2022 '!U319),"NA")</f>
        <v>0.23588690925291908</v>
      </c>
      <c r="L319" s="26">
        <f>IFERROR(IF('1.DP 2012-2022 '!K319&lt;0,"IRPJ NEGATIVO",('1.DP 2012-2022 '!K319+'1.DP 2012-2022 '!AG319)/'1.DP 2012-2022 '!V319),"NA")</f>
        <v>0.2508606411986003</v>
      </c>
      <c r="M319" s="26">
        <f>IFERROR(IF('1.DP 2012-2022 '!L319&lt;0,"IRPJ NEGATIVO",('1.DP 2012-2022 '!L319+'1.DP 2012-2022 '!AH319)/'1.DP 2012-2022 '!W319),"NA")</f>
        <v>0.261617464218107</v>
      </c>
      <c r="N319" s="26">
        <f>IFERROR(IF('1.DP 2012-2022 '!M319&lt;0,"IRPJ NEGATIVO",('1.DP 2012-2022 '!M319+'1.DP 2012-2022 '!AI319)/'1.DP 2012-2022 '!X319),"NA")</f>
        <v>0.29312564491132043</v>
      </c>
      <c r="O319" s="26">
        <f>IFERROR(IF('1.DP 2012-2022 '!N319&lt;0,"IRPJ NEGATIVO",('1.DP 2012-2022 '!N319+'1.DP 2012-2022 '!AJ319)/'1.DP 2012-2022 '!Y319),"NA")</f>
        <v>0.28223982606450737</v>
      </c>
      <c r="P319" s="26">
        <f>IFERROR(IF('1.DP 2012-2022 '!O319&lt;0,"IRPJ NEGATIVO",('1.DP 2012-2022 '!O319+'1.DP 2012-2022 '!AK319)/'1.DP 2012-2022 '!Z319),"NA")</f>
        <v>0.28575095236484765</v>
      </c>
      <c r="Q319" s="27">
        <f t="shared" si="1"/>
        <v>11</v>
      </c>
      <c r="R319" s="27">
        <f t="shared" si="2"/>
        <v>463</v>
      </c>
      <c r="S319" s="28">
        <f>IFERROR((SUMIF('1.DP 2012-2022 '!E319:O319,"&gt;=0",'1.DP 2012-2022 '!E319:O319)+SUMIF('1.DP 2012-2022 '!E319:O319,"&gt;=0",'1.DP 2012-2022 '!AA319:AK319))/(SUM('1.DP 2012-2022 '!P319:Z319)),"NA")</f>
        <v>0.24477261893612748</v>
      </c>
      <c r="T319" s="29">
        <f t="shared" si="3"/>
        <v>5.8153321993464416E-3</v>
      </c>
      <c r="U319" s="29">
        <f t="shared" si="4"/>
        <v>9.5141300646551326E-4</v>
      </c>
    </row>
    <row r="320" spans="1:21" ht="14.25" customHeight="1">
      <c r="A320" s="12" t="s">
        <v>704</v>
      </c>
      <c r="B320" s="12" t="s">
        <v>705</v>
      </c>
      <c r="C320" s="12" t="s">
        <v>58</v>
      </c>
      <c r="D320" s="13" t="s">
        <v>639</v>
      </c>
      <c r="E320" s="25">
        <f t="shared" si="0"/>
        <v>4.1306995310191217E-3</v>
      </c>
      <c r="F320" s="26">
        <f>IFERROR(IF('1.DP 2012-2022 '!E320&lt;0,"IRPJ NEGATIVO",('1.DP 2012-2022 '!E320+'1.DP 2012-2022 '!AA320)/'1.DP 2012-2022 '!P320),"NA")</f>
        <v>0.1243614875583558</v>
      </c>
      <c r="G320" s="26">
        <f>IFERROR(IF('1.DP 2012-2022 '!F320&lt;0,"IRPJ NEGATIVO",('1.DP 2012-2022 '!F320+'1.DP 2012-2022 '!AB320)/'1.DP 2012-2022 '!Q320),"NA")</f>
        <v>0.18388096059424669</v>
      </c>
      <c r="H320" s="26">
        <f>IFERROR(IF('1.DP 2012-2022 '!G320&lt;0,"IRPJ NEGATIVO",('1.DP 2012-2022 '!G320+'1.DP 2012-2022 '!AC320)/'1.DP 2012-2022 '!R320),"NA")</f>
        <v>0.17930089633653681</v>
      </c>
      <c r="I320" s="26">
        <f>IFERROR(IF('1.DP 2012-2022 '!H320&lt;0,"IRPJ NEGATIVO",('1.DP 2012-2022 '!H320+'1.DP 2012-2022 '!AD320)/'1.DP 2012-2022 '!S320),"NA")</f>
        <v>0.17515529376292627</v>
      </c>
      <c r="J320" s="26">
        <f>IFERROR(IF('1.DP 2012-2022 '!I320&lt;0,"IRPJ NEGATIVO",('1.DP 2012-2022 '!I320+'1.DP 2012-2022 '!AE320)/'1.DP 2012-2022 '!T320),"NA")</f>
        <v>0.1732734929865497</v>
      </c>
      <c r="K320" s="26">
        <f>IFERROR(IF('1.DP 2012-2022 '!J320&lt;0,"IRPJ NEGATIVO",('1.DP 2012-2022 '!J320+'1.DP 2012-2022 '!AF320)/'1.DP 2012-2022 '!U320),"NA")</f>
        <v>0.17232769681921678</v>
      </c>
      <c r="L320" s="26">
        <f>IFERROR(IF('1.DP 2012-2022 '!K320&lt;0,"IRPJ NEGATIVO",('1.DP 2012-2022 '!K320+'1.DP 2012-2022 '!AG320)/'1.DP 2012-2022 '!V320),"NA")</f>
        <v>0.18311528300978924</v>
      </c>
      <c r="M320" s="26">
        <f>IFERROR(IF('1.DP 2012-2022 '!L320&lt;0,"IRPJ NEGATIVO",('1.DP 2012-2022 '!L320+'1.DP 2012-2022 '!AH320)/'1.DP 2012-2022 '!W320),"NA")</f>
        <v>0.17898554322652743</v>
      </c>
      <c r="N320" s="26">
        <f>IFERROR(IF('1.DP 2012-2022 '!M320&lt;0,"IRPJ NEGATIVO",('1.DP 2012-2022 '!M320+'1.DP 2012-2022 '!AI320)/'1.DP 2012-2022 '!X320),"NA")</f>
        <v>0.16434501441770538</v>
      </c>
      <c r="O320" s="26">
        <f>IFERROR(IF('1.DP 2012-2022 '!N320&lt;0,"IRPJ NEGATIVO",('1.DP 2012-2022 '!N320+'1.DP 2012-2022 '!AJ320)/'1.DP 2012-2022 '!Y320),"NA")</f>
        <v>0.20390331570801226</v>
      </c>
      <c r="P320" s="26">
        <f>IFERROR(IF('1.DP 2012-2022 '!O320&lt;0,"IRPJ NEGATIVO",('1.DP 2012-2022 '!O320+'1.DP 2012-2022 '!AK320)/'1.DP 2012-2022 '!Z320),"NA")</f>
        <v>0.21394149285814573</v>
      </c>
      <c r="Q320" s="27">
        <f t="shared" si="1"/>
        <v>11</v>
      </c>
      <c r="R320" s="27">
        <f t="shared" si="2"/>
        <v>463</v>
      </c>
      <c r="S320" s="28">
        <f>IFERROR((SUMIF('1.DP 2012-2022 '!E320:O320,"&gt;=0",'1.DP 2012-2022 '!E320:O320)+SUMIF('1.DP 2012-2022 '!E320:O320,"&gt;=0",'1.DP 2012-2022 '!AA320:AK320))/(SUM('1.DP 2012-2022 '!P320:Z320)),"NA")</f>
        <v>0.17736507709684712</v>
      </c>
      <c r="T320" s="29">
        <f t="shared" si="3"/>
        <v>4.2138571232512275E-3</v>
      </c>
      <c r="U320" s="29">
        <f t="shared" si="4"/>
        <v>6.8940489330929981E-4</v>
      </c>
    </row>
    <row r="321" spans="1:21" ht="14.25" customHeight="1">
      <c r="A321" s="12" t="s">
        <v>706</v>
      </c>
      <c r="B321" s="12" t="s">
        <v>707</v>
      </c>
      <c r="C321" s="12" t="s">
        <v>58</v>
      </c>
      <c r="D321" s="13" t="s">
        <v>639</v>
      </c>
      <c r="E321" s="25">
        <f t="shared" si="0"/>
        <v>2.7281056641845765E-3</v>
      </c>
      <c r="F321" s="26">
        <f>IFERROR(IF('1.DP 2012-2022 '!E321&lt;0,"IRPJ NEGATIVO",('1.DP 2012-2022 '!E321+'1.DP 2012-2022 '!AA321)/'1.DP 2012-2022 '!P321),"NA")</f>
        <v>0.10330597081812527</v>
      </c>
      <c r="G321" s="26">
        <f>IFERROR(IF('1.DP 2012-2022 '!F321&lt;0,"IRPJ NEGATIVO",('1.DP 2012-2022 '!F321+'1.DP 2012-2022 '!AB321)/'1.DP 2012-2022 '!Q321),"NA")</f>
        <v>0.21060977046007337</v>
      </c>
      <c r="H321" s="26">
        <f>IFERROR(IF('1.DP 2012-2022 '!G321&lt;0,"IRPJ NEGATIVO",('1.DP 2012-2022 '!G321+'1.DP 2012-2022 '!AC321)/'1.DP 2012-2022 '!R321),"NA")</f>
        <v>0.25523892048699898</v>
      </c>
      <c r="I321" s="26">
        <f>IFERROR(IF('1.DP 2012-2022 '!H321&lt;0,"IRPJ NEGATIVO",('1.DP 2012-2022 '!H321+'1.DP 2012-2022 '!AD321)/'1.DP 2012-2022 '!S321),"NA")</f>
        <v>0.21116635866951752</v>
      </c>
      <c r="J321" s="26">
        <f>IFERROR(IF('1.DP 2012-2022 '!I321&lt;0,"IRPJ NEGATIVO",('1.DP 2012-2022 '!I321+'1.DP 2012-2022 '!AE321)/'1.DP 2012-2022 '!T321),"NA")</f>
        <v>0.1904775448741122</v>
      </c>
      <c r="K321" s="26">
        <f>IFERROR(IF('1.DP 2012-2022 '!J321&lt;0,"IRPJ NEGATIVO",('1.DP 2012-2022 '!J321+'1.DP 2012-2022 '!AF321)/'1.DP 2012-2022 '!U321),"NA")</f>
        <v>-0.17371209063956092</v>
      </c>
      <c r="L321" s="26">
        <f>IFERROR(IF('1.DP 2012-2022 '!K321&lt;0,"IRPJ NEGATIVO",('1.DP 2012-2022 '!K321+'1.DP 2012-2022 '!AG321)/'1.DP 2012-2022 '!V321),"NA")</f>
        <v>0.16589913139873255</v>
      </c>
      <c r="M321" s="26">
        <f>IFERROR(IF('1.DP 2012-2022 '!L321&lt;0,"IRPJ NEGATIVO",('1.DP 2012-2022 '!L321+'1.DP 2012-2022 '!AH321)/'1.DP 2012-2022 '!W321),"NA")</f>
        <v>0.12893379256170603</v>
      </c>
      <c r="N321" s="26">
        <f>IFERROR(IF('1.DP 2012-2022 '!M321&lt;0,"IRPJ NEGATIVO",('1.DP 2012-2022 '!M321+'1.DP 2012-2022 '!AI321)/'1.DP 2012-2022 '!X321),"NA")</f>
        <v>-0.79215270965122175</v>
      </c>
      <c r="O321" s="26">
        <f>IFERROR(IF('1.DP 2012-2022 '!N321&lt;0,"IRPJ NEGATIVO",('1.DP 2012-2022 '!N321+'1.DP 2012-2022 '!AJ321)/'1.DP 2012-2022 '!Y321),"NA")</f>
        <v>4.4882231636007915E-2</v>
      </c>
      <c r="P321" s="26">
        <f>IFERROR(IF('1.DP 2012-2022 '!O321&lt;0,"IRPJ NEGATIVO",('1.DP 2012-2022 '!O321+'1.DP 2012-2022 '!AK321)/'1.DP 2012-2022 '!Z321),"NA")</f>
        <v>7.7200653631440685E-2</v>
      </c>
      <c r="Q321" s="27">
        <f t="shared" si="1"/>
        <v>10</v>
      </c>
      <c r="R321" s="27">
        <f t="shared" si="2"/>
        <v>463</v>
      </c>
      <c r="S321" s="28">
        <f>IFERROR((SUMIF('1.DP 2012-2022 '!E321:O321,"&gt;=0",'1.DP 2012-2022 '!E321:O321)+SUMIF('1.DP 2012-2022 '!E321:O321,"&gt;=0",'1.DP 2012-2022 '!AA321:AK321))/(SUM('1.DP 2012-2022 '!P321:Z321)),"NA")</f>
        <v>0.12062009803588289</v>
      </c>
      <c r="T321" s="29">
        <f t="shared" si="3"/>
        <v>2.605185702718853E-3</v>
      </c>
      <c r="U321" s="29">
        <f t="shared" si="4"/>
        <v>4.2621942768863216E-4</v>
      </c>
    </row>
    <row r="322" spans="1:21" ht="14.25" customHeight="1">
      <c r="A322" s="12" t="s">
        <v>708</v>
      </c>
      <c r="B322" s="12" t="s">
        <v>709</v>
      </c>
      <c r="C322" s="12" t="s">
        <v>58</v>
      </c>
      <c r="D322" s="13" t="s">
        <v>639</v>
      </c>
      <c r="E322" s="25">
        <f t="shared" si="0"/>
        <v>2.577471460423115E-3</v>
      </c>
      <c r="F322" s="26">
        <f>IFERROR(IF('1.DP 2012-2022 '!E322&lt;0,"IRPJ NEGATIVO",('1.DP 2012-2022 '!E322+'1.DP 2012-2022 '!AA322)/'1.DP 2012-2022 '!P322),"NA")</f>
        <v>0.28622698763754328</v>
      </c>
      <c r="G322" s="26">
        <f>IFERROR(IF('1.DP 2012-2022 '!F322&lt;0,"IRPJ NEGATIVO",('1.DP 2012-2022 '!F322+'1.DP 2012-2022 '!AB322)/'1.DP 2012-2022 '!Q322),"NA")</f>
        <v>-3.1916802137718352E-2</v>
      </c>
      <c r="H322" s="26">
        <f>IFERROR(IF('1.DP 2012-2022 '!G322&lt;0,"IRPJ NEGATIVO",('1.DP 2012-2022 '!G322+'1.DP 2012-2022 '!AC322)/'1.DP 2012-2022 '!R322),"NA")</f>
        <v>0.20894582339378162</v>
      </c>
      <c r="I322" s="26">
        <f>IFERROR(IF('1.DP 2012-2022 '!H322&lt;0,"IRPJ NEGATIVO",('1.DP 2012-2022 '!H322+'1.DP 2012-2022 '!AD322)/'1.DP 2012-2022 '!S322),"NA")</f>
        <v>0.26206835270813317</v>
      </c>
      <c r="J322" s="26">
        <f>IFERROR(IF('1.DP 2012-2022 '!I322&lt;0,"IRPJ NEGATIVO",('1.DP 2012-2022 '!I322+'1.DP 2012-2022 '!AE322)/'1.DP 2012-2022 '!T322),"NA")</f>
        <v>0.10380850126056319</v>
      </c>
      <c r="K322" s="26">
        <f>IFERROR(IF('1.DP 2012-2022 '!J322&lt;0,"IRPJ NEGATIVO",('1.DP 2012-2022 '!J322+'1.DP 2012-2022 '!AF322)/'1.DP 2012-2022 '!U322),"NA")</f>
        <v>2.9032741500446074E-2</v>
      </c>
      <c r="L322" s="26">
        <f>IFERROR(IF('1.DP 2012-2022 '!K322&lt;0,"IRPJ NEGATIVO",('1.DP 2012-2022 '!K322+'1.DP 2012-2022 '!AG322)/'1.DP 2012-2022 '!V322),"NA")</f>
        <v>0.16846093186648622</v>
      </c>
      <c r="M322" s="26">
        <f>IFERROR(IF('1.DP 2012-2022 '!L322&lt;0,"IRPJ NEGATIVO",('1.DP 2012-2022 '!L322+'1.DP 2012-2022 '!AH322)/'1.DP 2012-2022 '!W322),"NA")</f>
        <v>0.14380547747605424</v>
      </c>
      <c r="N322" s="26">
        <f>IFERROR(IF('1.DP 2012-2022 '!M322&lt;0,"IRPJ NEGATIVO",('1.DP 2012-2022 '!M322+'1.DP 2012-2022 '!AI322)/'1.DP 2012-2022 '!X322),"NA")</f>
        <v>-9.6399656146977222E-2</v>
      </c>
      <c r="O322" s="26" t="str">
        <f>IFERROR(IF('1.DP 2012-2022 '!N322&lt;0,"IRPJ NEGATIVO",('1.DP 2012-2022 '!N322+'1.DP 2012-2022 '!AJ322)/'1.DP 2012-2022 '!Y322),"NA")</f>
        <v>IRPJ NEGATIVO</v>
      </c>
      <c r="P322" s="26">
        <f>IFERROR(IF('1.DP 2012-2022 '!O322&lt;0,"IRPJ NEGATIVO",('1.DP 2012-2022 '!O322+'1.DP 2012-2022 '!AK322)/'1.DP 2012-2022 '!Z322),"NA")</f>
        <v>0.34620038058956265</v>
      </c>
      <c r="Q322" s="27">
        <f t="shared" si="1"/>
        <v>10</v>
      </c>
      <c r="R322" s="27">
        <f t="shared" si="2"/>
        <v>463</v>
      </c>
      <c r="S322" s="28">
        <f>IFERROR((SUMIF('1.DP 2012-2022 '!E322:O322,"&gt;=0",'1.DP 2012-2022 '!E322:O322)+SUMIF('1.DP 2012-2022 '!E322:O322,"&gt;=0",'1.DP 2012-2022 '!AA322:AK322))/(SUM('1.DP 2012-2022 '!P322:Z322)),"NA")</f>
        <v>0.14704292479996439</v>
      </c>
      <c r="T322" s="29">
        <f t="shared" si="3"/>
        <v>3.1758731058307644E-3</v>
      </c>
      <c r="U322" s="29">
        <f t="shared" si="4"/>
        <v>5.1958630671365507E-4</v>
      </c>
    </row>
    <row r="323" spans="1:21" ht="14.25" customHeight="1">
      <c r="A323" s="12" t="s">
        <v>710</v>
      </c>
      <c r="B323" s="12" t="s">
        <v>711</v>
      </c>
      <c r="C323" s="12" t="s">
        <v>58</v>
      </c>
      <c r="D323" s="13" t="s">
        <v>639</v>
      </c>
      <c r="E323" s="25">
        <f t="shared" si="0"/>
        <v>7.4854942128841423E-3</v>
      </c>
      <c r="F323" s="26">
        <f>IFERROR(IF('1.DP 2012-2022 '!E323&lt;0,"IRPJ NEGATIVO",('1.DP 2012-2022 '!E323+'1.DP 2012-2022 '!AA323)/'1.DP 2012-2022 '!P323),"NA")</f>
        <v>0.25299906020160917</v>
      </c>
      <c r="G323" s="26">
        <f>IFERROR(IF('1.DP 2012-2022 '!F323&lt;0,"IRPJ NEGATIVO",('1.DP 2012-2022 '!F323+'1.DP 2012-2022 '!AB323)/'1.DP 2012-2022 '!Q323),"NA")</f>
        <v>0.71146594953379472</v>
      </c>
      <c r="H323" s="26">
        <f>IFERROR(IF('1.DP 2012-2022 '!G323&lt;0,"IRPJ NEGATIVO",('1.DP 2012-2022 '!G323+'1.DP 2012-2022 '!AC323)/'1.DP 2012-2022 '!R323),"NA")</f>
        <v>0.30130129730111405</v>
      </c>
      <c r="I323" s="26">
        <f>IFERROR(IF('1.DP 2012-2022 '!H323&lt;0,"IRPJ NEGATIVO",('1.DP 2012-2022 '!H323+'1.DP 2012-2022 '!AD323)/'1.DP 2012-2022 '!S323),"NA")</f>
        <v>0.26117060035132672</v>
      </c>
      <c r="J323" s="26">
        <f>IFERROR(IF('1.DP 2012-2022 '!I323&lt;0,"IRPJ NEGATIVO",('1.DP 2012-2022 '!I323+'1.DP 2012-2022 '!AE323)/'1.DP 2012-2022 '!T323),"NA")</f>
        <v>0.25605537338646289</v>
      </c>
      <c r="K323" s="26">
        <f>IFERROR(IF('1.DP 2012-2022 '!J323&lt;0,"IRPJ NEGATIVO",('1.DP 2012-2022 '!J323+'1.DP 2012-2022 '!AF323)/'1.DP 2012-2022 '!U323),"NA")</f>
        <v>0.23473668686616947</v>
      </c>
      <c r="L323" s="26">
        <f>IFERROR(IF('1.DP 2012-2022 '!K323&lt;0,"IRPJ NEGATIVO",('1.DP 2012-2022 '!K323+'1.DP 2012-2022 '!AG323)/'1.DP 2012-2022 '!V323),"NA")</f>
        <v>0.27473609145338612</v>
      </c>
      <c r="M323" s="26">
        <f>IFERROR(IF('1.DP 2012-2022 '!L323&lt;0,"IRPJ NEGATIVO",('1.DP 2012-2022 '!L323+'1.DP 2012-2022 '!AH323)/'1.DP 2012-2022 '!W323),"NA")</f>
        <v>0.28384397618919122</v>
      </c>
      <c r="N323" s="26">
        <f>IFERROR(IF('1.DP 2012-2022 '!M323&lt;0,"IRPJ NEGATIVO",('1.DP 2012-2022 '!M323+'1.DP 2012-2022 '!AI323)/'1.DP 2012-2022 '!X323),"NA")</f>
        <v>0.27723180728570512</v>
      </c>
      <c r="O323" s="26">
        <f>IFERROR(IF('1.DP 2012-2022 '!N323&lt;0,"IRPJ NEGATIVO",('1.DP 2012-2022 '!N323+'1.DP 2012-2022 '!AJ323)/'1.DP 2012-2022 '!Y323),"NA")</f>
        <v>0.29717172158156629</v>
      </c>
      <c r="P323" s="26">
        <f>IFERROR(IF('1.DP 2012-2022 '!O323&lt;0,"IRPJ NEGATIVO",('1.DP 2012-2022 '!O323+'1.DP 2012-2022 '!AK323)/'1.DP 2012-2022 '!Z323),"NA")</f>
        <v>0.26504166636970361</v>
      </c>
      <c r="Q323" s="27">
        <f t="shared" si="1"/>
        <v>11</v>
      </c>
      <c r="R323" s="27">
        <f t="shared" si="2"/>
        <v>463</v>
      </c>
      <c r="S323" s="28">
        <f>IFERROR((SUMIF('1.DP 2012-2022 '!E323:O323,"&gt;=0",'1.DP 2012-2022 '!E323:O323)+SUMIF('1.DP 2012-2022 '!E323:O323,"&gt;=0",'1.DP 2012-2022 '!AA323:AK323))/(SUM('1.DP 2012-2022 '!P323:Z323)),"NA")</f>
        <v>0.2746285406031731</v>
      </c>
      <c r="T323" s="29">
        <f t="shared" si="3"/>
        <v>6.5246521525591881E-3</v>
      </c>
      <c r="U323" s="29">
        <f t="shared" si="4"/>
        <v>1.0674607585282347E-3</v>
      </c>
    </row>
    <row r="324" spans="1:21" ht="14.25" customHeight="1">
      <c r="A324" s="12" t="s">
        <v>712</v>
      </c>
      <c r="B324" s="12" t="s">
        <v>713</v>
      </c>
      <c r="C324" s="12" t="s">
        <v>58</v>
      </c>
      <c r="D324" s="13" t="s">
        <v>639</v>
      </c>
      <c r="E324" s="25">
        <f t="shared" si="0"/>
        <v>5.5024843278984941E-3</v>
      </c>
      <c r="F324" s="26">
        <f>IFERROR(IF('1.DP 2012-2022 '!E324&lt;0,"IRPJ NEGATIVO",('1.DP 2012-2022 '!E324+'1.DP 2012-2022 '!AA324)/'1.DP 2012-2022 '!P324),"NA")</f>
        <v>0.21644360589330988</v>
      </c>
      <c r="G324" s="26">
        <f>IFERROR(IF('1.DP 2012-2022 '!F324&lt;0,"IRPJ NEGATIVO",('1.DP 2012-2022 '!F324+'1.DP 2012-2022 '!AB324)/'1.DP 2012-2022 '!Q324),"NA")</f>
        <v>1.0339835460377611</v>
      </c>
      <c r="H324" s="26">
        <f>IFERROR(IF('1.DP 2012-2022 '!G324&lt;0,"IRPJ NEGATIVO",('1.DP 2012-2022 '!G324+'1.DP 2012-2022 '!AC324)/'1.DP 2012-2022 '!R324),"NA")</f>
        <v>1.2857923831597127</v>
      </c>
      <c r="I324" s="26">
        <f>IFERROR(IF('1.DP 2012-2022 '!H324&lt;0,"IRPJ NEGATIVO",('1.DP 2012-2022 '!H324+'1.DP 2012-2022 '!AD324)/'1.DP 2012-2022 '!S324),"NA")</f>
        <v>0.4177320662132637</v>
      </c>
      <c r="J324" s="26">
        <f>IFERROR(IF('1.DP 2012-2022 '!I324&lt;0,"IRPJ NEGATIVO",('1.DP 2012-2022 '!I324+'1.DP 2012-2022 '!AE324)/'1.DP 2012-2022 '!T324),"NA")</f>
        <v>0.57215092343787133</v>
      </c>
      <c r="K324" s="26">
        <f>IFERROR(IF('1.DP 2012-2022 '!J324&lt;0,"IRPJ NEGATIVO",('1.DP 2012-2022 '!J324+'1.DP 2012-2022 '!AF324)/'1.DP 2012-2022 '!U324),"NA")</f>
        <v>0.58892029245451438</v>
      </c>
      <c r="L324" s="26">
        <f>IFERROR(IF('1.DP 2012-2022 '!K324&lt;0,"IRPJ NEGATIVO",('1.DP 2012-2022 '!K324+'1.DP 2012-2022 '!AG324)/'1.DP 2012-2022 '!V324),"NA")</f>
        <v>0.1757767576676518</v>
      </c>
      <c r="M324" s="26">
        <f>IFERROR(IF('1.DP 2012-2022 '!L324&lt;0,"IRPJ NEGATIVO",('1.DP 2012-2022 '!L324+'1.DP 2012-2022 '!AH324)/'1.DP 2012-2022 '!W324),"NA")</f>
        <v>-0.10125916431434123</v>
      </c>
      <c r="N324" s="26">
        <f>IFERROR(IF('1.DP 2012-2022 '!M324&lt;0,"IRPJ NEGATIVO",('1.DP 2012-2022 '!M324+'1.DP 2012-2022 '!AI324)/'1.DP 2012-2022 '!X324),"NA")</f>
        <v>0.42944640746221413</v>
      </c>
      <c r="O324" s="26">
        <f>IFERROR(IF('1.DP 2012-2022 '!N324&lt;0,"IRPJ NEGATIVO",('1.DP 2012-2022 '!N324+'1.DP 2012-2022 '!AJ324)/'1.DP 2012-2022 '!Y324),"NA")</f>
        <v>0.24843935500251832</v>
      </c>
      <c r="P324" s="26">
        <f>IFERROR(IF('1.DP 2012-2022 '!O324&lt;0,"IRPJ NEGATIVO",('1.DP 2012-2022 '!O324+'1.DP 2012-2022 '!AK324)/'1.DP 2012-2022 '!Z324),"NA")</f>
        <v>3.9341544273955757</v>
      </c>
      <c r="Q324" s="27">
        <f t="shared" si="1"/>
        <v>8</v>
      </c>
      <c r="R324" s="27">
        <f t="shared" si="2"/>
        <v>463</v>
      </c>
      <c r="S324" s="28">
        <f>IFERROR((SUMIF('1.DP 2012-2022 '!E324:O324,"&gt;=0",'1.DP 2012-2022 '!E324:O324)+SUMIF('1.DP 2012-2022 '!E324:O324,"&gt;=0",'1.DP 2012-2022 '!AA324:AK324))/(SUM('1.DP 2012-2022 '!P324:Z324)),"NA")</f>
        <v>0.15262882058676169</v>
      </c>
      <c r="T324" s="29">
        <f t="shared" si="3"/>
        <v>2.637215042535839E-3</v>
      </c>
      <c r="U324" s="29">
        <f t="shared" si="4"/>
        <v>4.3145956349614615E-4</v>
      </c>
    </row>
    <row r="325" spans="1:21" ht="14.25" customHeight="1">
      <c r="A325" s="12" t="s">
        <v>714</v>
      </c>
      <c r="B325" s="12" t="s">
        <v>715</v>
      </c>
      <c r="C325" s="12" t="s">
        <v>58</v>
      </c>
      <c r="D325" s="13" t="s">
        <v>639</v>
      </c>
      <c r="E325" s="25">
        <f t="shared" si="0"/>
        <v>6.8541414456726292E-3</v>
      </c>
      <c r="F325" s="26">
        <f>IFERROR(IF('1.DP 2012-2022 '!E325&lt;0,"IRPJ NEGATIVO",('1.DP 2012-2022 '!E325+'1.DP 2012-2022 '!AA325)/'1.DP 2012-2022 '!P325),"NA")</f>
        <v>-5.8693612865147862E-2</v>
      </c>
      <c r="G325" s="26" t="str">
        <f>IFERROR(IF('1.DP 2012-2022 '!F325&lt;0,"IRPJ NEGATIVO",('1.DP 2012-2022 '!F325+'1.DP 2012-2022 '!AB325)/'1.DP 2012-2022 '!Q325),"NA")</f>
        <v>IRPJ NEGATIVO</v>
      </c>
      <c r="H325" s="26">
        <f>IFERROR(IF('1.DP 2012-2022 '!G325&lt;0,"IRPJ NEGATIVO",('1.DP 2012-2022 '!G325+'1.DP 2012-2022 '!AC325)/'1.DP 2012-2022 '!R325),"NA")</f>
        <v>0.33951699121944812</v>
      </c>
      <c r="I325" s="26">
        <f>IFERROR(IF('1.DP 2012-2022 '!H325&lt;0,"IRPJ NEGATIVO",('1.DP 2012-2022 '!H325+'1.DP 2012-2022 '!AD325)/'1.DP 2012-2022 '!S325),"NA")</f>
        <v>0.33240939430785232</v>
      </c>
      <c r="J325" s="26">
        <f>IFERROR(IF('1.DP 2012-2022 '!I325&lt;0,"IRPJ NEGATIVO",('1.DP 2012-2022 '!I325+'1.DP 2012-2022 '!AE325)/'1.DP 2012-2022 '!T325),"NA")</f>
        <v>0.46760653842057054</v>
      </c>
      <c r="K325" s="26">
        <f>IFERROR(IF('1.DP 2012-2022 '!J325&lt;0,"IRPJ NEGATIVO",('1.DP 2012-2022 '!J325+'1.DP 2012-2022 '!AF325)/'1.DP 2012-2022 '!U325),"NA")</f>
        <v>0.58381857288784855</v>
      </c>
      <c r="L325" s="26">
        <f>IFERROR(IF('1.DP 2012-2022 '!K325&lt;0,"IRPJ NEGATIVO",('1.DP 2012-2022 '!K325+'1.DP 2012-2022 '!AG325)/'1.DP 2012-2022 '!V325),"NA")</f>
        <v>-0.10588214507093983</v>
      </c>
      <c r="M325" s="26">
        <f>IFERROR(IF('1.DP 2012-2022 '!L325&lt;0,"IRPJ NEGATIVO",('1.DP 2012-2022 '!L325+'1.DP 2012-2022 '!AH325)/'1.DP 2012-2022 '!W325),"NA")</f>
        <v>0.69543588510235821</v>
      </c>
      <c r="N325" s="26">
        <f>IFERROR(IF('1.DP 2012-2022 '!M325&lt;0,"IRPJ NEGATIVO",('1.DP 2012-2022 '!M325+'1.DP 2012-2022 '!AI325)/'1.DP 2012-2022 '!X325),"NA")</f>
        <v>0.2911861169560056</v>
      </c>
      <c r="O325" s="26">
        <f>IFERROR(IF('1.DP 2012-2022 '!N325&lt;0,"IRPJ NEGATIVO",('1.DP 2012-2022 '!N325+'1.DP 2012-2022 '!AJ325)/'1.DP 2012-2022 '!Y325),"NA")</f>
        <v>0.31072299945378901</v>
      </c>
      <c r="P325" s="26">
        <f>IFERROR(IF('1.DP 2012-2022 '!O325&lt;0,"IRPJ NEGATIVO",('1.DP 2012-2022 '!O325+'1.DP 2012-2022 '!AK325)/'1.DP 2012-2022 '!Z325),"NA")</f>
        <v>0.29597386658767127</v>
      </c>
      <c r="Q325" s="27">
        <f t="shared" si="1"/>
        <v>10</v>
      </c>
      <c r="R325" s="27">
        <f t="shared" si="2"/>
        <v>463</v>
      </c>
      <c r="S325" s="28">
        <f>IFERROR((SUMIF('1.DP 2012-2022 '!E325:O325,"&gt;=0",'1.DP 2012-2022 '!E325:O325)+SUMIF('1.DP 2012-2022 '!E325:O325,"&gt;=0",'1.DP 2012-2022 '!AA325:AK325))/(SUM('1.DP 2012-2022 '!P325:Z325)),"NA")</f>
        <v>1.2339799799781033</v>
      </c>
      <c r="T325" s="29" t="str">
        <f t="shared" si="3"/>
        <v>na</v>
      </c>
      <c r="U325" s="29" t="str">
        <f t="shared" si="4"/>
        <v>na</v>
      </c>
    </row>
    <row r="326" spans="1:21" ht="14.25" customHeight="1">
      <c r="A326" s="12" t="s">
        <v>716</v>
      </c>
      <c r="B326" s="12" t="s">
        <v>717</v>
      </c>
      <c r="C326" s="12" t="s">
        <v>58</v>
      </c>
      <c r="D326" s="13" t="s">
        <v>639</v>
      </c>
      <c r="E326" s="25">
        <f t="shared" si="0"/>
        <v>6.1842896424188065E-3</v>
      </c>
      <c r="F326" s="26">
        <f>IFERROR(IF('1.DP 2012-2022 '!E326&lt;0,"IRPJ NEGATIVO",('1.DP 2012-2022 '!E326+'1.DP 2012-2022 '!AA326)/'1.DP 2012-2022 '!P326),"NA")</f>
        <v>0.13576457844428075</v>
      </c>
      <c r="G326" s="26">
        <f>IFERROR(IF('1.DP 2012-2022 '!F326&lt;0,"IRPJ NEGATIVO",('1.DP 2012-2022 '!F326+'1.DP 2012-2022 '!AB326)/'1.DP 2012-2022 '!Q326),"NA")</f>
        <v>0.27249955269155268</v>
      </c>
      <c r="H326" s="26">
        <f>IFERROR(IF('1.DP 2012-2022 '!G326&lt;0,"IRPJ NEGATIVO",('1.DP 2012-2022 '!G326+'1.DP 2012-2022 '!AC326)/'1.DP 2012-2022 '!R326),"NA")</f>
        <v>0.24506237006123666</v>
      </c>
      <c r="I326" s="26">
        <f>IFERROR(IF('1.DP 2012-2022 '!H326&lt;0,"IRPJ NEGATIVO",('1.DP 2012-2022 '!H326+'1.DP 2012-2022 '!AD326)/'1.DP 2012-2022 '!S326),"NA")</f>
        <v>0.21247760784609113</v>
      </c>
      <c r="J326" s="26">
        <f>IFERROR(IF('1.DP 2012-2022 '!I326&lt;0,"IRPJ NEGATIVO",('1.DP 2012-2022 '!I326+'1.DP 2012-2022 '!AE326)/'1.DP 2012-2022 '!T326),"NA")</f>
        <v>0.24130809360098138</v>
      </c>
      <c r="K326" s="26">
        <f>IFERROR(IF('1.DP 2012-2022 '!J326&lt;0,"IRPJ NEGATIVO",('1.DP 2012-2022 '!J326+'1.DP 2012-2022 '!AF326)/'1.DP 2012-2022 '!U326),"NA")</f>
        <v>0.38106099756282052</v>
      </c>
      <c r="L326" s="26">
        <f>IFERROR(IF('1.DP 2012-2022 '!K326&lt;0,"IRPJ NEGATIVO",('1.DP 2012-2022 '!K326+'1.DP 2012-2022 '!AG326)/'1.DP 2012-2022 '!V326),"NA")</f>
        <v>0.36823100830232225</v>
      </c>
      <c r="M326" s="26">
        <f>IFERROR(IF('1.DP 2012-2022 '!L326&lt;0,"IRPJ NEGATIVO",('1.DP 2012-2022 '!L326+'1.DP 2012-2022 '!AH326)/'1.DP 2012-2022 '!W326),"NA")</f>
        <v>0.36119201522787547</v>
      </c>
      <c r="N326" s="26">
        <f>IFERROR(IF('1.DP 2012-2022 '!M326&lt;0,"IRPJ NEGATIVO",('1.DP 2012-2022 '!M326+'1.DP 2012-2022 '!AI326)/'1.DP 2012-2022 '!X326),"NA")</f>
        <v>0.19439999916847864</v>
      </c>
      <c r="O326" s="26">
        <f>IFERROR(IF('1.DP 2012-2022 '!N326&lt;0,"IRPJ NEGATIVO",('1.DP 2012-2022 '!N326+'1.DP 2012-2022 '!AJ326)/'1.DP 2012-2022 '!Y326),"NA")</f>
        <v>0.19102750840336691</v>
      </c>
      <c r="P326" s="26">
        <f>IFERROR(IF('1.DP 2012-2022 '!O326&lt;0,"IRPJ NEGATIVO",('1.DP 2012-2022 '!O326+'1.DP 2012-2022 '!AK326)/'1.DP 2012-2022 '!Z326),"NA")</f>
        <v>0.1508990818080731</v>
      </c>
      <c r="Q326" s="27">
        <f t="shared" si="1"/>
        <v>11</v>
      </c>
      <c r="R326" s="27">
        <f t="shared" si="2"/>
        <v>463</v>
      </c>
      <c r="S326" s="28">
        <f>IFERROR((SUMIF('1.DP 2012-2022 '!E326:O326,"&gt;=0",'1.DP 2012-2022 '!E326:O326)+SUMIF('1.DP 2012-2022 '!E326:O326,"&gt;=0",'1.DP 2012-2022 '!AA326:AK326))/(SUM('1.DP 2012-2022 '!P326:Z326)),"NA")</f>
        <v>0.22127113609480456</v>
      </c>
      <c r="T326" s="29">
        <f t="shared" si="3"/>
        <v>5.2569816350817502E-3</v>
      </c>
      <c r="U326" s="29">
        <f t="shared" si="4"/>
        <v>8.6006448658757959E-4</v>
      </c>
    </row>
    <row r="327" spans="1:21" ht="14.25" customHeight="1">
      <c r="A327" s="12" t="s">
        <v>718</v>
      </c>
      <c r="B327" s="12" t="s">
        <v>719</v>
      </c>
      <c r="C327" s="12" t="s">
        <v>58</v>
      </c>
      <c r="D327" s="13" t="s">
        <v>639</v>
      </c>
      <c r="E327" s="25">
        <f t="shared" si="0"/>
        <v>4.5671460936233896E-3</v>
      </c>
      <c r="F327" s="26">
        <f>IFERROR(IF('1.DP 2012-2022 '!E327&lt;0,"IRPJ NEGATIVO",('1.DP 2012-2022 '!E327+'1.DP 2012-2022 '!AA327)/'1.DP 2012-2022 '!P327),"NA")</f>
        <v>1.2455512749484667</v>
      </c>
      <c r="G327" s="26">
        <f>IFERROR(IF('1.DP 2012-2022 '!F327&lt;0,"IRPJ NEGATIVO",('1.DP 2012-2022 '!F327+'1.DP 2012-2022 '!AB327)/'1.DP 2012-2022 '!Q327),"NA")</f>
        <v>0.18415888303309272</v>
      </c>
      <c r="H327" s="26">
        <f>IFERROR(IF('1.DP 2012-2022 '!G327&lt;0,"IRPJ NEGATIVO",('1.DP 2012-2022 '!G327+'1.DP 2012-2022 '!AC327)/'1.DP 2012-2022 '!R327),"NA")</f>
        <v>0.48455162026124382</v>
      </c>
      <c r="I327" s="26">
        <f>IFERROR(IF('1.DP 2012-2022 '!H327&lt;0,"IRPJ NEGATIVO",('1.DP 2012-2022 '!H327+'1.DP 2012-2022 '!AD327)/'1.DP 2012-2022 '!S327),"NA")</f>
        <v>0.50426168732787036</v>
      </c>
      <c r="J327" s="26">
        <f>IFERROR(IF('1.DP 2012-2022 '!I327&lt;0,"IRPJ NEGATIVO",('1.DP 2012-2022 '!I327+'1.DP 2012-2022 '!AE327)/'1.DP 2012-2022 '!T327),"NA")</f>
        <v>0.33718850600936773</v>
      </c>
      <c r="K327" s="26">
        <f>IFERROR(IF('1.DP 2012-2022 '!J327&lt;0,"IRPJ NEGATIVO",('1.DP 2012-2022 '!J327+'1.DP 2012-2022 '!AF327)/'1.DP 2012-2022 '!U327),"NA")</f>
        <v>0.14228086140631144</v>
      </c>
      <c r="L327" s="26">
        <f>IFERROR(IF('1.DP 2012-2022 '!K327&lt;0,"IRPJ NEGATIVO",('1.DP 2012-2022 '!K327+'1.DP 2012-2022 '!AG327)/'1.DP 2012-2022 '!V327),"NA")</f>
        <v>0.24250363082735954</v>
      </c>
      <c r="M327" s="26">
        <f>IFERROR(IF('1.DP 2012-2022 '!L327&lt;0,"IRPJ NEGATIVO",('1.DP 2012-2022 '!L327+'1.DP 2012-2022 '!AH327)/'1.DP 2012-2022 '!W327),"NA")</f>
        <v>0.63156676710506154</v>
      </c>
      <c r="N327" s="26">
        <f>IFERROR(IF('1.DP 2012-2022 '!M327&lt;0,"IRPJ NEGATIVO",('1.DP 2012-2022 '!M327+'1.DP 2012-2022 '!AI327)/'1.DP 2012-2022 '!X327),"NA")</f>
        <v>-0.18967695361257361</v>
      </c>
      <c r="O327" s="26">
        <f>IFERROR(IF('1.DP 2012-2022 '!N327&lt;0,"IRPJ NEGATIVO",('1.DP 2012-2022 '!N327+'1.DP 2012-2022 '!AJ327)/'1.DP 2012-2022 '!Y327),"NA")</f>
        <v>-0.22224636101010403</v>
      </c>
      <c r="P327" s="26" t="str">
        <f>IFERROR(IF('1.DP 2012-2022 '!O327&lt;0,"IRPJ NEGATIVO",('1.DP 2012-2022 '!O327+'1.DP 2012-2022 '!AK327)/'1.DP 2012-2022 '!Z327),"NA")</f>
        <v>NA</v>
      </c>
      <c r="Q327" s="27">
        <f t="shared" si="1"/>
        <v>9</v>
      </c>
      <c r="R327" s="27">
        <f t="shared" si="2"/>
        <v>463</v>
      </c>
      <c r="S327" s="28">
        <f>IFERROR((SUMIF('1.DP 2012-2022 '!E327:O327,"&gt;=0",'1.DP 2012-2022 '!E327:O327)+SUMIF('1.DP 2012-2022 '!E327:O327,"&gt;=0",'1.DP 2012-2022 '!AA327:AK327))/(SUM('1.DP 2012-2022 '!P327:Z327)),"NA")</f>
        <v>0.26675741959483829</v>
      </c>
      <c r="T327" s="29">
        <f t="shared" si="3"/>
        <v>5.1853494089709384E-3</v>
      </c>
      <c r="U327" s="29">
        <f t="shared" si="4"/>
        <v>8.483451506549627E-4</v>
      </c>
    </row>
    <row r="328" spans="1:21" ht="14.25" customHeight="1">
      <c r="A328" s="12" t="s">
        <v>720</v>
      </c>
      <c r="B328" s="12" t="s">
        <v>721</v>
      </c>
      <c r="C328" s="12" t="s">
        <v>58</v>
      </c>
      <c r="D328" s="13" t="s">
        <v>639</v>
      </c>
      <c r="E328" s="25">
        <f t="shared" si="0"/>
        <v>1.7340683430435691E-3</v>
      </c>
      <c r="F328" s="26">
        <f>IFERROR(IF('1.DP 2012-2022 '!E328&lt;0,"IRPJ NEGATIVO",('1.DP 2012-2022 '!E328+'1.DP 2012-2022 '!AA328)/'1.DP 2012-2022 '!P328),"NA")</f>
        <v>-0.48123980414090506</v>
      </c>
      <c r="G328" s="26">
        <f>IFERROR(IF('1.DP 2012-2022 '!F328&lt;0,"IRPJ NEGATIVO",('1.DP 2012-2022 '!F328+'1.DP 2012-2022 '!AB328)/'1.DP 2012-2022 '!Q328),"NA")</f>
        <v>-1.8473454734043575</v>
      </c>
      <c r="H328" s="26">
        <f>IFERROR(IF('1.DP 2012-2022 '!G328&lt;0,"IRPJ NEGATIVO",('1.DP 2012-2022 '!G328+'1.DP 2012-2022 '!AC328)/'1.DP 2012-2022 '!R328),"NA")</f>
        <v>0.5021193142084257</v>
      </c>
      <c r="I328" s="26">
        <f>IFERROR(IF('1.DP 2012-2022 '!H328&lt;0,"IRPJ NEGATIVO",('1.DP 2012-2022 '!H328+'1.DP 2012-2022 '!AD328)/'1.DP 2012-2022 '!S328),"NA")</f>
        <v>-0.61105713203200707</v>
      </c>
      <c r="J328" s="26">
        <f>IFERROR(IF('1.DP 2012-2022 '!I328&lt;0,"IRPJ NEGATIVO",('1.DP 2012-2022 '!I328+'1.DP 2012-2022 '!AE328)/'1.DP 2012-2022 '!T328),"NA")</f>
        <v>0.34618855195612874</v>
      </c>
      <c r="K328" s="26">
        <f>IFERROR(IF('1.DP 2012-2022 '!J328&lt;0,"IRPJ NEGATIVO",('1.DP 2012-2022 '!J328+'1.DP 2012-2022 '!AF328)/'1.DP 2012-2022 '!U328),"NA")</f>
        <v>-4.5434223335382003E-2</v>
      </c>
      <c r="L328" s="26" t="str">
        <f>IFERROR(IF('1.DP 2012-2022 '!K328&lt;0,"IRPJ NEGATIVO",('1.DP 2012-2022 '!K328+'1.DP 2012-2022 '!AG328)/'1.DP 2012-2022 '!V328),"NA")</f>
        <v>NA</v>
      </c>
      <c r="M328" s="26" t="str">
        <f>IFERROR(IF('1.DP 2012-2022 '!L328&lt;0,"IRPJ NEGATIVO",('1.DP 2012-2022 '!L328+'1.DP 2012-2022 '!AH328)/'1.DP 2012-2022 '!W328),"NA")</f>
        <v>NA</v>
      </c>
      <c r="N328" s="26" t="str">
        <f>IFERROR(IF('1.DP 2012-2022 '!M328&lt;0,"IRPJ NEGATIVO",('1.DP 2012-2022 '!M328+'1.DP 2012-2022 '!AI328)/'1.DP 2012-2022 '!X328),"NA")</f>
        <v>NA</v>
      </c>
      <c r="O328" s="26" t="str">
        <f>IFERROR(IF('1.DP 2012-2022 '!N328&lt;0,"IRPJ NEGATIVO",('1.DP 2012-2022 '!N328+'1.DP 2012-2022 '!AJ328)/'1.DP 2012-2022 '!Y328),"NA")</f>
        <v>NA</v>
      </c>
      <c r="P328" s="26" t="str">
        <f>IFERROR(IF('1.DP 2012-2022 '!O328&lt;0,"IRPJ NEGATIVO",('1.DP 2012-2022 '!O328+'1.DP 2012-2022 '!AK328)/'1.DP 2012-2022 '!Z328),"NA")</f>
        <v>NA</v>
      </c>
      <c r="Q328" s="27">
        <f t="shared" si="1"/>
        <v>3</v>
      </c>
      <c r="R328" s="27">
        <f t="shared" si="2"/>
        <v>463</v>
      </c>
      <c r="S328" s="28">
        <f>IFERROR((SUMIF('1.DP 2012-2022 '!E328:O328,"&gt;=0",'1.DP 2012-2022 '!E328:O328)+SUMIF('1.DP 2012-2022 '!E328:O328,"&gt;=0",'1.DP 2012-2022 '!AA328:AK328))/(SUM('1.DP 2012-2022 '!P328:Z328)),"NA")</f>
        <v>-1.3838790917105379</v>
      </c>
      <c r="T328" s="29" t="str">
        <f t="shared" si="3"/>
        <v>na</v>
      </c>
      <c r="U328" s="29" t="str">
        <f t="shared" si="4"/>
        <v>na</v>
      </c>
    </row>
    <row r="329" spans="1:21" ht="14.25" customHeight="1">
      <c r="A329" s="12" t="s">
        <v>722</v>
      </c>
      <c r="B329" s="12" t="s">
        <v>723</v>
      </c>
      <c r="C329" s="12" t="s">
        <v>58</v>
      </c>
      <c r="D329" s="13" t="s">
        <v>639</v>
      </c>
      <c r="E329" s="25">
        <f t="shared" si="0"/>
        <v>4.047069658929113E-3</v>
      </c>
      <c r="F329" s="26">
        <f>IFERROR(IF('1.DP 2012-2022 '!E329&lt;0,"IRPJ NEGATIVO",('1.DP 2012-2022 '!E329+'1.DP 2012-2022 '!AA329)/'1.DP 2012-2022 '!P329),"NA")</f>
        <v>0.19452762848762681</v>
      </c>
      <c r="G329" s="26">
        <f>IFERROR(IF('1.DP 2012-2022 '!F329&lt;0,"IRPJ NEGATIVO",('1.DP 2012-2022 '!F329+'1.DP 2012-2022 '!AB329)/'1.DP 2012-2022 '!Q329),"NA")</f>
        <v>0.22774572863820206</v>
      </c>
      <c r="H329" s="26">
        <f>IFERROR(IF('1.DP 2012-2022 '!G329&lt;0,"IRPJ NEGATIVO",('1.DP 2012-2022 '!G329+'1.DP 2012-2022 '!AC329)/'1.DP 2012-2022 '!R329),"NA")</f>
        <v>0.23593923361536653</v>
      </c>
      <c r="I329" s="26">
        <f>IFERROR(IF('1.DP 2012-2022 '!H329&lt;0,"IRPJ NEGATIVO",('1.DP 2012-2022 '!H329+'1.DP 2012-2022 '!AD329)/'1.DP 2012-2022 '!S329),"NA")</f>
        <v>0.2112094972059998</v>
      </c>
      <c r="J329" s="26">
        <f>IFERROR(IF('1.DP 2012-2022 '!I329&lt;0,"IRPJ NEGATIVO",('1.DP 2012-2022 '!I329+'1.DP 2012-2022 '!AE329)/'1.DP 2012-2022 '!T329),"NA")</f>
        <v>0.21351131275983587</v>
      </c>
      <c r="K329" s="26">
        <f>IFERROR(IF('1.DP 2012-2022 '!J329&lt;0,"IRPJ NEGATIVO",('1.DP 2012-2022 '!J329+'1.DP 2012-2022 '!AF329)/'1.DP 2012-2022 '!U329),"NA")</f>
        <v>0.59993092649562152</v>
      </c>
      <c r="L329" s="26">
        <f>IFERROR(IF('1.DP 2012-2022 '!K329&lt;0,"IRPJ NEGATIVO",('1.DP 2012-2022 '!K329+'1.DP 2012-2022 '!AG329)/'1.DP 2012-2022 '!V329),"NA")</f>
        <v>-0.20848225343823057</v>
      </c>
      <c r="M329" s="26">
        <f>IFERROR(IF('1.DP 2012-2022 '!L329&lt;0,"IRPJ NEGATIVO",('1.DP 2012-2022 '!L329+'1.DP 2012-2022 '!AH329)/'1.DP 2012-2022 '!W329),"NA")</f>
        <v>-0.14847575125915927</v>
      </c>
      <c r="N329" s="26">
        <f>IFERROR(IF('1.DP 2012-2022 '!M329&lt;0,"IRPJ NEGATIVO",('1.DP 2012-2022 '!M329+'1.DP 2012-2022 '!AI329)/'1.DP 2012-2022 '!X329),"NA")</f>
        <v>0.2236888990490199</v>
      </c>
      <c r="O329" s="26">
        <f>IFERROR(IF('1.DP 2012-2022 '!N329&lt;0,"IRPJ NEGATIVO",('1.DP 2012-2022 '!N329+'1.DP 2012-2022 '!AJ329)/'1.DP 2012-2022 '!Y329),"NA")</f>
        <v>0.15385318943133505</v>
      </c>
      <c r="P329" s="26">
        <f>IFERROR(IF('1.DP 2012-2022 '!O329&lt;0,"IRPJ NEGATIVO",('1.DP 2012-2022 '!O329+'1.DP 2012-2022 '!AK329)/'1.DP 2012-2022 '!Z329),"NA")</f>
        <v>-0.23332176508947658</v>
      </c>
      <c r="Q329" s="27">
        <f t="shared" si="1"/>
        <v>11</v>
      </c>
      <c r="R329" s="27">
        <f t="shared" si="2"/>
        <v>463</v>
      </c>
      <c r="S329" s="28">
        <f>IFERROR((SUMIF('1.DP 2012-2022 '!E329:O329,"&gt;=0",'1.DP 2012-2022 '!E329:O329)+SUMIF('1.DP 2012-2022 '!E329:O329,"&gt;=0",'1.DP 2012-2022 '!AA329:AK329))/(SUM('1.DP 2012-2022 '!P329:Z329)),"NA")</f>
        <v>0.26873981813807835</v>
      </c>
      <c r="T329" s="29">
        <f t="shared" si="3"/>
        <v>6.384747299176808E-3</v>
      </c>
      <c r="U329" s="29">
        <f t="shared" si="4"/>
        <v>1.0445717312787498E-3</v>
      </c>
    </row>
    <row r="330" spans="1:21" ht="14.25" customHeight="1">
      <c r="A330" s="12" t="s">
        <v>724</v>
      </c>
      <c r="B330" s="12" t="s">
        <v>725</v>
      </c>
      <c r="C330" s="12" t="s">
        <v>58</v>
      </c>
      <c r="D330" s="13" t="s">
        <v>639</v>
      </c>
      <c r="E330" s="25">
        <f t="shared" si="0"/>
        <v>3.4723611979026441E-3</v>
      </c>
      <c r="F330" s="26">
        <f>IFERROR(IF('1.DP 2012-2022 '!E330&lt;0,"IRPJ NEGATIVO",('1.DP 2012-2022 '!E330+'1.DP 2012-2022 '!AA330)/'1.DP 2012-2022 '!P330),"NA")</f>
        <v>1.3714485875065621E-2</v>
      </c>
      <c r="G330" s="26">
        <f>IFERROR(IF('1.DP 2012-2022 '!F330&lt;0,"IRPJ NEGATIVO",('1.DP 2012-2022 '!F330+'1.DP 2012-2022 '!AB330)/'1.DP 2012-2022 '!Q330),"NA")</f>
        <v>0.15339200498955577</v>
      </c>
      <c r="H330" s="26">
        <f>IFERROR(IF('1.DP 2012-2022 '!G330&lt;0,"IRPJ NEGATIVO",('1.DP 2012-2022 '!G330+'1.DP 2012-2022 '!AC330)/'1.DP 2012-2022 '!R330),"NA")</f>
        <v>5.7592942735396731E-2</v>
      </c>
      <c r="I330" s="26">
        <f>IFERROR(IF('1.DP 2012-2022 '!H330&lt;0,"IRPJ NEGATIVO",('1.DP 2012-2022 '!H330+'1.DP 2012-2022 '!AD330)/'1.DP 2012-2022 '!S330),"NA")</f>
        <v>-7.0779427783377287E-3</v>
      </c>
      <c r="J330" s="26">
        <f>IFERROR(IF('1.DP 2012-2022 '!I330&lt;0,"IRPJ NEGATIVO",('1.DP 2012-2022 '!I330+'1.DP 2012-2022 '!AE330)/'1.DP 2012-2022 '!T330),"NA")</f>
        <v>-6.8017852755295196E-3</v>
      </c>
      <c r="K330" s="26">
        <f>IFERROR(IF('1.DP 2012-2022 '!J330&lt;0,"IRPJ NEGATIVO",('1.DP 2012-2022 '!J330+'1.DP 2012-2022 '!AF330)/'1.DP 2012-2022 '!U330),"NA")</f>
        <v>8.5584128898121684E-2</v>
      </c>
      <c r="L330" s="26">
        <f>IFERROR(IF('1.DP 2012-2022 '!K330&lt;0,"IRPJ NEGATIVO",('1.DP 2012-2022 '!K330+'1.DP 2012-2022 '!AG330)/'1.DP 2012-2022 '!V330),"NA")</f>
        <v>4.6431276809087887E-2</v>
      </c>
      <c r="M330" s="26">
        <f>IFERROR(IF('1.DP 2012-2022 '!L330&lt;0,"IRPJ NEGATIVO",('1.DP 2012-2022 '!L330+'1.DP 2012-2022 '!AH330)/'1.DP 2012-2022 '!W330),"NA")</f>
        <v>0.65098966777458622</v>
      </c>
      <c r="N330" s="26">
        <f>IFERROR(IF('1.DP 2012-2022 '!M330&lt;0,"IRPJ NEGATIVO",('1.DP 2012-2022 '!M330+'1.DP 2012-2022 '!AI330)/'1.DP 2012-2022 '!X330),"NA")</f>
        <v>-0.75836778869043997</v>
      </c>
      <c r="O330" s="26">
        <f>IFERROR(IF('1.DP 2012-2022 '!N330&lt;0,"IRPJ NEGATIVO",('1.DP 2012-2022 '!N330+'1.DP 2012-2022 '!AJ330)/'1.DP 2012-2022 '!Y330),"NA")</f>
        <v>0.61387845560097754</v>
      </c>
      <c r="P330" s="26">
        <f>IFERROR(IF('1.DP 2012-2022 '!O330&lt;0,"IRPJ NEGATIVO",('1.DP 2012-2022 '!O330+'1.DP 2012-2022 '!AK330)/'1.DP 2012-2022 '!Z330),"NA")</f>
        <v>54.723213256841845</v>
      </c>
      <c r="Q330" s="27">
        <f t="shared" si="1"/>
        <v>9</v>
      </c>
      <c r="R330" s="27">
        <f t="shared" si="2"/>
        <v>463</v>
      </c>
      <c r="S330" s="28">
        <f>IFERROR((SUMIF('1.DP 2012-2022 '!E330:O330,"&gt;=0",'1.DP 2012-2022 '!E330:O330)+SUMIF('1.DP 2012-2022 '!E330:O330,"&gt;=0",'1.DP 2012-2022 '!AA330:AK330))/(SUM('1.DP 2012-2022 '!P330:Z330)),"NA")</f>
        <v>-4.5826571893402446E-2</v>
      </c>
      <c r="T330" s="29">
        <f t="shared" si="3"/>
        <v>-8.9079729382423765E-4</v>
      </c>
      <c r="U330" s="29">
        <f t="shared" si="4"/>
        <v>-1.4573821450198659E-4</v>
      </c>
    </row>
    <row r="331" spans="1:21" ht="14.25" customHeight="1">
      <c r="A331" s="12" t="s">
        <v>726</v>
      </c>
      <c r="B331" s="12" t="s">
        <v>727</v>
      </c>
      <c r="C331" s="12" t="s">
        <v>58</v>
      </c>
      <c r="D331" s="13" t="s">
        <v>639</v>
      </c>
      <c r="E331" s="25">
        <f t="shared" si="0"/>
        <v>6.142305188670363E-3</v>
      </c>
      <c r="F331" s="26">
        <f>IFERROR(IF('1.DP 2012-2022 '!E331&lt;0,"IRPJ NEGATIVO",('1.DP 2012-2022 '!E331+'1.DP 2012-2022 '!AA331)/'1.DP 2012-2022 '!P331),"NA")</f>
        <v>0.26949458779285629</v>
      </c>
      <c r="G331" s="26">
        <f>IFERROR(IF('1.DP 2012-2022 '!F331&lt;0,"IRPJ NEGATIVO",('1.DP 2012-2022 '!F331+'1.DP 2012-2022 '!AB331)/'1.DP 2012-2022 '!Q331),"NA")</f>
        <v>0.27263232471255155</v>
      </c>
      <c r="H331" s="26">
        <f>IFERROR(IF('1.DP 2012-2022 '!G331&lt;0,"IRPJ NEGATIVO",('1.DP 2012-2022 '!G331+'1.DP 2012-2022 '!AC331)/'1.DP 2012-2022 '!R331),"NA")</f>
        <v>0.26597546610606498</v>
      </c>
      <c r="I331" s="26">
        <f>IFERROR(IF('1.DP 2012-2022 '!H331&lt;0,"IRPJ NEGATIVO",('1.DP 2012-2022 '!H331+'1.DP 2012-2022 '!AD331)/'1.DP 2012-2022 '!S331),"NA")</f>
        <v>0.28012852659885851</v>
      </c>
      <c r="J331" s="26">
        <f>IFERROR(IF('1.DP 2012-2022 '!I331&lt;0,"IRPJ NEGATIVO",('1.DP 2012-2022 '!I331+'1.DP 2012-2022 '!AE331)/'1.DP 2012-2022 '!T331),"NA")</f>
        <v>0.27534845701733796</v>
      </c>
      <c r="K331" s="26">
        <f>IFERROR(IF('1.DP 2012-2022 '!J331&lt;0,"IRPJ NEGATIVO",('1.DP 2012-2022 '!J331+'1.DP 2012-2022 '!AF331)/'1.DP 2012-2022 '!U331),"NA")</f>
        <v>0.28093962406744177</v>
      </c>
      <c r="L331" s="26">
        <f>IFERROR(IF('1.DP 2012-2022 '!K331&lt;0,"IRPJ NEGATIVO",('1.DP 2012-2022 '!K331+'1.DP 2012-2022 '!AG331)/'1.DP 2012-2022 '!V331),"NA")</f>
        <v>0.28625346144985137</v>
      </c>
      <c r="M331" s="26">
        <f>IFERROR(IF('1.DP 2012-2022 '!L331&lt;0,"IRPJ NEGATIVO",('1.DP 2012-2022 '!L331+'1.DP 2012-2022 '!AH331)/'1.DP 2012-2022 '!W331),"NA")</f>
        <v>8.7229736749370221E-2</v>
      </c>
      <c r="N331" s="26">
        <f>IFERROR(IF('1.DP 2012-2022 '!M331&lt;0,"IRPJ NEGATIVO",('1.DP 2012-2022 '!M331+'1.DP 2012-2022 '!AI331)/'1.DP 2012-2022 '!X331),"NA")</f>
        <v>0.29169081997000273</v>
      </c>
      <c r="O331" s="26">
        <f>IFERROR(IF('1.DP 2012-2022 '!N331&lt;0,"IRPJ NEGATIVO",('1.DP 2012-2022 '!N331+'1.DP 2012-2022 '!AJ331)/'1.DP 2012-2022 '!Y331),"NA")</f>
        <v>0.27565908858509913</v>
      </c>
      <c r="P331" s="26">
        <f>IFERROR(IF('1.DP 2012-2022 '!O331&lt;0,"IRPJ NEGATIVO",('1.DP 2012-2022 '!O331+'1.DP 2012-2022 '!AK331)/'1.DP 2012-2022 '!Z331),"NA")</f>
        <v>0.24955017756556605</v>
      </c>
      <c r="Q331" s="27">
        <f t="shared" si="1"/>
        <v>11</v>
      </c>
      <c r="R331" s="27">
        <f t="shared" si="2"/>
        <v>463</v>
      </c>
      <c r="S331" s="28">
        <f>IFERROR((SUMIF('1.DP 2012-2022 '!E331:O331,"&gt;=0",'1.DP 2012-2022 '!E331:O331)+SUMIF('1.DP 2012-2022 '!E331:O331,"&gt;=0",'1.DP 2012-2022 '!AA331:AK331))/(SUM('1.DP 2012-2022 '!P331:Z331)),"NA")</f>
        <v>0.2711275738084461</v>
      </c>
      <c r="T331" s="29">
        <f t="shared" si="3"/>
        <v>6.4414758356218299E-3</v>
      </c>
      <c r="U331" s="29">
        <f t="shared" si="4"/>
        <v>1.0538527603861864E-3</v>
      </c>
    </row>
    <row r="332" spans="1:21" ht="14.25" customHeight="1">
      <c r="A332" s="12" t="s">
        <v>728</v>
      </c>
      <c r="B332" s="12" t="s">
        <v>729</v>
      </c>
      <c r="C332" s="12" t="s">
        <v>58</v>
      </c>
      <c r="D332" s="13" t="s">
        <v>639</v>
      </c>
      <c r="E332" s="25">
        <f t="shared" si="0"/>
        <v>1.4119130026350845E-3</v>
      </c>
      <c r="F332" s="26">
        <f>IFERROR(IF('1.DP 2012-2022 '!E332&lt;0,"IRPJ NEGATIVO",('1.DP 2012-2022 '!E332+'1.DP 2012-2022 '!AA332)/'1.DP 2012-2022 '!P332),"NA")</f>
        <v>0.34835569964911778</v>
      </c>
      <c r="G332" s="26">
        <f>IFERROR(IF('1.DP 2012-2022 '!F332&lt;0,"IRPJ NEGATIVO",('1.DP 2012-2022 '!F332+'1.DP 2012-2022 '!AB332)/'1.DP 2012-2022 '!Q332),"NA")</f>
        <v>0.30536002057092632</v>
      </c>
      <c r="H332" s="26" t="str">
        <f>IFERROR(IF('1.DP 2012-2022 '!G332&lt;0,"IRPJ NEGATIVO",('1.DP 2012-2022 '!G332+'1.DP 2012-2022 '!AC332)/'1.DP 2012-2022 '!R332),"NA")</f>
        <v>NA</v>
      </c>
      <c r="I332" s="26" t="str">
        <f>IFERROR(IF('1.DP 2012-2022 '!H332&lt;0,"IRPJ NEGATIVO",('1.DP 2012-2022 '!H332+'1.DP 2012-2022 '!AD332)/'1.DP 2012-2022 '!S332),"NA")</f>
        <v>NA</v>
      </c>
      <c r="J332" s="26" t="str">
        <f>IFERROR(IF('1.DP 2012-2022 '!I332&lt;0,"IRPJ NEGATIVO",('1.DP 2012-2022 '!I332+'1.DP 2012-2022 '!AE332)/'1.DP 2012-2022 '!T332),"NA")</f>
        <v>NA</v>
      </c>
      <c r="K332" s="26" t="str">
        <f>IFERROR(IF('1.DP 2012-2022 '!J332&lt;0,"IRPJ NEGATIVO",('1.DP 2012-2022 '!J332+'1.DP 2012-2022 '!AF332)/'1.DP 2012-2022 '!U332),"NA")</f>
        <v>NA</v>
      </c>
      <c r="L332" s="26" t="str">
        <f>IFERROR(IF('1.DP 2012-2022 '!K332&lt;0,"IRPJ NEGATIVO",('1.DP 2012-2022 '!K332+'1.DP 2012-2022 '!AG332)/'1.DP 2012-2022 '!V332),"NA")</f>
        <v>NA</v>
      </c>
      <c r="M332" s="26" t="str">
        <f>IFERROR(IF('1.DP 2012-2022 '!L332&lt;0,"IRPJ NEGATIVO",('1.DP 2012-2022 '!L332+'1.DP 2012-2022 '!AH332)/'1.DP 2012-2022 '!W332),"NA")</f>
        <v>NA</v>
      </c>
      <c r="N332" s="26" t="str">
        <f>IFERROR(IF('1.DP 2012-2022 '!M332&lt;0,"IRPJ NEGATIVO",('1.DP 2012-2022 '!M332+'1.DP 2012-2022 '!AI332)/'1.DP 2012-2022 '!X332),"NA")</f>
        <v>NA</v>
      </c>
      <c r="O332" s="26" t="str">
        <f>IFERROR(IF('1.DP 2012-2022 '!N332&lt;0,"IRPJ NEGATIVO",('1.DP 2012-2022 '!N332+'1.DP 2012-2022 '!AJ332)/'1.DP 2012-2022 '!Y332),"NA")</f>
        <v>NA</v>
      </c>
      <c r="P332" s="26" t="str">
        <f>IFERROR(IF('1.DP 2012-2022 '!O332&lt;0,"IRPJ NEGATIVO",('1.DP 2012-2022 '!O332+'1.DP 2012-2022 '!AK332)/'1.DP 2012-2022 '!Z332),"NA")</f>
        <v>NA</v>
      </c>
      <c r="Q332" s="27">
        <f t="shared" si="1"/>
        <v>2</v>
      </c>
      <c r="R332" s="27">
        <f t="shared" si="2"/>
        <v>463</v>
      </c>
      <c r="S332" s="28">
        <f>IFERROR((SUMIF('1.DP 2012-2022 '!E332:O332,"&gt;=0",'1.DP 2012-2022 '!E332:O332)+SUMIF('1.DP 2012-2022 '!E332:O332,"&gt;=0",'1.DP 2012-2022 '!AA332:AK332))/(SUM('1.DP 2012-2022 '!P332:Z332)),"NA")</f>
        <v>0.33013044086953558</v>
      </c>
      <c r="T332" s="29">
        <f t="shared" si="3"/>
        <v>1.4260494206027455E-3</v>
      </c>
      <c r="U332" s="29">
        <f t="shared" si="4"/>
        <v>2.3330773206327603E-4</v>
      </c>
    </row>
    <row r="333" spans="1:21" ht="14.25" customHeight="1">
      <c r="A333" s="12" t="s">
        <v>730</v>
      </c>
      <c r="B333" s="12" t="s">
        <v>731</v>
      </c>
      <c r="C333" s="12" t="s">
        <v>58</v>
      </c>
      <c r="D333" s="13" t="s">
        <v>639</v>
      </c>
      <c r="E333" s="25">
        <f t="shared" si="0"/>
        <v>1.8793393658099707E-3</v>
      </c>
      <c r="F333" s="26">
        <f>IFERROR(IF('1.DP 2012-2022 '!E333&lt;0,"IRPJ NEGATIVO",('1.DP 2012-2022 '!E333+'1.DP 2012-2022 '!AA333)/'1.DP 2012-2022 '!P333),"NA")</f>
        <v>0.25493174908117333</v>
      </c>
      <c r="G333" s="26">
        <f>IFERROR(IF('1.DP 2012-2022 '!F333&lt;0,"IRPJ NEGATIVO",('1.DP 2012-2022 '!F333+'1.DP 2012-2022 '!AB333)/'1.DP 2012-2022 '!Q333),"NA")</f>
        <v>0.26561738025828385</v>
      </c>
      <c r="H333" s="26">
        <f>IFERROR(IF('1.DP 2012-2022 '!G333&lt;0,"IRPJ NEGATIVO",('1.DP 2012-2022 '!G333+'1.DP 2012-2022 '!AC333)/'1.DP 2012-2022 '!R333),"NA")</f>
        <v>0.27048189463328509</v>
      </c>
      <c r="I333" s="26">
        <f>IFERROR(IF('1.DP 2012-2022 '!H333&lt;0,"IRPJ NEGATIVO",('1.DP 2012-2022 '!H333+'1.DP 2012-2022 '!AD333)/'1.DP 2012-2022 '!S333),"NA")</f>
        <v>0</v>
      </c>
      <c r="J333" s="26">
        <f>IFERROR(IF('1.DP 2012-2022 '!I333&lt;0,"IRPJ NEGATIVO",('1.DP 2012-2022 '!I333+'1.DP 2012-2022 '!AE333)/'1.DP 2012-2022 '!T333),"NA")</f>
        <v>0</v>
      </c>
      <c r="K333" s="26">
        <f>IFERROR(IF('1.DP 2012-2022 '!J333&lt;0,"IRPJ NEGATIVO",('1.DP 2012-2022 '!J333+'1.DP 2012-2022 '!AF333)/'1.DP 2012-2022 '!U333),"NA")</f>
        <v>0</v>
      </c>
      <c r="L333" s="26">
        <f>IFERROR(IF('1.DP 2012-2022 '!K333&lt;0,"IRPJ NEGATIVO",('1.DP 2012-2022 '!K333+'1.DP 2012-2022 '!AG333)/'1.DP 2012-2022 '!V333),"NA")</f>
        <v>0</v>
      </c>
      <c r="M333" s="26">
        <f>IFERROR(IF('1.DP 2012-2022 '!L333&lt;0,"IRPJ NEGATIVO",('1.DP 2012-2022 '!L333+'1.DP 2012-2022 '!AH333)/'1.DP 2012-2022 '!W333),"NA")</f>
        <v>0</v>
      </c>
      <c r="N333" s="26">
        <f>IFERROR(IF('1.DP 2012-2022 '!M333&lt;0,"IRPJ NEGATIVO",('1.DP 2012-2022 '!M333+'1.DP 2012-2022 '!AI333)/'1.DP 2012-2022 '!X333),"NA")</f>
        <v>0</v>
      </c>
      <c r="O333" s="26">
        <f>IFERROR(IF('1.DP 2012-2022 '!N333&lt;0,"IRPJ NEGATIVO",('1.DP 2012-2022 '!N333+'1.DP 2012-2022 '!AJ333)/'1.DP 2012-2022 '!Y333),"NA")</f>
        <v>0</v>
      </c>
      <c r="P333" s="26">
        <f>IFERROR(IF('1.DP 2012-2022 '!O333&lt;0,"IRPJ NEGATIVO",('1.DP 2012-2022 '!O333+'1.DP 2012-2022 '!AK333)/'1.DP 2012-2022 '!Z333),"NA")</f>
        <v>0</v>
      </c>
      <c r="Q333" s="27">
        <f t="shared" si="1"/>
        <v>11</v>
      </c>
      <c r="R333" s="27">
        <f t="shared" si="2"/>
        <v>463</v>
      </c>
      <c r="S333" s="28">
        <f>IFERROR((SUMIF('1.DP 2012-2022 '!E333:O333,"&gt;=0",'1.DP 2012-2022 '!E333:O333)+SUMIF('1.DP 2012-2022 '!E333:O333,"&gt;=0",'1.DP 2012-2022 '!AA333:AK333))/(SUM('1.DP 2012-2022 '!P333:Z333)),"NA")</f>
        <v>9.280346452142138E-2</v>
      </c>
      <c r="T333" s="29">
        <f t="shared" si="3"/>
        <v>2.204833930314547E-3</v>
      </c>
      <c r="U333" s="29">
        <f t="shared" si="4"/>
        <v>3.6072018011859899E-4</v>
      </c>
    </row>
    <row r="334" spans="1:21" ht="14.25" customHeight="1">
      <c r="A334" s="12" t="s">
        <v>732</v>
      </c>
      <c r="B334" s="12" t="s">
        <v>733</v>
      </c>
      <c r="C334" s="12" t="s">
        <v>58</v>
      </c>
      <c r="D334" s="13" t="s">
        <v>639</v>
      </c>
      <c r="E334" s="25">
        <f t="shared" si="0"/>
        <v>2.7999997793581024E-3</v>
      </c>
      <c r="F334" s="26">
        <f>IFERROR(IF('1.DP 2012-2022 '!E334&lt;0,"IRPJ NEGATIVO",('1.DP 2012-2022 '!E334+'1.DP 2012-2022 '!AA334)/'1.DP 2012-2022 '!P334),"NA")</f>
        <v>0.22860293881716498</v>
      </c>
      <c r="G334" s="26">
        <f>IFERROR(IF('1.DP 2012-2022 '!F334&lt;0,"IRPJ NEGATIVO",('1.DP 2012-2022 '!F334+'1.DP 2012-2022 '!AB334)/'1.DP 2012-2022 '!Q334),"NA")</f>
        <v>0.13137771981458049</v>
      </c>
      <c r="H334" s="26">
        <f>IFERROR(IF('1.DP 2012-2022 '!G334&lt;0,"IRPJ NEGATIVO",('1.DP 2012-2022 '!G334+'1.DP 2012-2022 '!AC334)/'1.DP 2012-2022 '!R334),"NA")</f>
        <v>0.19142450722850771</v>
      </c>
      <c r="I334" s="26">
        <f>IFERROR(IF('1.DP 2012-2022 '!H334&lt;0,"IRPJ NEGATIVO",('1.DP 2012-2022 '!H334+'1.DP 2012-2022 '!AD334)/'1.DP 2012-2022 '!S334),"NA")</f>
        <v>0.38511194089276429</v>
      </c>
      <c r="J334" s="26">
        <f>IFERROR(IF('1.DP 2012-2022 '!I334&lt;0,"IRPJ NEGATIVO",('1.DP 2012-2022 '!I334+'1.DP 2012-2022 '!AE334)/'1.DP 2012-2022 '!T334),"NA")</f>
        <v>0.22918716284017515</v>
      </c>
      <c r="K334" s="26">
        <f>IFERROR(IF('1.DP 2012-2022 '!J334&lt;0,"IRPJ NEGATIVO",('1.DP 2012-2022 '!J334+'1.DP 2012-2022 '!AF334)/'1.DP 2012-2022 '!U334),"NA")</f>
        <v>-4.3426835012175404</v>
      </c>
      <c r="L334" s="26">
        <f>IFERROR(IF('1.DP 2012-2022 '!K334&lt;0,"IRPJ NEGATIVO",('1.DP 2012-2022 '!K334+'1.DP 2012-2022 '!AG334)/'1.DP 2012-2022 '!V334),"NA")</f>
        <v>1.7299637425250436</v>
      </c>
      <c r="M334" s="26">
        <f>IFERROR(IF('1.DP 2012-2022 '!L334&lt;0,"IRPJ NEGATIVO",('1.DP 2012-2022 '!L334+'1.DP 2012-2022 '!AH334)/'1.DP 2012-2022 '!W334),"NA")</f>
        <v>-0.77638011037795351</v>
      </c>
      <c r="N334" s="26">
        <f>IFERROR(IF('1.DP 2012-2022 '!M334&lt;0,"IRPJ NEGATIVO",('1.DP 2012-2022 '!M334+'1.DP 2012-2022 '!AI334)/'1.DP 2012-2022 '!X334),"NA")</f>
        <v>-0.24827409877439707</v>
      </c>
      <c r="O334" s="26">
        <f>IFERROR(IF('1.DP 2012-2022 '!N334&lt;0,"IRPJ NEGATIVO",('1.DP 2012-2022 '!N334+'1.DP 2012-2022 '!AJ334)/'1.DP 2012-2022 '!Y334),"NA")</f>
        <v>0.21691973979365575</v>
      </c>
      <c r="P334" s="26">
        <f>IFERROR(IF('1.DP 2012-2022 '!O334&lt;0,"IRPJ NEGATIVO",('1.DP 2012-2022 '!O334+'1.DP 2012-2022 '!AK334)/'1.DP 2012-2022 '!Z334),"NA")</f>
        <v>-0.20058470658540289</v>
      </c>
      <c r="Q334" s="27">
        <f t="shared" si="1"/>
        <v>8</v>
      </c>
      <c r="R334" s="27">
        <f t="shared" si="2"/>
        <v>463</v>
      </c>
      <c r="S334" s="28">
        <f>IFERROR((SUMIF('1.DP 2012-2022 '!E334:O334,"&gt;=0",'1.DP 2012-2022 '!E334:O334)+SUMIF('1.DP 2012-2022 '!E334:O334,"&gt;=0",'1.DP 2012-2022 '!AA334:AK334))/(SUM('1.DP 2012-2022 '!P334:Z334)),"NA")</f>
        <v>0.36818680159096184</v>
      </c>
      <c r="T334" s="29">
        <f t="shared" si="3"/>
        <v>6.361758990772559E-3</v>
      </c>
      <c r="U334" s="29">
        <f t="shared" si="4"/>
        <v>1.0408107465468886E-3</v>
      </c>
    </row>
    <row r="335" spans="1:21" ht="14.25" customHeight="1">
      <c r="A335" s="12" t="s">
        <v>734</v>
      </c>
      <c r="B335" s="12" t="s">
        <v>735</v>
      </c>
      <c r="C335" s="12" t="s">
        <v>58</v>
      </c>
      <c r="D335" s="13" t="s">
        <v>639</v>
      </c>
      <c r="E335" s="25">
        <f t="shared" si="0"/>
        <v>2.7620965619562753E-3</v>
      </c>
      <c r="F335" s="26">
        <f>IFERROR(IF('1.DP 2012-2022 '!E335&lt;0,"IRPJ NEGATIVO",('1.DP 2012-2022 '!E335+'1.DP 2012-2022 '!AA335)/'1.DP 2012-2022 '!P335),"NA")</f>
        <v>0.14938743263657683</v>
      </c>
      <c r="G335" s="26">
        <f>IFERROR(IF('1.DP 2012-2022 '!F335&lt;0,"IRPJ NEGATIVO",('1.DP 2012-2022 '!F335+'1.DP 2012-2022 '!AB335)/'1.DP 2012-2022 '!Q335),"NA")</f>
        <v>0.15672664051750002</v>
      </c>
      <c r="H335" s="26">
        <f>IFERROR(IF('1.DP 2012-2022 '!G335&lt;0,"IRPJ NEGATIVO",('1.DP 2012-2022 '!G335+'1.DP 2012-2022 '!AC335)/'1.DP 2012-2022 '!R335),"NA")</f>
        <v>0.16779126958379653</v>
      </c>
      <c r="I335" s="26">
        <f>IFERROR(IF('1.DP 2012-2022 '!H335&lt;0,"IRPJ NEGATIVO",('1.DP 2012-2022 '!H335+'1.DP 2012-2022 '!AD335)/'1.DP 2012-2022 '!S335),"NA")</f>
        <v>0.12552990455051075</v>
      </c>
      <c r="J335" s="26">
        <f>IFERROR(IF('1.DP 2012-2022 '!I335&lt;0,"IRPJ NEGATIVO",('1.DP 2012-2022 '!I335+'1.DP 2012-2022 '!AE335)/'1.DP 2012-2022 '!T335),"NA")</f>
        <v>0.12092136660951934</v>
      </c>
      <c r="K335" s="26">
        <f>IFERROR(IF('1.DP 2012-2022 '!J335&lt;0,"IRPJ NEGATIVO",('1.DP 2012-2022 '!J335+'1.DP 2012-2022 '!AF335)/'1.DP 2012-2022 '!U335),"NA")</f>
        <v>7.8700914070973654E-2</v>
      </c>
      <c r="L335" s="26">
        <f>IFERROR(IF('1.DP 2012-2022 '!K335&lt;0,"IRPJ NEGATIVO",('1.DP 2012-2022 '!K335+'1.DP 2012-2022 '!AG335)/'1.DP 2012-2022 '!V335),"NA")</f>
        <v>0.1115817374989465</v>
      </c>
      <c r="M335" s="26" t="str">
        <f>IFERROR(IF('1.DP 2012-2022 '!L335&lt;0,"IRPJ NEGATIVO",('1.DP 2012-2022 '!L335+'1.DP 2012-2022 '!AH335)/'1.DP 2012-2022 '!W335),"NA")</f>
        <v>IRPJ NEGATIVO</v>
      </c>
      <c r="N335" s="26">
        <f>IFERROR(IF('1.DP 2012-2022 '!M335&lt;0,"IRPJ NEGATIVO",('1.DP 2012-2022 '!M335+'1.DP 2012-2022 '!AI335)/'1.DP 2012-2022 '!X335),"NA")</f>
        <v>0.17848683128687173</v>
      </c>
      <c r="O335" s="26">
        <f>IFERROR(IF('1.DP 2012-2022 '!N335&lt;0,"IRPJ NEGATIVO",('1.DP 2012-2022 '!N335+'1.DP 2012-2022 '!AJ335)/'1.DP 2012-2022 '!Y335),"NA")</f>
        <v>6.1839540612484638E-2</v>
      </c>
      <c r="P335" s="26">
        <f>IFERROR(IF('1.DP 2012-2022 '!O335&lt;0,"IRPJ NEGATIVO",('1.DP 2012-2022 '!O335+'1.DP 2012-2022 '!AK335)/'1.DP 2012-2022 '!Z335),"NA")</f>
        <v>0.27166168072191549</v>
      </c>
      <c r="Q335" s="27">
        <f t="shared" si="1"/>
        <v>10</v>
      </c>
      <c r="R335" s="27">
        <f t="shared" si="2"/>
        <v>463</v>
      </c>
      <c r="S335" s="28">
        <f>IFERROR((SUMIF('1.DP 2012-2022 '!E335:O335,"&gt;=0",'1.DP 2012-2022 '!E335:O335)+SUMIF('1.DP 2012-2022 '!E335:O335,"&gt;=0",'1.DP 2012-2022 '!AA335:AK335))/(SUM('1.DP 2012-2022 '!P335:Z335)),"NA")</f>
        <v>0.13602121085788035</v>
      </c>
      <c r="T335" s="29">
        <f t="shared" si="3"/>
        <v>2.9378231286799213E-3</v>
      </c>
      <c r="U335" s="29">
        <f t="shared" si="4"/>
        <v>4.8064032105258074E-4</v>
      </c>
    </row>
    <row r="336" spans="1:21" ht="14.25" customHeight="1">
      <c r="A336" s="12" t="s">
        <v>736</v>
      </c>
      <c r="B336" s="12" t="s">
        <v>737</v>
      </c>
      <c r="C336" s="12" t="s">
        <v>58</v>
      </c>
      <c r="D336" s="13" t="s">
        <v>639</v>
      </c>
      <c r="E336" s="25">
        <f t="shared" si="0"/>
        <v>4.4104037814777057E-3</v>
      </c>
      <c r="F336" s="26">
        <f>IFERROR(IF('1.DP 2012-2022 '!E336&lt;0,"IRPJ NEGATIVO",('1.DP 2012-2022 '!E336+'1.DP 2012-2022 '!AA336)/'1.DP 2012-2022 '!P336),"NA")</f>
        <v>0.13380323762709934</v>
      </c>
      <c r="G336" s="26">
        <f>IFERROR(IF('1.DP 2012-2022 '!F336&lt;0,"IRPJ NEGATIVO",('1.DP 2012-2022 '!F336+'1.DP 2012-2022 '!AB336)/'1.DP 2012-2022 '!Q336),"NA")</f>
        <v>0.20188407198519576</v>
      </c>
      <c r="H336" s="26">
        <f>IFERROR(IF('1.DP 2012-2022 '!G336&lt;0,"IRPJ NEGATIVO",('1.DP 2012-2022 '!G336+'1.DP 2012-2022 '!AC336)/'1.DP 2012-2022 '!R336),"NA")</f>
        <v>0.19805683503987775</v>
      </c>
      <c r="I336" s="26">
        <f>IFERROR(IF('1.DP 2012-2022 '!H336&lt;0,"IRPJ NEGATIVO",('1.DP 2012-2022 '!H336+'1.DP 2012-2022 '!AD336)/'1.DP 2012-2022 '!S336),"NA")</f>
        <v>0.17461836354171351</v>
      </c>
      <c r="J336" s="26">
        <f>IFERROR(IF('1.DP 2012-2022 '!I336&lt;0,"IRPJ NEGATIVO",('1.DP 2012-2022 '!I336+'1.DP 2012-2022 '!AE336)/'1.DP 2012-2022 '!T336),"NA")</f>
        <v>0.18190062866642281</v>
      </c>
      <c r="K336" s="26">
        <f>IFERROR(IF('1.DP 2012-2022 '!J336&lt;0,"IRPJ NEGATIVO",('1.DP 2012-2022 '!J336+'1.DP 2012-2022 '!AF336)/'1.DP 2012-2022 '!U336),"NA")</f>
        <v>0.30066301382035998</v>
      </c>
      <c r="L336" s="26">
        <f>IFERROR(IF('1.DP 2012-2022 '!K336&lt;0,"IRPJ NEGATIVO",('1.DP 2012-2022 '!K336+'1.DP 2012-2022 '!AG336)/'1.DP 2012-2022 '!V336),"NA")</f>
        <v>0.32044942598653631</v>
      </c>
      <c r="M336" s="26">
        <f>IFERROR(IF('1.DP 2012-2022 '!L336&lt;0,"IRPJ NEGATIVO",('1.DP 2012-2022 '!L336+'1.DP 2012-2022 '!AH336)/'1.DP 2012-2022 '!W336),"NA")</f>
        <v>0.15157271703863648</v>
      </c>
      <c r="N336" s="26">
        <f>IFERROR(IF('1.DP 2012-2022 '!M336&lt;0,"IRPJ NEGATIVO",('1.DP 2012-2022 '!M336+'1.DP 2012-2022 '!AI336)/'1.DP 2012-2022 '!X336),"NA")</f>
        <v>0.17486696203591787</v>
      </c>
      <c r="O336" s="26">
        <f>IFERROR(IF('1.DP 2012-2022 '!N336&lt;0,"IRPJ NEGATIVO",('1.DP 2012-2022 '!N336+'1.DP 2012-2022 '!AJ336)/'1.DP 2012-2022 '!Y336),"NA")</f>
        <v>1.2325450942769336</v>
      </c>
      <c r="P336" s="26">
        <f>IFERROR(IF('1.DP 2012-2022 '!O336&lt;0,"IRPJ NEGATIVO",('1.DP 2012-2022 '!O336+'1.DP 2012-2022 '!AK336)/'1.DP 2012-2022 '!Z336),"NA")</f>
        <v>0.31239932437497114</v>
      </c>
      <c r="Q336" s="27">
        <f t="shared" si="1"/>
        <v>10</v>
      </c>
      <c r="R336" s="27">
        <f t="shared" si="2"/>
        <v>463</v>
      </c>
      <c r="S336" s="28">
        <f>IFERROR((SUMIF('1.DP 2012-2022 '!E336:O336,"&gt;=0",'1.DP 2012-2022 '!E336:O336)+SUMIF('1.DP 2012-2022 '!E336:O336,"&gt;=0",'1.DP 2012-2022 '!AA336:AK336))/(SUM('1.DP 2012-2022 '!P336:Z336)),"NA")</f>
        <v>0.23306032892580833</v>
      </c>
      <c r="T336" s="29">
        <f t="shared" si="3"/>
        <v>5.0337004087647585E-3</v>
      </c>
      <c r="U336" s="29">
        <f t="shared" si="4"/>
        <v>8.2353473118660183E-4</v>
      </c>
    </row>
    <row r="337" spans="1:21" ht="14.25" customHeight="1">
      <c r="A337" s="12" t="s">
        <v>738</v>
      </c>
      <c r="B337" s="12" t="s">
        <v>739</v>
      </c>
      <c r="C337" s="12" t="s">
        <v>58</v>
      </c>
      <c r="D337" s="13" t="s">
        <v>639</v>
      </c>
      <c r="E337" s="25">
        <f t="shared" si="0"/>
        <v>0</v>
      </c>
      <c r="F337" s="26">
        <f>IFERROR(IF('1.DP 2012-2022 '!E337&lt;0,"IRPJ NEGATIVO",('1.DP 2012-2022 '!E337+'1.DP 2012-2022 '!AA337)/'1.DP 2012-2022 '!P337),"NA")</f>
        <v>0</v>
      </c>
      <c r="G337" s="26">
        <f>IFERROR(IF('1.DP 2012-2022 '!F337&lt;0,"IRPJ NEGATIVO",('1.DP 2012-2022 '!F337+'1.DP 2012-2022 '!AB337)/'1.DP 2012-2022 '!Q337),"NA")</f>
        <v>0</v>
      </c>
      <c r="H337" s="26">
        <f>IFERROR(IF('1.DP 2012-2022 '!G337&lt;0,"IRPJ NEGATIVO",('1.DP 2012-2022 '!G337+'1.DP 2012-2022 '!AC337)/'1.DP 2012-2022 '!R337),"NA")</f>
        <v>0</v>
      </c>
      <c r="I337" s="26">
        <f>IFERROR(IF('1.DP 2012-2022 '!H337&lt;0,"IRPJ NEGATIVO",('1.DP 2012-2022 '!H337+'1.DP 2012-2022 '!AD337)/'1.DP 2012-2022 '!S337),"NA")</f>
        <v>0</v>
      </c>
      <c r="J337" s="26">
        <f>IFERROR(IF('1.DP 2012-2022 '!I337&lt;0,"IRPJ NEGATIVO",('1.DP 2012-2022 '!I337+'1.DP 2012-2022 '!AE337)/'1.DP 2012-2022 '!T337),"NA")</f>
        <v>0</v>
      </c>
      <c r="K337" s="26">
        <f>IFERROR(IF('1.DP 2012-2022 '!J337&lt;0,"IRPJ NEGATIVO",('1.DP 2012-2022 '!J337+'1.DP 2012-2022 '!AF337)/'1.DP 2012-2022 '!U337),"NA")</f>
        <v>0</v>
      </c>
      <c r="L337" s="26">
        <f>IFERROR(IF('1.DP 2012-2022 '!K337&lt;0,"IRPJ NEGATIVO",('1.DP 2012-2022 '!K337+'1.DP 2012-2022 '!AG337)/'1.DP 2012-2022 '!V337),"NA")</f>
        <v>0</v>
      </c>
      <c r="M337" s="26">
        <f>IFERROR(IF('1.DP 2012-2022 '!L337&lt;0,"IRPJ NEGATIVO",('1.DP 2012-2022 '!L337+'1.DP 2012-2022 '!AH337)/'1.DP 2012-2022 '!W337),"NA")</f>
        <v>0</v>
      </c>
      <c r="N337" s="26">
        <f>IFERROR(IF('1.DP 2012-2022 '!M337&lt;0,"IRPJ NEGATIVO",('1.DP 2012-2022 '!M337+'1.DP 2012-2022 '!AI337)/'1.DP 2012-2022 '!X337),"NA")</f>
        <v>0</v>
      </c>
      <c r="O337" s="26">
        <f>IFERROR(IF('1.DP 2012-2022 '!N337&lt;0,"IRPJ NEGATIVO",('1.DP 2012-2022 '!N337+'1.DP 2012-2022 '!AJ337)/'1.DP 2012-2022 '!Y337),"NA")</f>
        <v>0</v>
      </c>
      <c r="P337" s="26">
        <f>IFERROR(IF('1.DP 2012-2022 '!O337&lt;0,"IRPJ NEGATIVO",('1.DP 2012-2022 '!O337+'1.DP 2012-2022 '!AK337)/'1.DP 2012-2022 '!Z337),"NA")</f>
        <v>0</v>
      </c>
      <c r="Q337" s="27">
        <f t="shared" si="1"/>
        <v>11</v>
      </c>
      <c r="R337" s="27">
        <f t="shared" si="2"/>
        <v>463</v>
      </c>
      <c r="S337" s="28">
        <f>IFERROR((SUMIF('1.DP 2012-2022 '!E337:O337,"&gt;=0",'1.DP 2012-2022 '!E337:O337)+SUMIF('1.DP 2012-2022 '!E337:O337,"&gt;=0",'1.DP 2012-2022 '!AA337:AK337))/(SUM('1.DP 2012-2022 '!P337:Z337)),"NA")</f>
        <v>0</v>
      </c>
      <c r="T337" s="29">
        <f t="shared" si="3"/>
        <v>0</v>
      </c>
      <c r="U337" s="29">
        <f t="shared" si="4"/>
        <v>0</v>
      </c>
    </row>
    <row r="338" spans="1:21" ht="14.25" customHeight="1">
      <c r="E338" s="7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T338" s="30"/>
    </row>
    <row r="339" spans="1:21" ht="14.25" customHeight="1">
      <c r="D339" s="117" t="s">
        <v>751</v>
      </c>
      <c r="E339" s="118"/>
      <c r="F339" s="37">
        <f>AVERAGEIFS('4.Cálculo - Medidas 3 e 3A'!F2:F337,'4.Cálculo - Medidas 3 e 3A'!F2:F337, "&gt;-0,4191",'4.Cálculo - Medidas 3 e 3A'!F2:F337,"&lt;0,6985")</f>
        <v>0.14541820251511478</v>
      </c>
      <c r="G339" s="37">
        <f>AVERAGEIFS('4.Cálculo - Medidas 3 e 3A'!G2:G337,'4.Cálculo - Medidas 3 e 3A'!G2:G337, "&gt;-0,4065",'4.Cálculo - Medidas 3 e 3A'!G2:G337,"&lt;0,6847")</f>
        <v>0.1469342145409458</v>
      </c>
      <c r="H339" s="37">
        <f>AVERAGEIFS('4.Cálculo - Medidas 3 e 3A'!H2:H337,'4.Cálculo - Medidas 3 e 3A'!H2:H337, "&gt;-0,4416",'4.Cálculo - Medidas 3 e 3A'!H2:H337,"&lt;0,7360")</f>
        <v>0.1559195321951535</v>
      </c>
      <c r="I339" s="37">
        <f>AVERAGEIFS('4.Cálculo - Medidas 3 e 3A'!I2:I337,'4.Cálculo - Medidas 3 e 3A'!I2:I337, "&gt;-0,4617",'4.Cálculo - Medidas 3 e 3A'!I2:I337,"&lt;0,7695")</f>
        <v>0.16267158047023855</v>
      </c>
      <c r="J339" s="37">
        <f>AVERAGEIFS('4.Cálculo - Medidas 3 e 3A'!J2:J337,'4.Cálculo - Medidas 3 e 3A'!J2:J337, "&gt;-0,4545",'4.Cálculo - Medidas 3 e 3A'!J2:J337,"&lt;0,7575")</f>
        <v>0.15002613016815347</v>
      </c>
      <c r="K339" s="37">
        <f>AVERAGEIFS('4.Cálculo - Medidas 3 e 3A'!K2:K337,'4.Cálculo - Medidas 3 e 3A'!K2:K337, "&gt;-0,4750",'4.Cálculo - Medidas 3 e 3A'!K2:K337,"&lt;0,7917")</f>
        <v>0.1646929982164462</v>
      </c>
      <c r="L339" s="37">
        <f>AVERAGEIFS('4.Cálculo - Medidas 3 e 3A'!L2:L337,'4.Cálculo - Medidas 3 e 3A'!L2:L337, "&gt;-0,4587",'4.Cálculo - Medidas 3 e 3A'!L2:L337,"&lt;0,7645")</f>
        <v>0.14812189285525423</v>
      </c>
      <c r="M339" s="37">
        <f>AVERAGEIFS('4.Cálculo - Medidas 3 e 3A'!M2:M337,'4.Cálculo - Medidas 3 e 3A'!M2:M337, "&gt;-0,4684",'4.Cálculo - Medidas 3 e 3A'!M2:M337,"&lt;0,7806")</f>
        <v>0.16005455575579081</v>
      </c>
      <c r="N339" s="37">
        <f>AVERAGEIFS('4.Cálculo - Medidas 3 e 3A'!N2:N337,'4.Cálculo - Medidas 3 e 3A'!N2:N337, "&gt;-0,4496",'4.Cálculo - Medidas 3 e 3A'!N2:N337,"&lt;0,7493")</f>
        <v>0.15335173066354058</v>
      </c>
      <c r="O339" s="37">
        <f>AVERAGEIFS('4.Cálculo - Medidas 3 e 3A'!O2:O337,'4.Cálculo - Medidas 3 e 3A'!O2:O337, "&gt;-0,4508",'4.Cálculo - Medidas 3 e 3A'!O2:O337,"&lt;0,7514")</f>
        <v>0.15757204072516259</v>
      </c>
      <c r="P339" s="37">
        <f>AVERAGEIFS('4.Cálculo - Medidas 3 e 3A'!P2:P337,'4.Cálculo - Medidas 3 e 3A'!P2:P337, "&gt;-0,4712",'4.Cálculo - Medidas 3 e 3A'!P2:P337,"&lt;0,7855")</f>
        <v>0.17976209050077283</v>
      </c>
      <c r="T339" s="30"/>
    </row>
    <row r="340" spans="1:21" ht="14.25" customHeight="1">
      <c r="D340" s="119" t="s">
        <v>752</v>
      </c>
      <c r="E340" s="34" t="s">
        <v>750</v>
      </c>
      <c r="F340" s="38">
        <f t="shared" ref="F340:P340" si="5">(QUARTILE(F2:F337,1)-1.5*(QUARTILE(F2:F337,3)-QUARTILE(F2:F337,1)))</f>
        <v>-0.41909721466641225</v>
      </c>
      <c r="G340" s="38">
        <f t="shared" si="5"/>
        <v>-0.40652398758793623</v>
      </c>
      <c r="H340" s="38">
        <f t="shared" si="5"/>
        <v>-0.44161951459384419</v>
      </c>
      <c r="I340" s="38">
        <f t="shared" si="5"/>
        <v>-0.46170176645112748</v>
      </c>
      <c r="J340" s="38">
        <f t="shared" si="5"/>
        <v>-0.45447516075934891</v>
      </c>
      <c r="K340" s="38">
        <f t="shared" si="5"/>
        <v>-0.4750365403393908</v>
      </c>
      <c r="L340" s="38">
        <f t="shared" si="5"/>
        <v>-0.45869539819140748</v>
      </c>
      <c r="M340" s="38">
        <f t="shared" si="5"/>
        <v>-0.46836545945069707</v>
      </c>
      <c r="N340" s="38">
        <f t="shared" si="5"/>
        <v>-0.44955931696061591</v>
      </c>
      <c r="O340" s="38">
        <f t="shared" si="5"/>
        <v>-0.45084828252561576</v>
      </c>
      <c r="P340" s="38">
        <f t="shared" si="5"/>
        <v>-0.47127882925650488</v>
      </c>
    </row>
    <row r="341" spans="1:21" ht="14.25" customHeight="1">
      <c r="D341" s="120"/>
      <c r="E341" s="34" t="s">
        <v>753</v>
      </c>
      <c r="F341" s="38">
        <f t="shared" ref="F341:P341" si="6">(QUARTILE(F2:F337,3)+1.5*(QUARTILE(F2:F337,3)-QUARTILE(F2:F337,1)))</f>
        <v>0.69849535777735383</v>
      </c>
      <c r="G341" s="38">
        <f t="shared" si="6"/>
        <v>0.68470501474460832</v>
      </c>
      <c r="H341" s="38">
        <f t="shared" si="6"/>
        <v>0.73603252432307364</v>
      </c>
      <c r="I341" s="38">
        <f t="shared" si="6"/>
        <v>0.76950294408521247</v>
      </c>
      <c r="J341" s="38">
        <f t="shared" si="6"/>
        <v>0.75745860126558151</v>
      </c>
      <c r="K341" s="38">
        <f t="shared" si="6"/>
        <v>0.79172756723231807</v>
      </c>
      <c r="L341" s="38">
        <f t="shared" si="6"/>
        <v>0.76449233031901254</v>
      </c>
      <c r="M341" s="38">
        <f t="shared" si="6"/>
        <v>0.78060909908449516</v>
      </c>
      <c r="N341" s="38">
        <f t="shared" si="6"/>
        <v>0.74926552826769321</v>
      </c>
      <c r="O341" s="38">
        <f t="shared" si="6"/>
        <v>0.75141380420935966</v>
      </c>
      <c r="P341" s="38">
        <f t="shared" si="6"/>
        <v>0.78546471542750806</v>
      </c>
    </row>
    <row r="342" spans="1:21" ht="14.25" customHeight="1"/>
    <row r="343" spans="1:21" ht="14.25" customHeight="1"/>
    <row r="344" spans="1:21" ht="14.25" customHeight="1"/>
    <row r="345" spans="1:21" ht="14.25" customHeight="1"/>
    <row r="346" spans="1:21" ht="14.25" customHeight="1"/>
    <row r="347" spans="1:21" ht="14.25" customHeight="1"/>
    <row r="348" spans="1:21" ht="14.25" customHeight="1"/>
    <row r="349" spans="1:21" ht="14.25" customHeight="1"/>
    <row r="350" spans="1:21" ht="14.25" customHeight="1"/>
    <row r="351" spans="1:21" ht="14.25" customHeight="1"/>
    <row r="352" spans="1:21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</sheetData>
  <autoFilter ref="A1:U337"/>
  <mergeCells count="2">
    <mergeCell ref="D339:E339"/>
    <mergeCell ref="D340:D341"/>
  </mergeCells>
  <pageMargins left="0.511811024" right="0.511811024" top="0.78740157499999996" bottom="0.7874015749999999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241"/>
  <sheetViews>
    <sheetView workbookViewId="0"/>
  </sheetViews>
  <sheetFormatPr defaultColWidth="14.44140625" defaultRowHeight="15" customHeight="1"/>
  <cols>
    <col min="1" max="1" width="9.44140625" customWidth="1"/>
    <col min="2" max="12" width="7.44140625" customWidth="1"/>
  </cols>
  <sheetData>
    <row r="1" spans="1:21">
      <c r="A1" s="39"/>
      <c r="B1" s="40">
        <v>2012</v>
      </c>
      <c r="C1" s="40">
        <v>2013</v>
      </c>
      <c r="D1" s="40">
        <v>2014</v>
      </c>
      <c r="E1" s="40">
        <v>2015</v>
      </c>
      <c r="F1" s="40">
        <v>2016</v>
      </c>
      <c r="G1" s="40">
        <v>2017</v>
      </c>
      <c r="H1" s="40">
        <v>2018</v>
      </c>
      <c r="I1" s="40">
        <v>2019</v>
      </c>
      <c r="J1" s="40">
        <v>2020</v>
      </c>
      <c r="K1" s="41">
        <v>2021</v>
      </c>
      <c r="L1" s="42">
        <v>2022</v>
      </c>
      <c r="M1" s="43"/>
      <c r="U1" s="44"/>
    </row>
    <row r="2" spans="1:21">
      <c r="A2" s="45" t="s">
        <v>759</v>
      </c>
      <c r="B2" s="46">
        <f>'2.Cálculo - Medidas 1 e 1A'!P$339</f>
        <v>0.19749742913974005</v>
      </c>
      <c r="C2" s="46">
        <f>'2.Cálculo - Medidas 1 e 1A'!O$339</f>
        <v>0.19849441220252853</v>
      </c>
      <c r="D2" s="46">
        <f>'2.Cálculo - Medidas 1 e 1A'!N$339</f>
        <v>0.19648861403044263</v>
      </c>
      <c r="E2" s="46">
        <f>'2.Cálculo - Medidas 1 e 1A'!M$339</f>
        <v>0.20641208750399162</v>
      </c>
      <c r="F2" s="46">
        <f>'2.Cálculo - Medidas 1 e 1A'!L$339</f>
        <v>0.19773048058110995</v>
      </c>
      <c r="G2" s="46">
        <f>'2.Cálculo - Medidas 1 e 1A'!K$339</f>
        <v>0.17696350964488275</v>
      </c>
      <c r="H2" s="46">
        <f>'2.Cálculo - Medidas 1 e 1A'!J$339</f>
        <v>0.1807101786338759</v>
      </c>
      <c r="I2" s="46">
        <f>'2.Cálculo - Medidas 1 e 1A'!I$339</f>
        <v>0.20214858401164448</v>
      </c>
      <c r="J2" s="46">
        <f>'2.Cálculo - Medidas 1 e 1A'!H$339</f>
        <v>0.20359869378205053</v>
      </c>
      <c r="K2" s="46">
        <f>'2.Cálculo - Medidas 1 e 1A'!G$339</f>
        <v>0.17158859078191688</v>
      </c>
      <c r="L2" s="46">
        <f>'2.Cálculo - Medidas 1 e 1A'!F$339</f>
        <v>0.19711969473512447</v>
      </c>
      <c r="U2" s="44"/>
    </row>
    <row r="3" spans="1:21">
      <c r="A3" s="45" t="s">
        <v>760</v>
      </c>
      <c r="B3" s="46">
        <f>'3.Cálculo - Medidas 2 e 2A'!P$339</f>
        <v>0.2151890984622071</v>
      </c>
      <c r="C3" s="46">
        <f>'3.Cálculo - Medidas 2 e 2A'!O$339</f>
        <v>0.20494039191904845</v>
      </c>
      <c r="D3" s="46">
        <f>'3.Cálculo - Medidas 2 e 2A'!N$339</f>
        <v>0.20074909446452424</v>
      </c>
      <c r="E3" s="46">
        <f>'3.Cálculo - Medidas 2 e 2A'!M$339</f>
        <v>0.22326242703951493</v>
      </c>
      <c r="F3" s="46">
        <f>'3.Cálculo - Medidas 2 e 2A'!L$339</f>
        <v>0.20530819819072846</v>
      </c>
      <c r="G3" s="46">
        <f>'3.Cálculo - Medidas 2 e 2A'!K$339</f>
        <v>0.20979955404530573</v>
      </c>
      <c r="H3" s="46">
        <f>'3.Cálculo - Medidas 2 e 2A'!J$339</f>
        <v>0.19815876889347742</v>
      </c>
      <c r="I3" s="46">
        <f>'3.Cálculo - Medidas 2 e 2A'!I$339</f>
        <v>0.21166277842973635</v>
      </c>
      <c r="J3" s="46">
        <f>'3.Cálculo - Medidas 2 e 2A'!H$339</f>
        <v>0.20723260348945591</v>
      </c>
      <c r="K3" s="46">
        <f>'3.Cálculo - Medidas 2 e 2A'!G$339</f>
        <v>0.17454403495567888</v>
      </c>
      <c r="L3" s="46">
        <f>'3.Cálculo - Medidas 2 e 2A'!F$339</f>
        <v>0.18186857724137412</v>
      </c>
      <c r="U3" s="44"/>
    </row>
    <row r="4" spans="1:21">
      <c r="A4" s="45" t="s">
        <v>761</v>
      </c>
      <c r="B4" s="46">
        <f>'4.Cálculo - Medidas 3 e 3A'!P$339</f>
        <v>0.17976209050077283</v>
      </c>
      <c r="C4" s="46">
        <f>'4.Cálculo - Medidas 3 e 3A'!O$339</f>
        <v>0.15757204072516259</v>
      </c>
      <c r="D4" s="46">
        <f>'4.Cálculo - Medidas 3 e 3A'!N$339</f>
        <v>0.15335173066354058</v>
      </c>
      <c r="E4" s="46">
        <f>'4.Cálculo - Medidas 3 e 3A'!M$339</f>
        <v>0.16005455575579081</v>
      </c>
      <c r="F4" s="46">
        <f>'4.Cálculo - Medidas 3 e 3A'!L$339</f>
        <v>0.14812189285525423</v>
      </c>
      <c r="G4" s="46">
        <f>'4.Cálculo - Medidas 3 e 3A'!K$339</f>
        <v>0.1646929982164462</v>
      </c>
      <c r="H4" s="46">
        <f>'4.Cálculo - Medidas 3 e 3A'!J$339</f>
        <v>0.15002613016815347</v>
      </c>
      <c r="I4" s="46">
        <f>'4.Cálculo - Medidas 3 e 3A'!I$339</f>
        <v>0.16267158047023855</v>
      </c>
      <c r="J4" s="46">
        <f>'4.Cálculo - Medidas 3 e 3A'!H$339</f>
        <v>0.1559195321951535</v>
      </c>
      <c r="K4" s="46">
        <f>'4.Cálculo - Medidas 3 e 3A'!G$339</f>
        <v>0.1469342145409458</v>
      </c>
      <c r="L4" s="46">
        <f>'4.Cálculo - Medidas 3 e 3A'!F$339</f>
        <v>0.14541820251511478</v>
      </c>
      <c r="U4" s="44"/>
    </row>
    <row r="5" spans="1:21">
      <c r="U5" s="44"/>
    </row>
    <row r="6" spans="1:21">
      <c r="U6" s="44"/>
    </row>
    <row r="7" spans="1:21">
      <c r="U7" s="44"/>
    </row>
    <row r="8" spans="1:21">
      <c r="U8" s="44"/>
    </row>
    <row r="9" spans="1:21">
      <c r="U9" s="44"/>
    </row>
    <row r="10" spans="1:21">
      <c r="U10" s="44"/>
    </row>
    <row r="11" spans="1:21">
      <c r="U11" s="44"/>
    </row>
    <row r="12" spans="1:21">
      <c r="U12" s="44"/>
    </row>
    <row r="13" spans="1:21">
      <c r="U13" s="44"/>
    </row>
    <row r="14" spans="1:21">
      <c r="U14" s="44"/>
    </row>
    <row r="15" spans="1:21">
      <c r="U15" s="44"/>
    </row>
    <row r="16" spans="1:21">
      <c r="U16" s="44"/>
    </row>
    <row r="17" spans="21:21">
      <c r="U17" s="44"/>
    </row>
    <row r="18" spans="21:21">
      <c r="U18" s="44"/>
    </row>
    <row r="19" spans="21:21">
      <c r="U19" s="44"/>
    </row>
    <row r="20" spans="21:21">
      <c r="U20" s="44"/>
    </row>
    <row r="21" spans="21:21">
      <c r="U21" s="44"/>
    </row>
    <row r="22" spans="21:21">
      <c r="U22" s="44"/>
    </row>
    <row r="23" spans="21:21">
      <c r="U23" s="44"/>
    </row>
    <row r="24" spans="21:21">
      <c r="U24" s="44"/>
    </row>
    <row r="25" spans="21:21">
      <c r="U25" s="44"/>
    </row>
    <row r="26" spans="21:21">
      <c r="U26" s="44"/>
    </row>
    <row r="27" spans="21:21">
      <c r="U27" s="44"/>
    </row>
    <row r="28" spans="21:21">
      <c r="U28" s="44"/>
    </row>
    <row r="29" spans="21:21">
      <c r="U29" s="44"/>
    </row>
    <row r="30" spans="21:21">
      <c r="U30" s="44"/>
    </row>
    <row r="31" spans="21:21">
      <c r="U31" s="44"/>
    </row>
    <row r="32" spans="21:21">
      <c r="U32" s="44"/>
    </row>
    <row r="33" spans="21:21">
      <c r="U33" s="44"/>
    </row>
    <row r="34" spans="21:21">
      <c r="U34" s="44"/>
    </row>
    <row r="35" spans="21:21">
      <c r="U35" s="44"/>
    </row>
    <row r="36" spans="21:21">
      <c r="U36" s="44"/>
    </row>
    <row r="37" spans="21:21">
      <c r="U37" s="44"/>
    </row>
    <row r="38" spans="21:21">
      <c r="U38" s="44"/>
    </row>
    <row r="39" spans="21:21">
      <c r="U39" s="44"/>
    </row>
    <row r="40" spans="21:21">
      <c r="U40" s="44"/>
    </row>
    <row r="41" spans="21:21">
      <c r="U41" s="44"/>
    </row>
    <row r="42" spans="21:21">
      <c r="U42" s="44"/>
    </row>
    <row r="43" spans="21:21">
      <c r="U43" s="44"/>
    </row>
    <row r="44" spans="21:21">
      <c r="U44" s="44"/>
    </row>
    <row r="45" spans="21:21">
      <c r="U45" s="44"/>
    </row>
    <row r="46" spans="21:21">
      <c r="U46" s="44"/>
    </row>
    <row r="47" spans="21:21">
      <c r="U47" s="44"/>
    </row>
    <row r="48" spans="21:21">
      <c r="U48" s="44"/>
    </row>
    <row r="49" spans="21:21">
      <c r="U49" s="44"/>
    </row>
    <row r="50" spans="21:21">
      <c r="U50" s="44"/>
    </row>
    <row r="51" spans="21:21">
      <c r="U51" s="44"/>
    </row>
    <row r="52" spans="21:21">
      <c r="U52" s="44"/>
    </row>
    <row r="53" spans="21:21">
      <c r="U53" s="44"/>
    </row>
    <row r="54" spans="21:21">
      <c r="U54" s="44"/>
    </row>
    <row r="55" spans="21:21">
      <c r="U55" s="44"/>
    </row>
    <row r="56" spans="21:21">
      <c r="U56" s="44"/>
    </row>
    <row r="57" spans="21:21">
      <c r="U57" s="44"/>
    </row>
    <row r="58" spans="21:21">
      <c r="U58" s="44"/>
    </row>
    <row r="59" spans="21:21">
      <c r="U59" s="44"/>
    </row>
    <row r="60" spans="21:21">
      <c r="U60" s="44"/>
    </row>
    <row r="61" spans="21:21">
      <c r="U61" s="44"/>
    </row>
    <row r="62" spans="21:21">
      <c r="U62" s="44"/>
    </row>
    <row r="63" spans="21:21">
      <c r="U63" s="44"/>
    </row>
    <row r="64" spans="21:21">
      <c r="U64" s="44"/>
    </row>
    <row r="65" spans="21:21">
      <c r="U65" s="44"/>
    </row>
    <row r="66" spans="21:21">
      <c r="U66" s="44"/>
    </row>
    <row r="67" spans="21:21">
      <c r="U67" s="44"/>
    </row>
    <row r="68" spans="21:21">
      <c r="U68" s="44"/>
    </row>
    <row r="69" spans="21:21">
      <c r="U69" s="44"/>
    </row>
    <row r="70" spans="21:21">
      <c r="U70" s="44"/>
    </row>
    <row r="71" spans="21:21">
      <c r="U71" s="44"/>
    </row>
    <row r="72" spans="21:21">
      <c r="U72" s="44"/>
    </row>
    <row r="73" spans="21:21">
      <c r="U73" s="44"/>
    </row>
    <row r="74" spans="21:21">
      <c r="U74" s="44"/>
    </row>
    <row r="75" spans="21:21">
      <c r="U75" s="44"/>
    </row>
    <row r="76" spans="21:21">
      <c r="U76" s="44"/>
    </row>
    <row r="77" spans="21:21">
      <c r="U77" s="44"/>
    </row>
    <row r="78" spans="21:21">
      <c r="U78" s="44"/>
    </row>
    <row r="79" spans="21:21">
      <c r="U79" s="44"/>
    </row>
    <row r="80" spans="21:21">
      <c r="U80" s="44"/>
    </row>
    <row r="81" spans="21:21">
      <c r="U81" s="44"/>
    </row>
    <row r="82" spans="21:21">
      <c r="U82" s="44"/>
    </row>
    <row r="83" spans="21:21">
      <c r="U83" s="44"/>
    </row>
    <row r="84" spans="21:21">
      <c r="U84" s="44"/>
    </row>
    <row r="85" spans="21:21">
      <c r="U85" s="44"/>
    </row>
    <row r="86" spans="21:21">
      <c r="U86" s="44"/>
    </row>
    <row r="87" spans="21:21">
      <c r="U87" s="44"/>
    </row>
    <row r="88" spans="21:21">
      <c r="U88" s="44"/>
    </row>
    <row r="89" spans="21:21">
      <c r="U89" s="44"/>
    </row>
    <row r="90" spans="21:21">
      <c r="U90" s="44"/>
    </row>
    <row r="91" spans="21:21">
      <c r="U91" s="44"/>
    </row>
    <row r="92" spans="21:21">
      <c r="U92" s="44"/>
    </row>
    <row r="93" spans="21:21">
      <c r="U93" s="44"/>
    </row>
    <row r="94" spans="21:21">
      <c r="U94" s="44"/>
    </row>
    <row r="95" spans="21:21">
      <c r="U95" s="44"/>
    </row>
    <row r="96" spans="21:21">
      <c r="U96" s="44"/>
    </row>
    <row r="97" spans="21:21">
      <c r="U97" s="44"/>
    </row>
    <row r="98" spans="21:21">
      <c r="U98" s="44"/>
    </row>
    <row r="99" spans="21:21">
      <c r="U99" s="44"/>
    </row>
    <row r="100" spans="21:21">
      <c r="U100" s="44"/>
    </row>
    <row r="101" spans="21:21">
      <c r="U101" s="44"/>
    </row>
    <row r="102" spans="21:21">
      <c r="U102" s="44"/>
    </row>
    <row r="103" spans="21:21">
      <c r="U103" s="44"/>
    </row>
    <row r="104" spans="21:21">
      <c r="U104" s="44"/>
    </row>
    <row r="105" spans="21:21">
      <c r="U105" s="44"/>
    </row>
    <row r="106" spans="21:21">
      <c r="U106" s="44"/>
    </row>
    <row r="107" spans="21:21">
      <c r="U107" s="44"/>
    </row>
    <row r="108" spans="21:21">
      <c r="U108" s="44"/>
    </row>
    <row r="109" spans="21:21">
      <c r="U109" s="44"/>
    </row>
    <row r="110" spans="21:21">
      <c r="U110" s="44"/>
    </row>
    <row r="111" spans="21:21">
      <c r="U111" s="44"/>
    </row>
    <row r="112" spans="21:21">
      <c r="U112" s="44"/>
    </row>
    <row r="113" spans="21:21">
      <c r="U113" s="44"/>
    </row>
    <row r="114" spans="21:21">
      <c r="U114" s="44"/>
    </row>
    <row r="115" spans="21:21">
      <c r="U115" s="44"/>
    </row>
    <row r="116" spans="21:21">
      <c r="U116" s="44"/>
    </row>
    <row r="117" spans="21:21">
      <c r="U117" s="44"/>
    </row>
    <row r="118" spans="21:21">
      <c r="U118" s="44"/>
    </row>
    <row r="119" spans="21:21">
      <c r="U119" s="44"/>
    </row>
    <row r="120" spans="21:21">
      <c r="U120" s="44"/>
    </row>
    <row r="121" spans="21:21">
      <c r="U121" s="44"/>
    </row>
    <row r="122" spans="21:21">
      <c r="U122" s="44"/>
    </row>
    <row r="123" spans="21:21">
      <c r="U123" s="44"/>
    </row>
    <row r="124" spans="21:21">
      <c r="U124" s="44"/>
    </row>
    <row r="125" spans="21:21">
      <c r="U125" s="44"/>
    </row>
    <row r="126" spans="21:21">
      <c r="U126" s="44"/>
    </row>
    <row r="127" spans="21:21">
      <c r="U127" s="44"/>
    </row>
    <row r="128" spans="21:21">
      <c r="U128" s="44"/>
    </row>
    <row r="129" spans="21:21">
      <c r="U129" s="44"/>
    </row>
    <row r="130" spans="21:21">
      <c r="U130" s="44"/>
    </row>
    <row r="131" spans="21:21">
      <c r="U131" s="44"/>
    </row>
    <row r="132" spans="21:21">
      <c r="U132" s="44"/>
    </row>
    <row r="133" spans="21:21">
      <c r="U133" s="44"/>
    </row>
    <row r="134" spans="21:21">
      <c r="U134" s="44"/>
    </row>
    <row r="135" spans="21:21">
      <c r="U135" s="44"/>
    </row>
    <row r="136" spans="21:21">
      <c r="U136" s="44"/>
    </row>
    <row r="137" spans="21:21">
      <c r="U137" s="44"/>
    </row>
    <row r="138" spans="21:21">
      <c r="U138" s="44"/>
    </row>
    <row r="139" spans="21:21">
      <c r="U139" s="44"/>
    </row>
    <row r="140" spans="21:21">
      <c r="U140" s="44"/>
    </row>
    <row r="141" spans="21:21">
      <c r="U141" s="44"/>
    </row>
    <row r="142" spans="21:21">
      <c r="U142" s="44"/>
    </row>
    <row r="143" spans="21:21">
      <c r="U143" s="44"/>
    </row>
    <row r="144" spans="21:21">
      <c r="U144" s="44"/>
    </row>
    <row r="145" spans="21:21">
      <c r="U145" s="44"/>
    </row>
    <row r="146" spans="21:21">
      <c r="U146" s="44"/>
    </row>
    <row r="147" spans="21:21">
      <c r="U147" s="44"/>
    </row>
    <row r="148" spans="21:21">
      <c r="U148" s="44"/>
    </row>
    <row r="149" spans="21:21">
      <c r="U149" s="44"/>
    </row>
    <row r="150" spans="21:21">
      <c r="U150" s="44"/>
    </row>
    <row r="151" spans="21:21">
      <c r="U151" s="44"/>
    </row>
    <row r="152" spans="21:21">
      <c r="U152" s="44"/>
    </row>
    <row r="153" spans="21:21">
      <c r="U153" s="44"/>
    </row>
    <row r="154" spans="21:21">
      <c r="U154" s="44"/>
    </row>
    <row r="155" spans="21:21">
      <c r="U155" s="44"/>
    </row>
    <row r="156" spans="21:21">
      <c r="U156" s="44"/>
    </row>
    <row r="157" spans="21:21">
      <c r="U157" s="44"/>
    </row>
    <row r="158" spans="21:21">
      <c r="U158" s="44"/>
    </row>
    <row r="159" spans="21:21">
      <c r="U159" s="44"/>
    </row>
    <row r="160" spans="21:21">
      <c r="U160" s="44"/>
    </row>
    <row r="161" spans="21:21">
      <c r="U161" s="44"/>
    </row>
    <row r="162" spans="21:21">
      <c r="U162" s="44"/>
    </row>
    <row r="163" spans="21:21">
      <c r="U163" s="44"/>
    </row>
    <row r="164" spans="21:21">
      <c r="U164" s="44"/>
    </row>
    <row r="165" spans="21:21">
      <c r="U165" s="44"/>
    </row>
    <row r="166" spans="21:21">
      <c r="U166" s="44"/>
    </row>
    <row r="167" spans="21:21">
      <c r="U167" s="44"/>
    </row>
    <row r="168" spans="21:21">
      <c r="U168" s="44"/>
    </row>
    <row r="169" spans="21:21">
      <c r="U169" s="44"/>
    </row>
    <row r="170" spans="21:21">
      <c r="U170" s="44"/>
    </row>
    <row r="171" spans="21:21">
      <c r="U171" s="44"/>
    </row>
    <row r="172" spans="21:21">
      <c r="U172" s="44"/>
    </row>
    <row r="173" spans="21:21">
      <c r="U173" s="44"/>
    </row>
    <row r="174" spans="21:21">
      <c r="U174" s="44"/>
    </row>
    <row r="175" spans="21:21">
      <c r="U175" s="44"/>
    </row>
    <row r="176" spans="21:21">
      <c r="U176" s="44"/>
    </row>
    <row r="177" spans="21:21">
      <c r="U177" s="44"/>
    </row>
    <row r="178" spans="21:21">
      <c r="U178" s="44"/>
    </row>
    <row r="179" spans="21:21">
      <c r="U179" s="44"/>
    </row>
    <row r="180" spans="21:21">
      <c r="U180" s="44"/>
    </row>
    <row r="181" spans="21:21">
      <c r="U181" s="44"/>
    </row>
    <row r="182" spans="21:21">
      <c r="U182" s="44"/>
    </row>
    <row r="183" spans="21:21">
      <c r="U183" s="44"/>
    </row>
    <row r="184" spans="21:21">
      <c r="U184" s="44"/>
    </row>
    <row r="185" spans="21:21">
      <c r="U185" s="44"/>
    </row>
    <row r="186" spans="21:21">
      <c r="U186" s="44"/>
    </row>
    <row r="187" spans="21:21">
      <c r="U187" s="44"/>
    </row>
    <row r="188" spans="21:21">
      <c r="U188" s="44"/>
    </row>
    <row r="189" spans="21:21">
      <c r="U189" s="44"/>
    </row>
    <row r="190" spans="21:21">
      <c r="U190" s="44"/>
    </row>
    <row r="191" spans="21:21">
      <c r="U191" s="44"/>
    </row>
    <row r="192" spans="21:21">
      <c r="U192" s="44"/>
    </row>
    <row r="193" spans="21:21">
      <c r="U193" s="44"/>
    </row>
    <row r="194" spans="21:21">
      <c r="U194" s="44"/>
    </row>
    <row r="195" spans="21:21">
      <c r="U195" s="44"/>
    </row>
    <row r="196" spans="21:21">
      <c r="U196" s="44"/>
    </row>
    <row r="197" spans="21:21">
      <c r="U197" s="44"/>
    </row>
    <row r="198" spans="21:21">
      <c r="U198" s="44"/>
    </row>
    <row r="199" spans="21:21">
      <c r="U199" s="44"/>
    </row>
    <row r="200" spans="21:21">
      <c r="U200" s="44"/>
    </row>
    <row r="201" spans="21:21">
      <c r="U201" s="44"/>
    </row>
    <row r="202" spans="21:21">
      <c r="U202" s="44"/>
    </row>
    <row r="203" spans="21:21">
      <c r="U203" s="44"/>
    </row>
    <row r="204" spans="21:21">
      <c r="U204" s="44"/>
    </row>
    <row r="205" spans="21:21">
      <c r="U205" s="44"/>
    </row>
    <row r="206" spans="21:21">
      <c r="U206" s="44"/>
    </row>
    <row r="207" spans="21:21">
      <c r="U207" s="44"/>
    </row>
    <row r="208" spans="21:21">
      <c r="U208" s="44"/>
    </row>
    <row r="209" spans="21:21">
      <c r="U209" s="44"/>
    </row>
    <row r="210" spans="21:21">
      <c r="U210" s="44"/>
    </row>
    <row r="211" spans="21:21">
      <c r="U211" s="44"/>
    </row>
    <row r="212" spans="21:21">
      <c r="U212" s="44"/>
    </row>
    <row r="213" spans="21:21">
      <c r="U213" s="44"/>
    </row>
    <row r="214" spans="21:21">
      <c r="U214" s="44"/>
    </row>
    <row r="215" spans="21:21">
      <c r="U215" s="44"/>
    </row>
    <row r="216" spans="21:21">
      <c r="U216" s="44"/>
    </row>
    <row r="217" spans="21:21">
      <c r="U217" s="44"/>
    </row>
    <row r="218" spans="21:21">
      <c r="U218" s="44"/>
    </row>
    <row r="219" spans="21:21">
      <c r="U219" s="44"/>
    </row>
    <row r="220" spans="21:21">
      <c r="U220" s="44"/>
    </row>
    <row r="221" spans="21:21">
      <c r="U221" s="44"/>
    </row>
    <row r="222" spans="21:21">
      <c r="U222" s="44"/>
    </row>
    <row r="223" spans="21:21">
      <c r="U223" s="44"/>
    </row>
    <row r="224" spans="21:21">
      <c r="U224" s="44"/>
    </row>
    <row r="225" spans="21:21">
      <c r="U225" s="44"/>
    </row>
    <row r="226" spans="21:21">
      <c r="U226" s="44"/>
    </row>
    <row r="227" spans="21:21">
      <c r="U227" s="44"/>
    </row>
    <row r="228" spans="21:21">
      <c r="U228" s="44"/>
    </row>
    <row r="229" spans="21:21">
      <c r="U229" s="44"/>
    </row>
    <row r="230" spans="21:21">
      <c r="U230" s="44"/>
    </row>
    <row r="231" spans="21:21">
      <c r="U231" s="44"/>
    </row>
    <row r="232" spans="21:21">
      <c r="U232" s="44"/>
    </row>
    <row r="233" spans="21:21">
      <c r="U233" s="44"/>
    </row>
    <row r="234" spans="21:21">
      <c r="U234" s="44"/>
    </row>
    <row r="235" spans="21:21">
      <c r="U235" s="44"/>
    </row>
    <row r="236" spans="21:21">
      <c r="U236" s="44"/>
    </row>
    <row r="237" spans="21:21">
      <c r="U237" s="44"/>
    </row>
    <row r="238" spans="21:21">
      <c r="U238" s="44"/>
    </row>
    <row r="239" spans="21:21">
      <c r="U239" s="44"/>
    </row>
    <row r="240" spans="21:21">
      <c r="U240" s="44"/>
    </row>
    <row r="241" spans="21:21">
      <c r="U241" s="44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8"/>
  <sheetViews>
    <sheetView workbookViewId="0"/>
  </sheetViews>
  <sheetFormatPr defaultColWidth="14.44140625" defaultRowHeight="15" customHeight="1"/>
  <cols>
    <col min="1" max="1" width="27.33203125" customWidth="1"/>
    <col min="6" max="6" width="27.33203125" customWidth="1"/>
    <col min="18" max="18" width="32.6640625" customWidth="1"/>
  </cols>
  <sheetData>
    <row r="1" spans="1:18">
      <c r="A1" s="121"/>
      <c r="B1" s="122" t="s">
        <v>762</v>
      </c>
      <c r="C1" s="123"/>
      <c r="D1" s="124"/>
      <c r="E1" s="47"/>
      <c r="F1" s="48" t="s">
        <v>763</v>
      </c>
      <c r="G1" s="49">
        <v>2012</v>
      </c>
      <c r="H1" s="49">
        <v>2013</v>
      </c>
      <c r="I1" s="49">
        <v>2014</v>
      </c>
      <c r="J1" s="49">
        <v>2015</v>
      </c>
      <c r="K1" s="49">
        <v>2016</v>
      </c>
      <c r="L1" s="49">
        <v>2017</v>
      </c>
      <c r="M1" s="49">
        <v>2018</v>
      </c>
      <c r="N1" s="49">
        <v>2019</v>
      </c>
      <c r="O1" s="49">
        <v>2020</v>
      </c>
      <c r="P1" s="49">
        <v>2021</v>
      </c>
      <c r="Q1" s="49">
        <v>2022</v>
      </c>
      <c r="R1" s="45" t="s">
        <v>764</v>
      </c>
    </row>
    <row r="2" spans="1:18">
      <c r="A2" s="115"/>
      <c r="B2" s="50" t="s">
        <v>759</v>
      </c>
      <c r="C2" s="50" t="s">
        <v>760</v>
      </c>
      <c r="D2" s="50" t="s">
        <v>761</v>
      </c>
      <c r="E2" s="39"/>
      <c r="F2" s="39" t="s">
        <v>765</v>
      </c>
      <c r="G2" s="39"/>
      <c r="H2" s="51">
        <f t="shared" ref="H2:Q2" si="0">(H13-G13)/G13</f>
        <v>0.14868816446383828</v>
      </c>
      <c r="I2" s="51">
        <f t="shared" si="0"/>
        <v>-7.157803497189881E-2</v>
      </c>
      <c r="J2" s="51">
        <f t="shared" si="0"/>
        <v>0.13534573233515557</v>
      </c>
      <c r="K2" s="51">
        <f t="shared" si="0"/>
        <v>-6.4199589683404196E-2</v>
      </c>
      <c r="L2" s="51">
        <f t="shared" si="0"/>
        <v>-0.20491004265131962</v>
      </c>
      <c r="M2" s="51">
        <f t="shared" si="0"/>
        <v>-1.6672092853182972E-2</v>
      </c>
      <c r="N2" s="51">
        <f t="shared" si="0"/>
        <v>0.2793558276444803</v>
      </c>
      <c r="O2" s="51">
        <f t="shared" si="0"/>
        <v>-0.1133048128749389</v>
      </c>
      <c r="P2" s="51">
        <f t="shared" si="0"/>
        <v>-4.1365160822548444E-2</v>
      </c>
      <c r="Q2" s="51">
        <f t="shared" si="0"/>
        <v>9.6770797473425107E-3</v>
      </c>
      <c r="R2" s="52">
        <f t="shared" ref="R2:R11" si="1">(((1+H2)*(1+I2)*(1+J2)*(1+K2)*(1+L2)*(1+M2)*(1+N2)*(1+O2)*(1+P2)*(1+Q2))-1)^1/10</f>
        <v>-2.7308865310446519E-3</v>
      </c>
    </row>
    <row r="3" spans="1:18">
      <c r="A3" s="53" t="s">
        <v>765</v>
      </c>
      <c r="B3" s="54">
        <f t="shared" ref="B3:B12" si="2">R2</f>
        <v>-2.7308865310446519E-3</v>
      </c>
      <c r="C3" s="54">
        <f t="shared" ref="C3:C12" si="3">R25</f>
        <v>-4.0720035477088247E-3</v>
      </c>
      <c r="D3" s="54">
        <f t="shared" ref="D3:D12" si="4">R48</f>
        <v>-1.9048633509055824E-2</v>
      </c>
      <c r="E3" s="39"/>
      <c r="F3" s="39" t="s">
        <v>179</v>
      </c>
      <c r="G3" s="39"/>
      <c r="H3" s="51">
        <f t="shared" ref="H3:Q3" si="5">(H14-G14)/G14</f>
        <v>-0.18950973499036841</v>
      </c>
      <c r="I3" s="51">
        <f t="shared" si="5"/>
        <v>0.70010894264748291</v>
      </c>
      <c r="J3" s="51">
        <f t="shared" si="5"/>
        <v>-0.36675195469001121</v>
      </c>
      <c r="K3" s="51">
        <f t="shared" si="5"/>
        <v>2.3842288529231183E-2</v>
      </c>
      <c r="L3" s="51">
        <f t="shared" si="5"/>
        <v>0.39514528775646657</v>
      </c>
      <c r="M3" s="51">
        <f t="shared" si="5"/>
        <v>-0.49336768725905933</v>
      </c>
      <c r="N3" s="51">
        <f t="shared" si="5"/>
        <v>-0.20122255736500497</v>
      </c>
      <c r="O3" s="51">
        <f t="shared" si="5"/>
        <v>1.7845329345792584</v>
      </c>
      <c r="P3" s="51">
        <f t="shared" si="5"/>
        <v>-0.29847787599441844</v>
      </c>
      <c r="Q3" s="51">
        <f t="shared" si="5"/>
        <v>0.32711496520968686</v>
      </c>
      <c r="R3" s="52">
        <f t="shared" si="1"/>
        <v>3.0759083357234429E-2</v>
      </c>
    </row>
    <row r="4" spans="1:18">
      <c r="A4" s="53" t="s">
        <v>179</v>
      </c>
      <c r="B4" s="54">
        <f t="shared" si="2"/>
        <v>3.0759083357234429E-2</v>
      </c>
      <c r="C4" s="54">
        <f t="shared" si="3"/>
        <v>-3.3776176966492412E-2</v>
      </c>
      <c r="D4" s="54">
        <f t="shared" si="4"/>
        <v>-5.6453660039789688E-2</v>
      </c>
      <c r="E4" s="39"/>
      <c r="F4" s="39" t="s">
        <v>196</v>
      </c>
      <c r="G4" s="39"/>
      <c r="H4" s="51">
        <f t="shared" ref="H4:Q4" si="6">(H15-G15)/G15</f>
        <v>2.9751976689065429E-2</v>
      </c>
      <c r="I4" s="51">
        <f t="shared" si="6"/>
        <v>-0.21074240006848891</v>
      </c>
      <c r="J4" s="51">
        <f t="shared" si="6"/>
        <v>0.37476513358774161</v>
      </c>
      <c r="K4" s="51">
        <f t="shared" si="6"/>
        <v>-0.22261215691074807</v>
      </c>
      <c r="L4" s="51">
        <f t="shared" si="6"/>
        <v>-3.9819917732068597E-2</v>
      </c>
      <c r="M4" s="51">
        <f t="shared" si="6"/>
        <v>2.7716330786303912E-2</v>
      </c>
      <c r="N4" s="51">
        <f t="shared" si="6"/>
        <v>0.10967803994857632</v>
      </c>
      <c r="O4" s="51">
        <f t="shared" si="6"/>
        <v>-2.7130293235149133E-2</v>
      </c>
      <c r="P4" s="51">
        <f t="shared" si="6"/>
        <v>-9.499346709433848E-2</v>
      </c>
      <c r="Q4" s="51">
        <f t="shared" si="6"/>
        <v>2.9344500359326457E-2</v>
      </c>
      <c r="R4" s="52">
        <f t="shared" si="1"/>
        <v>-1.3799904672518704E-2</v>
      </c>
    </row>
    <row r="5" spans="1:18">
      <c r="A5" s="53" t="s">
        <v>196</v>
      </c>
      <c r="B5" s="54">
        <f t="shared" si="2"/>
        <v>-1.3799904672518704E-2</v>
      </c>
      <c r="C5" s="54">
        <f t="shared" si="3"/>
        <v>-1.3343487153579626E-2</v>
      </c>
      <c r="D5" s="54">
        <f t="shared" si="4"/>
        <v>-2.0657020603008901E-2</v>
      </c>
      <c r="E5" s="39"/>
      <c r="F5" s="39" t="s">
        <v>377</v>
      </c>
      <c r="G5" s="39"/>
      <c r="H5" s="51">
        <f t="shared" ref="H5:Q5" si="7">(H16-G16)/G16</f>
        <v>-3.2199490166655988E-3</v>
      </c>
      <c r="I5" s="51">
        <f t="shared" si="7"/>
        <v>4.2297319561623963E-2</v>
      </c>
      <c r="J5" s="51">
        <f t="shared" si="7"/>
        <v>-0.14981611541443635</v>
      </c>
      <c r="K5" s="51">
        <f t="shared" si="7"/>
        <v>0.46291761239668211</v>
      </c>
      <c r="L5" s="51">
        <f t="shared" si="7"/>
        <v>-0.13911367950268441</v>
      </c>
      <c r="M5" s="51">
        <f t="shared" si="7"/>
        <v>-0.50006486766965441</v>
      </c>
      <c r="N5" s="51">
        <f t="shared" si="7"/>
        <v>0.32165709399974279</v>
      </c>
      <c r="O5" s="51">
        <f t="shared" si="7"/>
        <v>0.25575001390556573</v>
      </c>
      <c r="P5" s="51">
        <f t="shared" si="7"/>
        <v>-0.17607933488026178</v>
      </c>
      <c r="Q5" s="51">
        <f t="shared" si="7"/>
        <v>0.30893529072387238</v>
      </c>
      <c r="R5" s="52">
        <f t="shared" si="1"/>
        <v>-4.5746059791283987E-4</v>
      </c>
    </row>
    <row r="6" spans="1:18">
      <c r="A6" s="53" t="s">
        <v>377</v>
      </c>
      <c r="B6" s="54">
        <f t="shared" si="2"/>
        <v>-4.5746059791283987E-4</v>
      </c>
      <c r="C6" s="54">
        <f t="shared" si="3"/>
        <v>-5.1169506930569944E-2</v>
      </c>
      <c r="D6" s="54">
        <f t="shared" si="4"/>
        <v>-4.8287412854341814E-2</v>
      </c>
      <c r="E6" s="39"/>
      <c r="F6" s="39" t="s">
        <v>438</v>
      </c>
      <c r="G6" s="39"/>
      <c r="H6" s="51">
        <f t="shared" ref="H6:Q6" si="8">(H17-G17)/G17</f>
        <v>0.23245526526474747</v>
      </c>
      <c r="I6" s="51">
        <f t="shared" si="8"/>
        <v>0.37481285575861745</v>
      </c>
      <c r="J6" s="51">
        <f t="shared" si="8"/>
        <v>-0.118686169027685</v>
      </c>
      <c r="K6" s="51">
        <f t="shared" si="8"/>
        <v>-0.52776860712984053</v>
      </c>
      <c r="L6" s="51">
        <f t="shared" si="8"/>
        <v>0.74565910264269752</v>
      </c>
      <c r="M6" s="51">
        <f t="shared" si="8"/>
        <v>0.22491788999833762</v>
      </c>
      <c r="N6" s="51">
        <f t="shared" si="8"/>
        <v>-4.5951509609875096E-2</v>
      </c>
      <c r="O6" s="51">
        <f t="shared" si="8"/>
        <v>0.1861063995320392</v>
      </c>
      <c r="P6" s="51">
        <f t="shared" si="8"/>
        <v>-0.33571469870758081</v>
      </c>
      <c r="Q6" s="51">
        <f t="shared" si="8"/>
        <v>0.18327266445024221</v>
      </c>
      <c r="R6" s="52">
        <f t="shared" si="1"/>
        <v>3.4122048149766979E-2</v>
      </c>
    </row>
    <row r="7" spans="1:18">
      <c r="A7" s="53" t="s">
        <v>438</v>
      </c>
      <c r="B7" s="54">
        <f t="shared" si="2"/>
        <v>3.4122048149766979E-2</v>
      </c>
      <c r="C7" s="54">
        <f t="shared" si="3"/>
        <v>6.5870587875281439E-2</v>
      </c>
      <c r="D7" s="54">
        <f t="shared" si="4"/>
        <v>1.2007628165057026E-2</v>
      </c>
      <c r="E7" s="39"/>
      <c r="F7" s="39" t="s">
        <v>501</v>
      </c>
      <c r="G7" s="39"/>
      <c r="H7" s="51">
        <f t="shared" ref="H7:Q7" si="9">(H18-G18)/G18</f>
        <v>8.6608536343538725E-2</v>
      </c>
      <c r="I7" s="51">
        <f t="shared" si="9"/>
        <v>0.72991328046739723</v>
      </c>
      <c r="J7" s="51">
        <f t="shared" si="9"/>
        <v>4.731367038625961E-2</v>
      </c>
      <c r="K7" s="51">
        <f t="shared" si="9"/>
        <v>-0.19193696083786826</v>
      </c>
      <c r="L7" s="51">
        <f t="shared" si="9"/>
        <v>-0.12860521315679707</v>
      </c>
      <c r="M7" s="51">
        <f t="shared" si="9"/>
        <v>-0.58509677093752899</v>
      </c>
      <c r="N7" s="51">
        <f t="shared" si="9"/>
        <v>0.6350026574650357</v>
      </c>
      <c r="O7" s="51">
        <f t="shared" si="9"/>
        <v>0.95407517121006535</v>
      </c>
      <c r="P7" s="51">
        <f t="shared" si="9"/>
        <v>-0.8014103754744738</v>
      </c>
      <c r="Q7" s="51">
        <f t="shared" si="9"/>
        <v>2.3607998723305386</v>
      </c>
      <c r="R7" s="52">
        <f t="shared" si="1"/>
        <v>2.2642266676896238E-2</v>
      </c>
    </row>
    <row r="8" spans="1:18">
      <c r="A8" s="53" t="s">
        <v>501</v>
      </c>
      <c r="B8" s="54">
        <f t="shared" si="2"/>
        <v>2.2642266676896238E-2</v>
      </c>
      <c r="C8" s="54">
        <f t="shared" si="3"/>
        <v>-1.8625474011897312E-2</v>
      </c>
      <c r="D8" s="54">
        <f t="shared" si="4"/>
        <v>-4.5750316007931537E-2</v>
      </c>
      <c r="E8" s="39"/>
      <c r="F8" s="39" t="s">
        <v>528</v>
      </c>
      <c r="G8" s="39"/>
      <c r="H8" s="51">
        <f t="shared" ref="H8:Q8" si="10">(H19-G19)/G19</f>
        <v>-0.10662705838552985</v>
      </c>
      <c r="I8" s="51">
        <f t="shared" si="10"/>
        <v>0.50272062834880049</v>
      </c>
      <c r="J8" s="51">
        <f t="shared" si="10"/>
        <v>-0.43927743180356227</v>
      </c>
      <c r="K8" s="51">
        <f t="shared" si="10"/>
        <v>-0.20141093826749901</v>
      </c>
      <c r="L8" s="51">
        <f t="shared" si="10"/>
        <v>0.65182916998324336</v>
      </c>
      <c r="M8" s="51">
        <f t="shared" si="10"/>
        <v>-0.15683597683989339</v>
      </c>
      <c r="N8" s="51">
        <f t="shared" si="10"/>
        <v>0.41975528726176231</v>
      </c>
      <c r="O8" s="51">
        <f t="shared" si="10"/>
        <v>7.5715117702632118E-2</v>
      </c>
      <c r="P8" s="51">
        <f t="shared" si="10"/>
        <v>-0.31099715477383327</v>
      </c>
      <c r="Q8" s="51">
        <f t="shared" si="10"/>
        <v>0.57905453439688614</v>
      </c>
      <c r="R8" s="52">
        <f t="shared" si="1"/>
        <v>3.9119672260826535E-2</v>
      </c>
    </row>
    <row r="9" spans="1:18">
      <c r="A9" s="53" t="s">
        <v>528</v>
      </c>
      <c r="B9" s="54">
        <f t="shared" si="2"/>
        <v>3.9119672260826535E-2</v>
      </c>
      <c r="C9" s="54">
        <f t="shared" si="3"/>
        <v>-3.3430468345675077E-2</v>
      </c>
      <c r="D9" s="54">
        <f t="shared" si="4"/>
        <v>9.0204150515139185E-3</v>
      </c>
      <c r="E9" s="39"/>
      <c r="F9" s="39" t="s">
        <v>553</v>
      </c>
      <c r="G9" s="39"/>
      <c r="H9" s="51">
        <f t="shared" ref="H9:Q9" si="11">(H20-G20)/G20</f>
        <v>-0.3649900560058702</v>
      </c>
      <c r="I9" s="51">
        <f t="shared" si="11"/>
        <v>0.7619222578508883</v>
      </c>
      <c r="J9" s="51">
        <f t="shared" si="11"/>
        <v>-0.19394176398236512</v>
      </c>
      <c r="K9" s="51">
        <f t="shared" si="11"/>
        <v>0.61084049331448043</v>
      </c>
      <c r="L9" s="51">
        <f t="shared" si="11"/>
        <v>-0.36919438146990147</v>
      </c>
      <c r="M9" s="51">
        <f t="shared" si="11"/>
        <v>0.56471653723862014</v>
      </c>
      <c r="N9" s="51">
        <f t="shared" si="11"/>
        <v>-0.11843848004437349</v>
      </c>
      <c r="O9" s="51">
        <f t="shared" si="11"/>
        <v>6.525980317682592E-2</v>
      </c>
      <c r="P9" s="51">
        <f t="shared" si="11"/>
        <v>-0.21292478388336616</v>
      </c>
      <c r="Q9" s="51">
        <f t="shared" si="11"/>
        <v>-6.6249910575589613E-2</v>
      </c>
      <c r="R9" s="52">
        <f t="shared" si="1"/>
        <v>-1.0370779618882552E-3</v>
      </c>
    </row>
    <row r="10" spans="1:18">
      <c r="A10" s="53" t="s">
        <v>553</v>
      </c>
      <c r="B10" s="54">
        <f t="shared" si="2"/>
        <v>-1.0370779618882552E-3</v>
      </c>
      <c r="C10" s="54">
        <f t="shared" si="3"/>
        <v>-6.0263509187822015E-2</v>
      </c>
      <c r="D10" s="54">
        <f t="shared" si="4"/>
        <v>-5.3889330295476892E-2</v>
      </c>
      <c r="E10" s="39"/>
      <c r="F10" s="39" t="s">
        <v>600</v>
      </c>
      <c r="G10" s="39"/>
      <c r="H10" s="51">
        <f t="shared" ref="H10:Q10" si="12">(H21-G21)/G21</f>
        <v>-0.59713233125622189</v>
      </c>
      <c r="I10" s="51">
        <f t="shared" si="12"/>
        <v>0.25762595574881675</v>
      </c>
      <c r="J10" s="51">
        <f t="shared" si="12"/>
        <v>0.38554371607635612</v>
      </c>
      <c r="K10" s="51">
        <f t="shared" si="12"/>
        <v>-5.4889531592855348E-3</v>
      </c>
      <c r="L10" s="51">
        <f t="shared" si="12"/>
        <v>-0.23781177273710413</v>
      </c>
      <c r="M10" s="51">
        <f t="shared" si="12"/>
        <v>0.40049022397165507</v>
      </c>
      <c r="N10" s="51">
        <f t="shared" si="12"/>
        <v>-6.2115951079450817E-2</v>
      </c>
      <c r="O10" s="51">
        <f t="shared" si="12"/>
        <v>0.10243207730141524</v>
      </c>
      <c r="P10" s="51">
        <f t="shared" si="12"/>
        <v>-0.13175216699631667</v>
      </c>
      <c r="Q10" s="51">
        <f t="shared" si="12"/>
        <v>0.22869612024310496</v>
      </c>
      <c r="R10" s="52">
        <f t="shared" si="1"/>
        <v>-1.779934918299626E-2</v>
      </c>
    </row>
    <row r="11" spans="1:18">
      <c r="A11" s="53" t="s">
        <v>600</v>
      </c>
      <c r="B11" s="54">
        <f t="shared" si="2"/>
        <v>-1.779934918299626E-2</v>
      </c>
      <c r="C11" s="54">
        <f t="shared" si="3"/>
        <v>4.9528940303490646E-3</v>
      </c>
      <c r="D11" s="54">
        <f t="shared" si="4"/>
        <v>-1.4020646559877826E-2</v>
      </c>
      <c r="E11" s="39"/>
      <c r="F11" s="55" t="s">
        <v>639</v>
      </c>
      <c r="G11" s="55"/>
      <c r="H11" s="56">
        <f t="shared" ref="H11:Q11" si="13">(H22-G22)/G22</f>
        <v>-5.6697419368990289E-2</v>
      </c>
      <c r="I11" s="56">
        <f t="shared" si="13"/>
        <v>-0.1780734748258439</v>
      </c>
      <c r="J11" s="56">
        <f t="shared" si="13"/>
        <v>7.1817698440685807E-2</v>
      </c>
      <c r="K11" s="56">
        <f t="shared" si="13"/>
        <v>0.1111118371644067</v>
      </c>
      <c r="L11" s="56">
        <f t="shared" si="13"/>
        <v>-0.12245956115856609</v>
      </c>
      <c r="M11" s="56">
        <f t="shared" si="13"/>
        <v>4.674301713948683E-2</v>
      </c>
      <c r="N11" s="56">
        <f t="shared" si="13"/>
        <v>0.13737712529501717</v>
      </c>
      <c r="O11" s="56">
        <f t="shared" si="13"/>
        <v>-0.17346566647583181</v>
      </c>
      <c r="P11" s="56">
        <f t="shared" si="13"/>
        <v>-0.1207415682459584</v>
      </c>
      <c r="Q11" s="56">
        <f t="shared" si="13"/>
        <v>0.35929887855245707</v>
      </c>
      <c r="R11" s="52">
        <f t="shared" si="1"/>
        <v>-4.7057235883669387E-3</v>
      </c>
    </row>
    <row r="12" spans="1:18">
      <c r="A12" s="53" t="s">
        <v>639</v>
      </c>
      <c r="B12" s="54">
        <f t="shared" si="2"/>
        <v>-4.7057235883669387E-3</v>
      </c>
      <c r="C12" s="54">
        <f t="shared" si="3"/>
        <v>-1.7210696135822989E-2</v>
      </c>
      <c r="D12" s="54">
        <f t="shared" si="4"/>
        <v>2.2900658464368507E-3</v>
      </c>
      <c r="E12" s="47"/>
      <c r="F12" s="57" t="s">
        <v>759</v>
      </c>
      <c r="G12" s="58">
        <v>2012</v>
      </c>
      <c r="H12" s="58">
        <v>2013</v>
      </c>
      <c r="I12" s="58">
        <v>2014</v>
      </c>
      <c r="J12" s="58">
        <v>2015</v>
      </c>
      <c r="K12" s="58">
        <v>2016</v>
      </c>
      <c r="L12" s="58">
        <v>2017</v>
      </c>
      <c r="M12" s="58">
        <v>2018</v>
      </c>
      <c r="N12" s="58">
        <v>2019</v>
      </c>
      <c r="O12" s="58">
        <v>2020</v>
      </c>
      <c r="P12" s="58">
        <v>2021</v>
      </c>
      <c r="Q12" s="59">
        <v>2022</v>
      </c>
      <c r="R12" s="39"/>
    </row>
    <row r="13" spans="1:18">
      <c r="A13" s="39"/>
      <c r="B13" s="39"/>
      <c r="C13" s="39"/>
      <c r="D13" s="39"/>
      <c r="E13" s="39"/>
      <c r="F13" s="39" t="s">
        <v>765</v>
      </c>
      <c r="G13" s="28">
        <f>AVERAGEIFS('2.Cálculo - Medidas 1 e 1A'!P$2:P$337,'2.Cálculo - Medidas 1 e 1A'!P$2:P$337, "&gt;=-0,2167",'2.Cálculo - Medidas 1 e 1A'!P$2:P$337,"&lt;0,6309",'2.Cálculo - Medidas 1 e 1A'!$D$2:$D$337,$F13)</f>
        <v>0.23890564519333121</v>
      </c>
      <c r="H13" s="28">
        <f>AVERAGEIFS('2.Cálculo - Medidas 1 e 1A'!O$2:O$337,'2.Cálculo - Medidas 1 e 1A'!O$2:O$337, "&gt;=-0,2596",'2.Cálculo - Medidas 1 e 1A'!O$2:O$337,"&lt;0,6414",'2.Cálculo - Medidas 1 e 1A'!$D$2:$D$337,$F13)</f>
        <v>0.27442808705717664</v>
      </c>
      <c r="I13" s="28">
        <f>AVERAGEIFS('2.Cálculo - Medidas 1 e 1A'!N$2:N$337,'2.Cálculo - Medidas 1 e 1A'!N$2:N$337, "&gt;=-0,2907",'2.Cálculo - Medidas 1 e 1A'!N$2:N$337,"&lt;0,6921",'2.Cálculo - Medidas 1 e 1A'!$D$2:$D$337,$F13)</f>
        <v>0.25478506384452676</v>
      </c>
      <c r="J13" s="28">
        <f>AVERAGEIFS('2.Cálculo - Medidas 1 e 1A'!M$2:M$337,'2.Cálculo - Medidas 1 e 1A'!M$2:M$337, "&gt;=-0,3167",'2.Cálculo - Medidas 1 e 1A'!M$2:M$337,"&lt;0,7337",'2.Cálculo - Medidas 1 e 1A'!$D$2:$D$337,$F13)</f>
        <v>0.2892691348986236</v>
      </c>
      <c r="K13" s="28">
        <f>AVERAGEIFS('2.Cálculo - Medidas 1 e 1A'!L$2:L$337,'2.Cálculo - Medidas 1 e 1A'!L$2:L$337, "&gt;=-0,3513",'2.Cálculo - Medidas 1 e 1A'!L$2:L$337,"&lt;0,7491",'2.Cálculo - Medidas 1 e 1A'!$D$2:$D$337,$F13)</f>
        <v>0.27069817513005867</v>
      </c>
      <c r="L13" s="28">
        <f>AVERAGEIFS('2.Cálculo - Medidas 1 e 1A'!K$2:K$337,'2.Cálculo - Medidas 1 e 1A'!K$2:K$337, "&gt;=-0,2636",'2.Cálculo - Medidas 1 e 1A'!K$2:K$337,"&lt;0,6333",'2.Cálculo - Medidas 1 e 1A'!$D$2:$D$337,$F13)</f>
        <v>0.21522940051852396</v>
      </c>
      <c r="M13" s="28">
        <f>AVERAGEIFS('2.Cálculo - Medidas 1 e 1A'!J$2:J$337,'2.Cálculo - Medidas 1 e 1A'!J$2:J$337, "&gt;=-0,3292",'2.Cálculo - Medidas 1 e 1A'!J$2:J$337,"&lt;0,6929",'2.Cálculo - Medidas 1 e 1A'!$D$2:$D$337,$F13)</f>
        <v>0.21164107596834422</v>
      </c>
      <c r="N13" s="28">
        <f>AVERAGEIFS('2.Cálculo - Medidas 1 e 1A'!I$2:I$337,'2.Cálculo - Medidas 1 e 1A'!I$2:I$337, "&gt;=-0,3245",'2.Cálculo - Medidas 1 e 1A'!I$2:I$337,"&lt;0,7249",'2.Cálculo - Medidas 1 e 1A'!$D$2:$D$337,$F13)</f>
        <v>0.27076424390904935</v>
      </c>
      <c r="O13" s="28">
        <f>AVERAGEIFS('2.Cálculo - Medidas 1 e 1A'!H$2:H$337,'2.Cálculo - Medidas 1 e 1A'!H$2:H$337, "&gt;=-0,2682",'2.Cálculo - Medidas 1 e 1A'!H$2:H$337,"&lt;0,6886",'2.Cálculo - Medidas 1 e 1A'!$D$2:$D$337,$F13)</f>
        <v>0.2400853519197102</v>
      </c>
      <c r="P13" s="28">
        <f>AVERAGEIFS('2.Cálculo - Medidas 1 e 1A'!G$2:G$337,'2.Cálculo - Medidas 1 e 1A'!G$2:G$337, "&gt;=-0,1964",'2.Cálculo - Medidas 1 e 1A'!G$2:G$337,"&lt;0,5558",'2.Cálculo - Medidas 1 e 1A'!$D$2:$D$337,$F13)</f>
        <v>0.23015418272641325</v>
      </c>
      <c r="Q13" s="28">
        <f>AVERAGEIFS('2.Cálculo - Medidas 1 e 1A'!F$2:F$337,'2.Cálculo - Medidas 1 e 1A'!F$2:F$337, "&gt;=-0,2260",'2.Cálculo - Medidas 1 e 1A'!F$2:F$337,"&lt;0,6272",'2.Cálculo - Medidas 1 e 1A'!$D$2:$D$337,$F13)</f>
        <v>0.23238140310684119</v>
      </c>
      <c r="R13" s="39"/>
    </row>
    <row r="14" spans="1:18">
      <c r="A14" s="39"/>
      <c r="B14" s="39"/>
      <c r="C14" s="39"/>
      <c r="D14" s="39"/>
      <c r="E14" s="39"/>
      <c r="F14" s="39" t="s">
        <v>179</v>
      </c>
      <c r="G14" s="28">
        <f>AVERAGEIFS('2.Cálculo - Medidas 1 e 1A'!P$2:P$337,'2.Cálculo - Medidas 1 e 1A'!P$2:P$337, "&gt;=-0,2167",'2.Cálculo - Medidas 1 e 1A'!P$2:P$337,"&lt;0,6309",'2.Cálculo - Medidas 1 e 1A'!$D$2:$D$337,$F14)</f>
        <v>0.1983758891584344</v>
      </c>
      <c r="H14" s="28">
        <f>AVERAGEIFS('2.Cálculo - Medidas 1 e 1A'!O$2:O$337,'2.Cálculo - Medidas 1 e 1A'!O$2:O$337, "&gt;=-0,2596",'2.Cálculo - Medidas 1 e 1A'!O$2:O$337,"&lt;0,6414",'2.Cálculo - Medidas 1 e 1A'!$D$2:$D$337,$F14)</f>
        <v>0.1607817269755408</v>
      </c>
      <c r="I14" s="28">
        <f>AVERAGEIFS('2.Cálculo - Medidas 1 e 1A'!N$2:N$337,'2.Cálculo - Medidas 1 e 1A'!N$2:N$337, "&gt;=-0,2907",'2.Cálculo - Medidas 1 e 1A'!N$2:N$337,"&lt;0,6921",'2.Cálculo - Medidas 1 e 1A'!$D$2:$D$337,$F14)</f>
        <v>0.27334645184542294</v>
      </c>
      <c r="J14" s="28">
        <f>AVERAGEIFS('2.Cálculo - Medidas 1 e 1A'!M$2:M$337,'2.Cálculo - Medidas 1 e 1A'!M$2:M$337, "&gt;=-0,3167",'2.Cálculo - Medidas 1 e 1A'!M$2:M$337,"&lt;0,7337",'2.Cálculo - Medidas 1 e 1A'!$D$2:$D$337,$F14)</f>
        <v>0.17309610632353506</v>
      </c>
      <c r="K14" s="28">
        <f>AVERAGEIFS('2.Cálculo - Medidas 1 e 1A'!L$2:L$337,'2.Cálculo - Medidas 1 e 1A'!L$2:L$337, "&gt;=-0,3513",'2.Cálculo - Medidas 1 e 1A'!L$2:L$337,"&lt;0,7491",'2.Cálculo - Medidas 1 e 1A'!$D$2:$D$337,$F14)</f>
        <v>0.17722311363378726</v>
      </c>
      <c r="L14" s="28">
        <f>AVERAGEIFS('2.Cálculo - Medidas 1 e 1A'!K$2:K$337,'2.Cálculo - Medidas 1 e 1A'!K$2:K$337, "&gt;=-0,2636",'2.Cálculo - Medidas 1 e 1A'!K$2:K$337,"&lt;0,6333",'2.Cálculo - Medidas 1 e 1A'!$D$2:$D$337,$F14)</f>
        <v>0.2472519918677071</v>
      </c>
      <c r="M14" s="28">
        <f>AVERAGEIFS('2.Cálculo - Medidas 1 e 1A'!J$2:J$337,'2.Cálculo - Medidas 1 e 1A'!J$2:J$337, "&gt;=-0,3292",'2.Cálculo - Medidas 1 e 1A'!J$2:J$337,"&lt;0,6929",'2.Cálculo - Medidas 1 e 1A'!$D$2:$D$337,$F14)</f>
        <v>0.1252658484697407</v>
      </c>
      <c r="N14" s="28">
        <f>AVERAGEIFS('2.Cálculo - Medidas 1 e 1A'!I$2:I$337,'2.Cálculo - Medidas 1 e 1A'!I$2:I$337, "&gt;=-0,3245",'2.Cálculo - Medidas 1 e 1A'!I$2:I$337,"&lt;0,7249",'2.Cálculo - Medidas 1 e 1A'!$D$2:$D$337,$F14)</f>
        <v>0.10005953409016229</v>
      </c>
      <c r="O14" s="28">
        <f>AVERAGEIFS('2.Cálculo - Medidas 1 e 1A'!H$2:H$337,'2.Cálculo - Medidas 1 e 1A'!H$2:H$337, "&gt;=-0,2682",'2.Cálculo - Medidas 1 e 1A'!H$2:H$337,"&lt;0,6886",'2.Cálculo - Medidas 1 e 1A'!$D$2:$D$337,$F14)</f>
        <v>0.27861906809271292</v>
      </c>
      <c r="P14" s="28">
        <f>AVERAGEIFS('2.Cálculo - Medidas 1 e 1A'!G$2:G$337,'2.Cálculo - Medidas 1 e 1A'!G$2:G$337, "&gt;=-0,1964",'2.Cálculo - Medidas 1 e 1A'!G$2:G$337,"&lt;0,5558",'2.Cálculo - Medidas 1 e 1A'!$D$2:$D$337,$F14)</f>
        <v>0.19545744043685573</v>
      </c>
      <c r="Q14" s="28">
        <f>AVERAGEIFS('2.Cálculo - Medidas 1 e 1A'!F$2:F$337,'2.Cálculo - Medidas 1 e 1A'!F$2:F$337, "&gt;=-0,2260",'2.Cálculo - Medidas 1 e 1A'!F$2:F$337,"&lt;0,6272",'2.Cálculo - Medidas 1 e 1A'!$D$2:$D$337,$F14)</f>
        <v>0.25939449426533223</v>
      </c>
      <c r="R14" s="39"/>
    </row>
    <row r="15" spans="1:18">
      <c r="A15" s="39"/>
      <c r="B15" s="39"/>
      <c r="C15" s="39"/>
      <c r="D15" s="39"/>
      <c r="E15" s="39"/>
      <c r="F15" s="39" t="s">
        <v>196</v>
      </c>
      <c r="G15" s="28">
        <f>AVERAGEIFS('2.Cálculo - Medidas 1 e 1A'!P$2:P$337,'2.Cálculo - Medidas 1 e 1A'!P$2:P$337, "&gt;=-0,2167",'2.Cálculo - Medidas 1 e 1A'!P$2:P$337,"&lt;0,6309",'2.Cálculo - Medidas 1 e 1A'!$D$2:$D$337,$F15)</f>
        <v>0.17638267419980444</v>
      </c>
      <c r="H15" s="28">
        <f>AVERAGEIFS('2.Cálculo - Medidas 1 e 1A'!O$2:O$337,'2.Cálculo - Medidas 1 e 1A'!O$2:O$337, "&gt;=-0,2596",'2.Cálculo - Medidas 1 e 1A'!O$2:O$337,"&lt;0,6414",'2.Cálculo - Medidas 1 e 1A'!$D$2:$D$337,$F15)</f>
        <v>0.18163040741095204</v>
      </c>
      <c r="I15" s="28">
        <f>AVERAGEIFS('2.Cálculo - Medidas 1 e 1A'!N$2:N$337,'2.Cálculo - Medidas 1 e 1A'!N$2:N$337, "&gt;=-0,2907",'2.Cálculo - Medidas 1 e 1A'!N$2:N$337,"&lt;0,6921",'2.Cálculo - Medidas 1 e 1A'!$D$2:$D$337,$F15)</f>
        <v>0.14335317942775055</v>
      </c>
      <c r="J15" s="28">
        <f>AVERAGEIFS('2.Cálculo - Medidas 1 e 1A'!M$2:M$337,'2.Cálculo - Medidas 1 e 1A'!M$2:M$337, "&gt;=-0,3167",'2.Cálculo - Medidas 1 e 1A'!M$2:M$337,"&lt;0,7337",'2.Cálculo - Medidas 1 e 1A'!$D$2:$D$337,$F15)</f>
        <v>0.19707695286621899</v>
      </c>
      <c r="K15" s="28">
        <f>AVERAGEIFS('2.Cálculo - Medidas 1 e 1A'!L$2:L$337,'2.Cálculo - Medidas 1 e 1A'!L$2:L$337, "&gt;=-0,3513",'2.Cálculo - Medidas 1 e 1A'!L$2:L$337,"&lt;0,7491",'2.Cálculo - Medidas 1 e 1A'!$D$2:$D$337,$F15)</f>
        <v>0.15320522731127215</v>
      </c>
      <c r="L15" s="28">
        <f>AVERAGEIFS('2.Cálculo - Medidas 1 e 1A'!K$2:K$337,'2.Cálculo - Medidas 1 e 1A'!K$2:K$337, "&gt;=-0,2636",'2.Cálculo - Medidas 1 e 1A'!K$2:K$337,"&lt;0,6333",'2.Cálculo - Medidas 1 e 1A'!$D$2:$D$337,$F15)</f>
        <v>0.14710460776361442</v>
      </c>
      <c r="M15" s="28">
        <f>AVERAGEIFS('2.Cálculo - Medidas 1 e 1A'!J$2:J$337,'2.Cálculo - Medidas 1 e 1A'!J$2:J$337, "&gt;=-0,3292",'2.Cálculo - Medidas 1 e 1A'!J$2:J$337,"&lt;0,6929",'2.Cálculo - Medidas 1 e 1A'!$D$2:$D$337,$F15)</f>
        <v>0.15118180773258025</v>
      </c>
      <c r="N15" s="28">
        <f>AVERAGEIFS('2.Cálculo - Medidas 1 e 1A'!I$2:I$337,'2.Cálculo - Medidas 1 e 1A'!I$2:I$337, "&gt;=-0,3245",'2.Cálculo - Medidas 1 e 1A'!I$2:I$337,"&lt;0,7249",'2.Cálculo - Medidas 1 e 1A'!$D$2:$D$337,$F15)</f>
        <v>0.16776313208057217</v>
      </c>
      <c r="O15" s="28">
        <f>AVERAGEIFS('2.Cálculo - Medidas 1 e 1A'!H$2:H$337,'2.Cálculo - Medidas 1 e 1A'!H$2:H$337, "&gt;=-0,2682",'2.Cálculo - Medidas 1 e 1A'!H$2:H$337,"&lt;0,6886",'2.Cálculo - Medidas 1 e 1A'!$D$2:$D$337,$F15)</f>
        <v>0.16321166911317919</v>
      </c>
      <c r="P15" s="28">
        <f>AVERAGEIFS('2.Cálculo - Medidas 1 e 1A'!G$2:G$337,'2.Cálculo - Medidas 1 e 1A'!G$2:G$337, "&gt;=-0,1964",'2.Cálculo - Medidas 1 e 1A'!G$2:G$337,"&lt;0,5558",'2.Cálculo - Medidas 1 e 1A'!$D$2:$D$337,$F15)</f>
        <v>0.14770762679386434</v>
      </c>
      <c r="Q15" s="28">
        <f>AVERAGEIFS('2.Cálculo - Medidas 1 e 1A'!F$2:F$337,'2.Cálculo - Medidas 1 e 1A'!F$2:F$337, "&gt;=-0,2260",'2.Cálculo - Medidas 1 e 1A'!F$2:F$337,"&lt;0,6272",'2.Cálculo - Medidas 1 e 1A'!$D$2:$D$337,$F15)</f>
        <v>0.15204203330139215</v>
      </c>
      <c r="R15" s="39"/>
    </row>
    <row r="16" spans="1:18">
      <c r="A16" s="39"/>
      <c r="B16" s="39"/>
      <c r="C16" s="39"/>
      <c r="D16" s="39"/>
      <c r="E16" s="39"/>
      <c r="F16" s="39" t="s">
        <v>377</v>
      </c>
      <c r="G16" s="28">
        <f>AVERAGEIFS('2.Cálculo - Medidas 1 e 1A'!P$2:P$337,'2.Cálculo - Medidas 1 e 1A'!P$2:P$337, "&gt;=-0,2167",'2.Cálculo - Medidas 1 e 1A'!P$2:P$337,"&lt;0,6309",'2.Cálculo - Medidas 1 e 1A'!$D$2:$D$337,$F16)</f>
        <v>0.18078943349834167</v>
      </c>
      <c r="H16" s="28">
        <f>AVERAGEIFS('2.Cálculo - Medidas 1 e 1A'!O$2:O$337,'2.Cálculo - Medidas 1 e 1A'!O$2:O$337, "&gt;=-0,2596",'2.Cálculo - Medidas 1 e 1A'!O$2:O$337,"&lt;0,6414",'2.Cálculo - Medidas 1 e 1A'!$D$2:$D$337,$F16)</f>
        <v>0.18020730073972516</v>
      </c>
      <c r="I16" s="28">
        <f>AVERAGEIFS('2.Cálculo - Medidas 1 e 1A'!N$2:N$337,'2.Cálculo - Medidas 1 e 1A'!N$2:N$337, "&gt;=-0,2907",'2.Cálculo - Medidas 1 e 1A'!N$2:N$337,"&lt;0,6921",'2.Cálculo - Medidas 1 e 1A'!$D$2:$D$337,$F16)</f>
        <v>0.18782958652645099</v>
      </c>
      <c r="J16" s="28">
        <f>AVERAGEIFS('2.Cálculo - Medidas 1 e 1A'!M$2:M$337,'2.Cálculo - Medidas 1 e 1A'!M$2:M$337, "&gt;=-0,3167",'2.Cálculo - Medidas 1 e 1A'!M$2:M$337,"&lt;0,7337",'2.Cálculo - Medidas 1 e 1A'!$D$2:$D$337,$F16)</f>
        <v>0.15968968751315835</v>
      </c>
      <c r="K16" s="28">
        <f>AVERAGEIFS('2.Cálculo - Medidas 1 e 1A'!L$2:L$337,'2.Cálculo - Medidas 1 e 1A'!L$2:L$337, "&gt;=-0,3513",'2.Cálculo - Medidas 1 e 1A'!L$2:L$337,"&lt;0,7491",'2.Cálculo - Medidas 1 e 1A'!$D$2:$D$337,$F16)</f>
        <v>0.23361285638112186</v>
      </c>
      <c r="L16" s="28">
        <f>AVERAGEIFS('2.Cálculo - Medidas 1 e 1A'!K$2:K$337,'2.Cálculo - Medidas 1 e 1A'!K$2:K$337, "&gt;=-0,2636",'2.Cálculo - Medidas 1 e 1A'!K$2:K$337,"&lt;0,6333",'2.Cálculo - Medidas 1 e 1A'!$D$2:$D$337,$F16)</f>
        <v>0.20111411235081184</v>
      </c>
      <c r="M16" s="28">
        <f>AVERAGEIFS('2.Cálculo - Medidas 1 e 1A'!J$2:J$337,'2.Cálculo - Medidas 1 e 1A'!J$2:J$337, "&gt;=-0,3292",'2.Cálculo - Medidas 1 e 1A'!J$2:J$337,"&lt;0,6929",'2.Cálculo - Medidas 1 e 1A'!$D$2:$D$337,$F16)</f>
        <v>0.1005440103716031</v>
      </c>
      <c r="N16" s="28">
        <f>AVERAGEIFS('2.Cálculo - Medidas 1 e 1A'!I$2:I$337,'2.Cálculo - Medidas 1 e 1A'!I$2:I$337, "&gt;=-0,3245",'2.Cálculo - Medidas 1 e 1A'!I$2:I$337,"&lt;0,7249",'2.Cálculo - Medidas 1 e 1A'!$D$2:$D$337,$F16)</f>
        <v>0.13288470456681295</v>
      </c>
      <c r="O16" s="28">
        <f>AVERAGEIFS('2.Cálculo - Medidas 1 e 1A'!H$2:H$337,'2.Cálculo - Medidas 1 e 1A'!H$2:H$337, "&gt;=-0,2682",'2.Cálculo - Medidas 1 e 1A'!H$2:H$337,"&lt;0,6886",'2.Cálculo - Medidas 1 e 1A'!$D$2:$D$337,$F16)</f>
        <v>0.16686996960761236</v>
      </c>
      <c r="P16" s="28">
        <f>AVERAGEIFS('2.Cálculo - Medidas 1 e 1A'!G$2:G$337,'2.Cálculo - Medidas 1 e 1A'!G$2:G$337, "&gt;=-0,1964",'2.Cálculo - Medidas 1 e 1A'!G$2:G$337,"&lt;0,5558",'2.Cálculo - Medidas 1 e 1A'!$D$2:$D$337,$F16)</f>
        <v>0.13748761634761447</v>
      </c>
      <c r="Q16" s="28">
        <f>AVERAGEIFS('2.Cálculo - Medidas 1 e 1A'!F$2:F$337,'2.Cálculo - Medidas 1 e 1A'!F$2:F$337, "&gt;=-0,2260",'2.Cálculo - Medidas 1 e 1A'!F$2:F$337,"&lt;0,6272",'2.Cálculo - Medidas 1 e 1A'!$D$2:$D$337,$F16)</f>
        <v>0.17996239307489698</v>
      </c>
      <c r="R16" s="39"/>
    </row>
    <row r="17" spans="1:18">
      <c r="A17" s="39"/>
      <c r="B17" s="39"/>
      <c r="C17" s="39"/>
      <c r="D17" s="39"/>
      <c r="E17" s="39"/>
      <c r="F17" s="39" t="s">
        <v>438</v>
      </c>
      <c r="G17" s="28">
        <f>AVERAGEIFS('2.Cálculo - Medidas 1 e 1A'!P$2:P$337,'2.Cálculo - Medidas 1 e 1A'!P$2:P$337, "&gt;=-0,2167",'2.Cálculo - Medidas 1 e 1A'!P$2:P$337,"&lt;0,6309",'2.Cálculo - Medidas 1 e 1A'!$D$2:$D$337,$F17)</f>
        <v>0.12799850042217881</v>
      </c>
      <c r="H17" s="28">
        <f>AVERAGEIFS('2.Cálculo - Medidas 1 e 1A'!O$2:O$337,'2.Cálculo - Medidas 1 e 1A'!O$2:O$337, "&gt;=-0,2596",'2.Cálculo - Medidas 1 e 1A'!O$2:O$337,"&lt;0,6414",'2.Cálculo - Medidas 1 e 1A'!$D$2:$D$337,$F17)</f>
        <v>0.15775242579130627</v>
      </c>
      <c r="I17" s="28">
        <f>AVERAGEIFS('2.Cálculo - Medidas 1 e 1A'!N$2:N$337,'2.Cálculo - Medidas 1 e 1A'!N$2:N$337, "&gt;=-0,2907",'2.Cálculo - Medidas 1 e 1A'!N$2:N$337,"&lt;0,6921",'2.Cálculo - Medidas 1 e 1A'!$D$2:$D$337,$F17)</f>
        <v>0.21688006300499515</v>
      </c>
      <c r="J17" s="28">
        <f>AVERAGEIFS('2.Cálculo - Medidas 1 e 1A'!M$2:M$337,'2.Cálculo - Medidas 1 e 1A'!M$2:M$337, "&gt;=-0,3167",'2.Cálculo - Medidas 1 e 1A'!M$2:M$337,"&lt;0,7337",'2.Cálculo - Medidas 1 e 1A'!$D$2:$D$337,$F17)</f>
        <v>0.19113939918844933</v>
      </c>
      <c r="K17" s="28">
        <f>AVERAGEIFS('2.Cálculo - Medidas 1 e 1A'!L$2:L$337,'2.Cálculo - Medidas 1 e 1A'!L$2:L$337, "&gt;=-0,3513",'2.Cálculo - Medidas 1 e 1A'!L$2:L$337,"&lt;0,7491",'2.Cálculo - Medidas 1 e 1A'!$D$2:$D$337,$F17)</f>
        <v>9.0262024711126848E-2</v>
      </c>
      <c r="L17" s="28">
        <f>AVERAGEIFS('2.Cálculo - Medidas 1 e 1A'!K$2:K$337,'2.Cálculo - Medidas 1 e 1A'!K$2:K$337, "&gt;=-0,2636",'2.Cálculo - Medidas 1 e 1A'!K$2:K$337,"&lt;0,6333",'2.Cálculo - Medidas 1 e 1A'!$D$2:$D$337,$F17)</f>
        <v>0.15756672505993868</v>
      </c>
      <c r="M17" s="28">
        <f>AVERAGEIFS('2.Cálculo - Medidas 1 e 1A'!J$2:J$337,'2.Cálculo - Medidas 1 e 1A'!J$2:J$337, "&gt;=-0,3292",'2.Cálculo - Medidas 1 e 1A'!J$2:J$337,"&lt;0,6929",'2.Cálculo - Medidas 1 e 1A'!$D$2:$D$337,$F17)</f>
        <v>0.19300630039436828</v>
      </c>
      <c r="N17" s="28">
        <f>AVERAGEIFS('2.Cálculo - Medidas 1 e 1A'!I$2:I$337,'2.Cálculo - Medidas 1 e 1A'!I$2:I$337, "&gt;=-0,3245",'2.Cálculo - Medidas 1 e 1A'!I$2:I$337,"&lt;0,7249",'2.Cálculo - Medidas 1 e 1A'!$D$2:$D$337,$F17)</f>
        <v>0.18413736952703003</v>
      </c>
      <c r="O17" s="28">
        <f>AVERAGEIFS('2.Cálculo - Medidas 1 e 1A'!H$2:H$337,'2.Cálculo - Medidas 1 e 1A'!H$2:H$337, "&gt;=-0,2682",'2.Cálculo - Medidas 1 e 1A'!H$2:H$337,"&lt;0,6886",'2.Cálculo - Medidas 1 e 1A'!$D$2:$D$337,$F17)</f>
        <v>0.21840651238900621</v>
      </c>
      <c r="P17" s="28">
        <f>AVERAGEIFS('2.Cálculo - Medidas 1 e 1A'!G$2:G$337,'2.Cálculo - Medidas 1 e 1A'!G$2:G$337, "&gt;=-0,1964",'2.Cálculo - Medidas 1 e 1A'!G$2:G$337,"&lt;0,5558",'2.Cálculo - Medidas 1 e 1A'!$D$2:$D$337,$F17)</f>
        <v>0.14508423588655747</v>
      </c>
      <c r="Q17" s="28">
        <f>AVERAGEIFS('2.Cálculo - Medidas 1 e 1A'!F$2:F$337,'2.Cálculo - Medidas 1 e 1A'!F$2:F$337, "&gt;=-0,2260",'2.Cálculo - Medidas 1 e 1A'!F$2:F$337,"&lt;0,6272",'2.Cálculo - Medidas 1 e 1A'!$D$2:$D$337,$F17)</f>
        <v>0.17167421036721431</v>
      </c>
      <c r="R17" s="39"/>
    </row>
    <row r="18" spans="1:18">
      <c r="A18" s="39"/>
      <c r="B18" s="39"/>
      <c r="C18" s="39"/>
      <c r="D18" s="39"/>
      <c r="E18" s="39"/>
      <c r="F18" s="39" t="s">
        <v>501</v>
      </c>
      <c r="G18" s="28">
        <f>AVERAGEIFS('2.Cálculo - Medidas 1 e 1A'!P$2:P$337,'2.Cálculo - Medidas 1 e 1A'!P$2:P$337, "&gt;=-0,2167",'2.Cálculo - Medidas 1 e 1A'!P$2:P$337,"&lt;0,6309",'2.Cálculo - Medidas 1 e 1A'!$D$2:$D$337,$F18)</f>
        <v>0.11628776075452348</v>
      </c>
      <c r="H18" s="28">
        <f>AVERAGEIFS('2.Cálculo - Medidas 1 e 1A'!O$2:O$337,'2.Cálculo - Medidas 1 e 1A'!O$2:O$337, "&gt;=-0,2596",'2.Cálculo - Medidas 1 e 1A'!O$2:O$337,"&lt;0,6414",'2.Cálculo - Medidas 1 e 1A'!$D$2:$D$337,$F18)</f>
        <v>0.12635927350814036</v>
      </c>
      <c r="I18" s="28">
        <f>AVERAGEIFS('2.Cálculo - Medidas 1 e 1A'!N$2:N$337,'2.Cálculo - Medidas 1 e 1A'!N$2:N$337, "&gt;=-0,2907",'2.Cálculo - Medidas 1 e 1A'!N$2:N$337,"&lt;0,6921",'2.Cálculo - Medidas 1 e 1A'!$D$2:$D$337,$F18)</f>
        <v>0.21859058535194417</v>
      </c>
      <c r="J18" s="28">
        <f>AVERAGEIFS('2.Cálculo - Medidas 1 e 1A'!M$2:M$337,'2.Cálculo - Medidas 1 e 1A'!M$2:M$337, "&gt;=-0,3167",'2.Cálculo - Medidas 1 e 1A'!M$2:M$337,"&lt;0,7337",'2.Cálculo - Medidas 1 e 1A'!$D$2:$D$337,$F18)</f>
        <v>0.22893290825682561</v>
      </c>
      <c r="K18" s="28">
        <f>AVERAGEIFS('2.Cálculo - Medidas 1 e 1A'!L$2:L$337,'2.Cálculo - Medidas 1 e 1A'!L$2:L$337, "&gt;=-0,3513",'2.Cálculo - Medidas 1 e 1A'!L$2:L$337,"&lt;0,7491",'2.Cálculo - Medidas 1 e 1A'!$D$2:$D$337,$F18)</f>
        <v>0.18499222161023599</v>
      </c>
      <c r="L18" s="28">
        <f>AVERAGEIFS('2.Cálculo - Medidas 1 e 1A'!K$2:K$337,'2.Cálculo - Medidas 1 e 1A'!K$2:K$337, "&gt;=-0,2636",'2.Cálculo - Medidas 1 e 1A'!K$2:K$337,"&lt;0,6333",'2.Cálculo - Medidas 1 e 1A'!$D$2:$D$337,$F18)</f>
        <v>0.16120125751770215</v>
      </c>
      <c r="M18" s="28">
        <f>AVERAGEIFS('2.Cálculo - Medidas 1 e 1A'!J$2:J$337,'2.Cálculo - Medidas 1 e 1A'!J$2:J$337, "&gt;=-0,3292",'2.Cálculo - Medidas 1 e 1A'!J$2:J$337,"&lt;0,6929",'2.Cálculo - Medidas 1 e 1A'!$D$2:$D$337,$F18)</f>
        <v>6.6882922273025558E-2</v>
      </c>
      <c r="N18" s="28">
        <f>AVERAGEIFS('2.Cálculo - Medidas 1 e 1A'!I$2:I$337,'2.Cálculo - Medidas 1 e 1A'!I$2:I$337, "&gt;=-0,3245",'2.Cálculo - Medidas 1 e 1A'!I$2:I$337,"&lt;0,7249",'2.Cálculo - Medidas 1 e 1A'!$D$2:$D$337,$F18)</f>
        <v>0.10935375565542421</v>
      </c>
      <c r="O18" s="28">
        <f>AVERAGEIFS('2.Cálculo - Medidas 1 e 1A'!H$2:H$337,'2.Cálculo - Medidas 1 e 1A'!H$2:H$337, "&gt;=-0,2682",'2.Cálculo - Medidas 1 e 1A'!H$2:H$337,"&lt;0,6886",'2.Cálculo - Medidas 1 e 1A'!$D$2:$D$337,$F18)</f>
        <v>0.21368545880483672</v>
      </c>
      <c r="P18" s="28">
        <f>AVERAGEIFS('2.Cálculo - Medidas 1 e 1A'!G$2:G$337,'2.Cálculo - Medidas 1 e 1A'!G$2:G$337, "&gt;=-0,1964",'2.Cálculo - Medidas 1 e 1A'!G$2:G$337,"&lt;0,5558",'2.Cálculo - Medidas 1 e 1A'!$D$2:$D$337,$F18)</f>
        <v>4.2435715030617327E-2</v>
      </c>
      <c r="Q18" s="28">
        <f>AVERAGEIFS('2.Cálculo - Medidas 1 e 1A'!F$2:F$337,'2.Cálculo - Medidas 1 e 1A'!F$2:F$337, "&gt;=-0,2260",'2.Cálculo - Medidas 1 e 1A'!F$2:F$337,"&lt;0,6272",'2.Cálculo - Medidas 1 e 1A'!$D$2:$D$337,$F18)</f>
        <v>0.14261794565715383</v>
      </c>
      <c r="R18" s="39"/>
    </row>
    <row r="19" spans="1:18">
      <c r="A19" s="39"/>
      <c r="B19" s="39"/>
      <c r="C19" s="39"/>
      <c r="D19" s="39"/>
      <c r="E19" s="39"/>
      <c r="F19" s="39" t="s">
        <v>528</v>
      </c>
      <c r="G19" s="28">
        <f>AVERAGEIFS('2.Cálculo - Medidas 1 e 1A'!P$2:P$337,'2.Cálculo - Medidas 1 e 1A'!P$2:P$337, "&gt;=-0,2167",'2.Cálculo - Medidas 1 e 1A'!P$2:P$337,"&lt;0,6309",'2.Cálculo - Medidas 1 e 1A'!$D$2:$D$337,$F19)</f>
        <v>0.22004572691964749</v>
      </c>
      <c r="H19" s="28">
        <f>AVERAGEIFS('2.Cálculo - Medidas 1 e 1A'!O$2:O$337,'2.Cálculo - Medidas 1 e 1A'!O$2:O$337, "&gt;=-0,2596",'2.Cálculo - Medidas 1 e 1A'!O$2:O$337,"&lt;0,6414",'2.Cálculo - Medidas 1 e 1A'!$D$2:$D$337,$F19)</f>
        <v>0.19658289834789988</v>
      </c>
      <c r="I19" s="28">
        <f>AVERAGEIFS('2.Cálculo - Medidas 1 e 1A'!N$2:N$337,'2.Cálculo - Medidas 1 e 1A'!N$2:N$337, "&gt;=-0,2907",'2.Cálculo - Medidas 1 e 1A'!N$2:N$337,"&lt;0,6921",'2.Cálculo - Medidas 1 e 1A'!$D$2:$D$337,$F19)</f>
        <v>0.29540917652798449</v>
      </c>
      <c r="J19" s="28">
        <f>AVERAGEIFS('2.Cálculo - Medidas 1 e 1A'!M$2:M$337,'2.Cálculo - Medidas 1 e 1A'!M$2:M$337, "&gt;=-0,3167",'2.Cálculo - Medidas 1 e 1A'!M$2:M$337,"&lt;0,7337",'2.Cálculo - Medidas 1 e 1A'!$D$2:$D$337,$F19)</f>
        <v>0.16564259213156629</v>
      </c>
      <c r="K19" s="28">
        <f>AVERAGEIFS('2.Cálculo - Medidas 1 e 1A'!L$2:L$337,'2.Cálculo - Medidas 1 e 1A'!L$2:L$337, "&gt;=-0,3513",'2.Cálculo - Medidas 1 e 1A'!L$2:L$337,"&lt;0,7491",'2.Cálculo - Medidas 1 e 1A'!$D$2:$D$337,$F19)</f>
        <v>0.13228036223328687</v>
      </c>
      <c r="L19" s="28">
        <f>AVERAGEIFS('2.Cálculo - Medidas 1 e 1A'!K$2:K$337,'2.Cálculo - Medidas 1 e 1A'!K$2:K$337, "&gt;=-0,2636",'2.Cálculo - Medidas 1 e 1A'!K$2:K$337,"&lt;0,6333",'2.Cálculo - Medidas 1 e 1A'!$D$2:$D$337,$F19)</f>
        <v>0.21850456095289303</v>
      </c>
      <c r="M19" s="28">
        <f>AVERAGEIFS('2.Cálculo - Medidas 1 e 1A'!J$2:J$337,'2.Cálculo - Medidas 1 e 1A'!J$2:J$337, "&gt;=-0,3292",'2.Cálculo - Medidas 1 e 1A'!J$2:J$337,"&lt;0,6929",'2.Cálculo - Medidas 1 e 1A'!$D$2:$D$337,$F19)</f>
        <v>0.18423518469187403</v>
      </c>
      <c r="N19" s="28">
        <f>AVERAGEIFS('2.Cálculo - Medidas 1 e 1A'!I$2:I$337,'2.Cálculo - Medidas 1 e 1A'!I$2:I$337, "&gt;=-0,3245",'2.Cálculo - Medidas 1 e 1A'!I$2:I$337,"&lt;0,7249",'2.Cálculo - Medidas 1 e 1A'!$D$2:$D$337,$F19)</f>
        <v>0.26156887756593544</v>
      </c>
      <c r="O19" s="28">
        <f>AVERAGEIFS('2.Cálculo - Medidas 1 e 1A'!H$2:H$337,'2.Cálculo - Medidas 1 e 1A'!H$2:H$337, "&gt;=-0,2682",'2.Cálculo - Medidas 1 e 1A'!H$2:H$337,"&lt;0,6886",'2.Cálculo - Medidas 1 e 1A'!$D$2:$D$337,$F19)</f>
        <v>0.28137359591818561</v>
      </c>
      <c r="P19" s="28">
        <f>AVERAGEIFS('2.Cálculo - Medidas 1 e 1A'!G$2:G$337,'2.Cálculo - Medidas 1 e 1A'!G$2:G$337, "&gt;=-0,1964",'2.Cálculo - Medidas 1 e 1A'!G$2:G$337,"&lt;0,5558",'2.Cálculo - Medidas 1 e 1A'!$D$2:$D$337,$F19)</f>
        <v>0.19386720815914762</v>
      </c>
      <c r="Q19" s="28">
        <f>AVERAGEIFS('2.Cálculo - Medidas 1 e 1A'!F$2:F$337,'2.Cálculo - Medidas 1 e 1A'!F$2:F$337, "&gt;=-0,2260",'2.Cálculo - Medidas 1 e 1A'!F$2:F$337,"&lt;0,6272",'2.Cálculo - Medidas 1 e 1A'!$D$2:$D$337,$F19)</f>
        <v>0.30612689411456706</v>
      </c>
      <c r="R19" s="39"/>
    </row>
    <row r="20" spans="1:18">
      <c r="A20" s="39"/>
      <c r="B20" s="39"/>
      <c r="C20" s="39"/>
      <c r="D20" s="39"/>
      <c r="E20" s="39"/>
      <c r="F20" s="39" t="s">
        <v>553</v>
      </c>
      <c r="G20" s="28">
        <f>AVERAGEIFS('2.Cálculo - Medidas 1 e 1A'!P$2:P$337,'2.Cálculo - Medidas 1 e 1A'!P$2:P$337, "&gt;=-0,2167",'2.Cálculo - Medidas 1 e 1A'!P$2:P$337,"&lt;0,6309",'2.Cálculo - Medidas 1 e 1A'!$D$2:$D$337,$F20)</f>
        <v>0.1986899175946378</v>
      </c>
      <c r="H20" s="28">
        <f>AVERAGEIFS('2.Cálculo - Medidas 1 e 1A'!O$2:O$337,'2.Cálculo - Medidas 1 e 1A'!O$2:O$337, "&gt;=-0,2596",'2.Cálculo - Medidas 1 e 1A'!O$2:O$337,"&lt;0,6414",'2.Cálculo - Medidas 1 e 1A'!$D$2:$D$337,$F20)</f>
        <v>0.12617007344396922</v>
      </c>
      <c r="I20" s="28">
        <f>AVERAGEIFS('2.Cálculo - Medidas 1 e 1A'!N$2:N$337,'2.Cálculo - Medidas 1 e 1A'!N$2:N$337, "&gt;=-0,2907",'2.Cálculo - Medidas 1 e 1A'!N$2:N$337,"&lt;0,6921",'2.Cálculo - Medidas 1 e 1A'!$D$2:$D$337,$F20)</f>
        <v>0.22230186067561064</v>
      </c>
      <c r="J20" s="28">
        <f>AVERAGEIFS('2.Cálculo - Medidas 1 e 1A'!M$2:M$337,'2.Cálculo - Medidas 1 e 1A'!M$2:M$337, "&gt;=-0,3167",'2.Cálculo - Medidas 1 e 1A'!M$2:M$337,"&lt;0,7337",'2.Cálculo - Medidas 1 e 1A'!$D$2:$D$337,$F20)</f>
        <v>0.17918824567962074</v>
      </c>
      <c r="K20" s="28">
        <f>AVERAGEIFS('2.Cálculo - Medidas 1 e 1A'!L$2:L$337,'2.Cálculo - Medidas 1 e 1A'!L$2:L$337, "&gt;=-0,3513",'2.Cálculo - Medidas 1 e 1A'!L$2:L$337,"&lt;0,7491",'2.Cálculo - Medidas 1 e 1A'!$D$2:$D$337,$F20)</f>
        <v>0.28864368206671659</v>
      </c>
      <c r="L20" s="28">
        <f>AVERAGEIFS('2.Cálculo - Medidas 1 e 1A'!K$2:K$337,'2.Cálculo - Medidas 1 e 1A'!K$2:K$337, "&gt;=-0,2636",'2.Cálculo - Medidas 1 e 1A'!K$2:K$337,"&lt;0,6333",'2.Cálculo - Medidas 1 e 1A'!$D$2:$D$337,$F20)</f>
        <v>0.18207805640090027</v>
      </c>
      <c r="M20" s="28">
        <f>AVERAGEIFS('2.Cálculo - Medidas 1 e 1A'!J$2:J$337,'2.Cálculo - Medidas 1 e 1A'!J$2:J$337, "&gt;=-0,3292",'2.Cálculo - Medidas 1 e 1A'!J$2:J$337,"&lt;0,6929",'2.Cálculo - Medidas 1 e 1A'!$D$2:$D$337,$F20)</f>
        <v>0.28490054591875486</v>
      </c>
      <c r="N20" s="28">
        <f>AVERAGEIFS('2.Cálculo - Medidas 1 e 1A'!I$2:I$337,'2.Cálculo - Medidas 1 e 1A'!I$2:I$337, "&gt;=-0,3245",'2.Cálculo - Medidas 1 e 1A'!I$2:I$337,"&lt;0,7249",'2.Cálculo - Medidas 1 e 1A'!$D$2:$D$337,$F20)</f>
        <v>0.25115735829632529</v>
      </c>
      <c r="O20" s="28">
        <f>AVERAGEIFS('2.Cálculo - Medidas 1 e 1A'!H$2:H$337,'2.Cálculo - Medidas 1 e 1A'!H$2:H$337, "&gt;=-0,2682",'2.Cálculo - Medidas 1 e 1A'!H$2:H$337,"&lt;0,6886",'2.Cálculo - Medidas 1 e 1A'!$D$2:$D$337,$F20)</f>
        <v>0.26754783806515503</v>
      </c>
      <c r="P20" s="28">
        <f>AVERAGEIFS('2.Cálculo - Medidas 1 e 1A'!G$2:G$337,'2.Cálculo - Medidas 1 e 1A'!G$2:G$337, "&gt;=-0,1964",'2.Cálculo - Medidas 1 e 1A'!G$2:G$337,"&lt;0,5558",'2.Cálculo - Medidas 1 e 1A'!$D$2:$D$337,$F20)</f>
        <v>0.21058027246667005</v>
      </c>
      <c r="Q20" s="28">
        <f>AVERAGEIFS('2.Cálculo - Medidas 1 e 1A'!F$2:F$337,'2.Cálculo - Medidas 1 e 1A'!F$2:F$337, "&gt;=-0,2260",'2.Cálculo - Medidas 1 e 1A'!F$2:F$337,"&lt;0,6272",'2.Cálculo - Medidas 1 e 1A'!$D$2:$D$337,$F20)</f>
        <v>0.19662934824676986</v>
      </c>
      <c r="R20" s="39"/>
    </row>
    <row r="21" spans="1:18">
      <c r="A21" s="39"/>
      <c r="B21" s="39"/>
      <c r="C21" s="39"/>
      <c r="D21" s="39"/>
      <c r="E21" s="39"/>
      <c r="F21" s="39" t="s">
        <v>600</v>
      </c>
      <c r="G21" s="28">
        <f>AVERAGEIFS('2.Cálculo - Medidas 1 e 1A'!P$2:P$337,'2.Cálculo - Medidas 1 e 1A'!P$2:P$337, "&gt;=-0,2167",'2.Cálculo - Medidas 1 e 1A'!P$2:P$337,"&lt;0,6309",'2.Cálculo - Medidas 1 e 1A'!$D$2:$D$337,$F21)</f>
        <v>0.2935156825139949</v>
      </c>
      <c r="H21" s="28">
        <f>AVERAGEIFS('2.Cálculo - Medidas 1 e 1A'!O$2:O$337,'2.Cálculo - Medidas 1 e 1A'!O$2:O$337, "&gt;=-0,2596",'2.Cálculo - Medidas 1 e 1A'!O$2:O$337,"&lt;0,6414",'2.Cálculo - Medidas 1 e 1A'!$D$2:$D$337,$F21)</f>
        <v>0.11824797875415205</v>
      </c>
      <c r="I21" s="28">
        <f>AVERAGEIFS('2.Cálculo - Medidas 1 e 1A'!N$2:N$337,'2.Cálculo - Medidas 1 e 1A'!N$2:N$337, "&gt;=-0,2907",'2.Cálculo - Medidas 1 e 1A'!N$2:N$337,"&lt;0,6921",'2.Cálculo - Medidas 1 e 1A'!$D$2:$D$337,$F21)</f>
        <v>0.14871172729605625</v>
      </c>
      <c r="J21" s="28">
        <f>AVERAGEIFS('2.Cálculo - Medidas 1 e 1A'!M$2:M$337,'2.Cálculo - Medidas 1 e 1A'!M$2:M$337, "&gt;=-0,3167",'2.Cálculo - Medidas 1 e 1A'!M$2:M$337,"&lt;0,7337",'2.Cálculo - Medidas 1 e 1A'!$D$2:$D$337,$F21)</f>
        <v>0.20604659926191146</v>
      </c>
      <c r="K21" s="28">
        <f>AVERAGEIFS('2.Cálculo - Medidas 1 e 1A'!L$2:L$337,'2.Cálculo - Medidas 1 e 1A'!L$2:L$337, "&gt;=-0,3513",'2.Cálculo - Medidas 1 e 1A'!L$2:L$337,"&lt;0,7491",'2.Cálculo - Medidas 1 e 1A'!$D$2:$D$337,$F21)</f>
        <v>0.20491561912993275</v>
      </c>
      <c r="L21" s="28">
        <f>AVERAGEIFS('2.Cálculo - Medidas 1 e 1A'!K$2:K$337,'2.Cálculo - Medidas 1 e 1A'!K$2:K$337, "&gt;=-0,2636",'2.Cálculo - Medidas 1 e 1A'!K$2:K$337,"&lt;0,6333",'2.Cálculo - Medidas 1 e 1A'!$D$2:$D$337,$F21)</f>
        <v>0.15618427248312219</v>
      </c>
      <c r="M21" s="28">
        <f>AVERAGEIFS('2.Cálculo - Medidas 1 e 1A'!J$2:J$337,'2.Cálculo - Medidas 1 e 1A'!J$2:J$337, "&gt;=-0,3292",'2.Cálculo - Medidas 1 e 1A'!J$2:J$337,"&lt;0,6929",'2.Cálculo - Medidas 1 e 1A'!$D$2:$D$337,$F21)</f>
        <v>0.21873454675073781</v>
      </c>
      <c r="N21" s="28">
        <f>AVERAGEIFS('2.Cálculo - Medidas 1 e 1A'!I$2:I$337,'2.Cálculo - Medidas 1 e 1A'!I$2:I$337, "&gt;=-0,3245",'2.Cálculo - Medidas 1 e 1A'!I$2:I$337,"&lt;0,7249",'2.Cálculo - Medidas 1 e 1A'!$D$2:$D$337,$F21)</f>
        <v>0.20514764234538313</v>
      </c>
      <c r="O21" s="28">
        <f>AVERAGEIFS('2.Cálculo - Medidas 1 e 1A'!H$2:H$337,'2.Cálculo - Medidas 1 e 1A'!H$2:H$337, "&gt;=-0,2682",'2.Cálculo - Medidas 1 e 1A'!H$2:H$337,"&lt;0,6886",'2.Cálculo - Medidas 1 e 1A'!$D$2:$D$337,$F21)</f>
        <v>0.2261613415043085</v>
      </c>
      <c r="P21" s="28">
        <f>AVERAGEIFS('2.Cálculo - Medidas 1 e 1A'!G$2:G$337,'2.Cálculo - Medidas 1 e 1A'!G$2:G$337, "&gt;=-0,1964",'2.Cálculo - Medidas 1 e 1A'!G$2:G$337,"&lt;0,5558",'2.Cálculo - Medidas 1 e 1A'!$D$2:$D$337,$F21)</f>
        <v>0.19636409467032184</v>
      </c>
      <c r="Q21" s="28">
        <f>AVERAGEIFS('2.Cálculo - Medidas 1 e 1A'!F$2:F$337,'2.Cálculo - Medidas 1 e 1A'!F$2:F$337, "&gt;=-0,2260",'2.Cálculo - Medidas 1 e 1A'!F$2:F$337,"&lt;0,6272",'2.Cálculo - Medidas 1 e 1A'!$D$2:$D$337,$F21)</f>
        <v>0.24127180127647421</v>
      </c>
      <c r="R21" s="39"/>
    </row>
    <row r="22" spans="1:18">
      <c r="A22" s="39"/>
      <c r="B22" s="39"/>
      <c r="C22" s="39"/>
      <c r="D22" s="39"/>
      <c r="E22" s="39"/>
      <c r="F22" s="39" t="s">
        <v>639</v>
      </c>
      <c r="G22" s="28">
        <f>AVERAGEIFS('2.Cálculo - Medidas 1 e 1A'!P$2:P$337,'2.Cálculo - Medidas 1 e 1A'!P$2:P$337, "&gt;=-0,2167",'2.Cálculo - Medidas 1 e 1A'!P$2:P$337,"&lt;0,6309",'2.Cálculo - Medidas 1 e 1A'!$D$2:$D$337,$F22)</f>
        <v>0.22095382701700111</v>
      </c>
      <c r="H22" s="28">
        <f>AVERAGEIFS('2.Cálculo - Medidas 1 e 1A'!O$2:O$337,'2.Cálculo - Medidas 1 e 1A'!O$2:O$337, "&gt;=-0,2596",'2.Cálculo - Medidas 1 e 1A'!O$2:O$337,"&lt;0,6414",'2.Cálculo - Medidas 1 e 1A'!$D$2:$D$337,$F22)</f>
        <v>0.20842631522543487</v>
      </c>
      <c r="I22" s="28">
        <f>AVERAGEIFS('2.Cálculo - Medidas 1 e 1A'!N$2:N$337,'2.Cálculo - Medidas 1 e 1A'!N$2:N$337, "&gt;=-0,2907",'2.Cálculo - Medidas 1 e 1A'!N$2:N$337,"&lt;0,6921",'2.Cálculo - Medidas 1 e 1A'!$D$2:$D$337,$F22)</f>
        <v>0.17131111702809498</v>
      </c>
      <c r="J22" s="28">
        <f>AVERAGEIFS('2.Cálculo - Medidas 1 e 1A'!M$2:M$337,'2.Cálculo - Medidas 1 e 1A'!M$2:M$337, "&gt;=-0,3167",'2.Cálculo - Medidas 1 e 1A'!M$2:M$337,"&lt;0,7337",'2.Cálculo - Medidas 1 e 1A'!$D$2:$D$337,$F22)</f>
        <v>0.18361428717035574</v>
      </c>
      <c r="K22" s="28">
        <f>AVERAGEIFS('2.Cálculo - Medidas 1 e 1A'!L$2:L$337,'2.Cálculo - Medidas 1 e 1A'!L$2:L$337, "&gt;=-0,3513",'2.Cálculo - Medidas 1 e 1A'!L$2:L$337,"&lt;0,7491",'2.Cálculo - Medidas 1 e 1A'!$D$2:$D$337,$F22)</f>
        <v>0.20401600794748692</v>
      </c>
      <c r="L22" s="28">
        <f>AVERAGEIFS('2.Cálculo - Medidas 1 e 1A'!K$2:K$337,'2.Cálculo - Medidas 1 e 1A'!K$2:K$337, "&gt;=-0,2636",'2.Cálculo - Medidas 1 e 1A'!K$2:K$337,"&lt;0,6333",'2.Cálculo - Medidas 1 e 1A'!$D$2:$D$337,$F22)</f>
        <v>0.17903229714491514</v>
      </c>
      <c r="M22" s="28">
        <f>AVERAGEIFS('2.Cálculo - Medidas 1 e 1A'!J$2:J$337,'2.Cálculo - Medidas 1 e 1A'!J$2:J$337, "&gt;=-0,3292",'2.Cálculo - Medidas 1 e 1A'!J$2:J$337,"&lt;0,6929",'2.Cálculo - Medidas 1 e 1A'!$D$2:$D$337,$F22)</f>
        <v>0.18740080687888161</v>
      </c>
      <c r="N22" s="28">
        <f>AVERAGEIFS('2.Cálculo - Medidas 1 e 1A'!I$2:I$337,'2.Cálculo - Medidas 1 e 1A'!I$2:I$337, "&gt;=-0,3245",'2.Cálculo - Medidas 1 e 1A'!I$2:I$337,"&lt;0,7249",'2.Cálculo - Medidas 1 e 1A'!$D$2:$D$337,$F22)</f>
        <v>0.21314539100586904</v>
      </c>
      <c r="O22" s="28">
        <f>AVERAGEIFS('2.Cálculo - Medidas 1 e 1A'!H$2:H$337,'2.Cálculo - Medidas 1 e 1A'!H$2:H$337, "&gt;=-0,2682",'2.Cálculo - Medidas 1 e 1A'!H$2:H$337,"&lt;0,6886",'2.Cálculo - Medidas 1 e 1A'!$D$2:$D$337,$F22)</f>
        <v>0.1761719836987842</v>
      </c>
      <c r="P22" s="28">
        <f>AVERAGEIFS('2.Cálculo - Medidas 1 e 1A'!G$2:G$337,'2.Cálculo - Medidas 1 e 1A'!G$2:G$337, "&gt;=-0,1964",'2.Cálculo - Medidas 1 e 1A'!G$2:G$337,"&lt;0,5558",'2.Cálculo - Medidas 1 e 1A'!$D$2:$D$337,$F22)</f>
        <v>0.15490070210599158</v>
      </c>
      <c r="Q22" s="28">
        <f>AVERAGEIFS('2.Cálculo - Medidas 1 e 1A'!F$2:F$337,'2.Cálculo - Medidas 1 e 1A'!F$2:F$337, "&gt;=-0,2260",'2.Cálculo - Medidas 1 e 1A'!F$2:F$337,"&lt;0,6272",'2.Cálculo - Medidas 1 e 1A'!$D$2:$D$337,$F22)</f>
        <v>0.21055635065966258</v>
      </c>
      <c r="R22" s="39"/>
    </row>
    <row r="23" spans="1:18">
      <c r="A23" s="39"/>
      <c r="B23" s="39"/>
      <c r="C23" s="39"/>
      <c r="D23" s="39"/>
      <c r="E23" s="39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</row>
    <row r="24" spans="1:18">
      <c r="A24" s="39"/>
      <c r="B24" s="39"/>
      <c r="C24" s="39"/>
      <c r="D24" s="39"/>
      <c r="E24" s="47"/>
      <c r="F24" s="60" t="s">
        <v>766</v>
      </c>
      <c r="G24" s="61">
        <v>2012</v>
      </c>
      <c r="H24" s="61">
        <v>2013</v>
      </c>
      <c r="I24" s="61">
        <v>2014</v>
      </c>
      <c r="J24" s="61">
        <v>2015</v>
      </c>
      <c r="K24" s="61">
        <v>2016</v>
      </c>
      <c r="L24" s="61">
        <v>2017</v>
      </c>
      <c r="M24" s="61">
        <v>2018</v>
      </c>
      <c r="N24" s="61">
        <v>2019</v>
      </c>
      <c r="O24" s="61">
        <v>2020</v>
      </c>
      <c r="P24" s="61">
        <v>2021</v>
      </c>
      <c r="Q24" s="61">
        <v>2022</v>
      </c>
      <c r="R24" s="60" t="s">
        <v>767</v>
      </c>
    </row>
    <row r="25" spans="1:18">
      <c r="A25" s="39"/>
      <c r="B25" s="39"/>
      <c r="C25" s="39"/>
      <c r="D25" s="39"/>
      <c r="E25" s="39"/>
      <c r="F25" s="39" t="s">
        <v>765</v>
      </c>
      <c r="G25" s="39"/>
      <c r="H25" s="51">
        <f t="shared" ref="H25:Q25" si="14">(H36-G36)/G36</f>
        <v>0.15383436224186364</v>
      </c>
      <c r="I25" s="51">
        <f t="shared" si="14"/>
        <v>-0.12465043460173075</v>
      </c>
      <c r="J25" s="51">
        <f t="shared" si="14"/>
        <v>0.1321087584850677</v>
      </c>
      <c r="K25" s="51">
        <f t="shared" si="14"/>
        <v>-0.19150528006940618</v>
      </c>
      <c r="L25" s="51">
        <f t="shared" si="14"/>
        <v>4.3524169978035113E-2</v>
      </c>
      <c r="M25" s="51">
        <f t="shared" si="14"/>
        <v>0.12330251782270797</v>
      </c>
      <c r="N25" s="51">
        <f t="shared" si="14"/>
        <v>-4.1209565571105118E-2</v>
      </c>
      <c r="O25" s="51">
        <f t="shared" si="14"/>
        <v>-0.12277230761168659</v>
      </c>
      <c r="P25" s="51">
        <f t="shared" si="14"/>
        <v>-8.2381115759742704E-2</v>
      </c>
      <c r="Q25" s="51">
        <f t="shared" si="14"/>
        <v>0.14698419498334217</v>
      </c>
      <c r="R25" s="52">
        <f t="shared" ref="R25:R34" si="15">(((1+H25)*(1+I25)*(1+J25)*(1+K25)*(1+L25)*(1+M25)*(1+N25)*(1+O25)*(1+P25)*(1+Q25))-1)^1/10</f>
        <v>-4.0720035477088247E-3</v>
      </c>
    </row>
    <row r="26" spans="1:18">
      <c r="A26" s="39"/>
      <c r="B26" s="39"/>
      <c r="C26" s="39"/>
      <c r="D26" s="39"/>
      <c r="E26" s="39"/>
      <c r="F26" s="39" t="s">
        <v>179</v>
      </c>
      <c r="G26" s="39"/>
      <c r="H26" s="51">
        <f t="shared" ref="H26:Q26" si="16">(H37-G37)/G37</f>
        <v>2.6197482902314273E-2</v>
      </c>
      <c r="I26" s="51">
        <f t="shared" si="16"/>
        <v>-0.49141816562105706</v>
      </c>
      <c r="J26" s="51">
        <f t="shared" si="16"/>
        <v>1.0534047754238585</v>
      </c>
      <c r="K26" s="51">
        <f t="shared" si="16"/>
        <v>-0.11897759708594297</v>
      </c>
      <c r="L26" s="51">
        <f t="shared" si="16"/>
        <v>0.31016297128890336</v>
      </c>
      <c r="M26" s="51">
        <f t="shared" si="16"/>
        <v>-0.25855843579716326</v>
      </c>
      <c r="N26" s="51">
        <f t="shared" si="16"/>
        <v>0.12423057568039837</v>
      </c>
      <c r="O26" s="51">
        <f t="shared" si="16"/>
        <v>1.4664205034130781E-2</v>
      </c>
      <c r="P26" s="51">
        <f t="shared" si="16"/>
        <v>-0.54451995362379813</v>
      </c>
      <c r="Q26" s="51">
        <f t="shared" si="16"/>
        <v>0.38966974385212771</v>
      </c>
      <c r="R26" s="52">
        <f t="shared" si="15"/>
        <v>-3.3776176966492412E-2</v>
      </c>
    </row>
    <row r="27" spans="1:18">
      <c r="A27" s="39"/>
      <c r="B27" s="39"/>
      <c r="C27" s="39"/>
      <c r="D27" s="39"/>
      <c r="E27" s="39"/>
      <c r="F27" s="39" t="s">
        <v>196</v>
      </c>
      <c r="G27" s="39"/>
      <c r="H27" s="51">
        <f t="shared" ref="H27:Q27" si="17">(H38-G38)/G38</f>
        <v>-0.13315581837918805</v>
      </c>
      <c r="I27" s="51">
        <f t="shared" si="17"/>
        <v>-8.4074706453728137E-2</v>
      </c>
      <c r="J27" s="51">
        <f t="shared" si="17"/>
        <v>0.31975522301271664</v>
      </c>
      <c r="K27" s="51">
        <f t="shared" si="17"/>
        <v>-2.0560474516815135E-2</v>
      </c>
      <c r="L27" s="51">
        <f t="shared" si="17"/>
        <v>-0.14888396089734179</v>
      </c>
      <c r="M27" s="51">
        <f t="shared" si="17"/>
        <v>1.8536696079186253E-2</v>
      </c>
      <c r="N27" s="51">
        <f t="shared" si="17"/>
        <v>-6.3823670891194992E-2</v>
      </c>
      <c r="O27" s="51">
        <f t="shared" si="17"/>
        <v>2.7157986983416812E-2</v>
      </c>
      <c r="P27" s="51">
        <f t="shared" si="17"/>
        <v>-0.17459094534898251</v>
      </c>
      <c r="Q27" s="51">
        <f t="shared" si="17"/>
        <v>0.22715526433478092</v>
      </c>
      <c r="R27" s="52">
        <f t="shared" si="15"/>
        <v>-1.3343487153579626E-2</v>
      </c>
    </row>
    <row r="28" spans="1:18">
      <c r="A28" s="39"/>
      <c r="B28" s="39"/>
      <c r="C28" s="39"/>
      <c r="D28" s="39"/>
      <c r="E28" s="39"/>
      <c r="F28" s="39" t="s">
        <v>377</v>
      </c>
      <c r="G28" s="39"/>
      <c r="H28" s="51">
        <f t="shared" ref="H28:Q28" si="18">(H39-G39)/G39</f>
        <v>-0.2802016022229879</v>
      </c>
      <c r="I28" s="51">
        <f t="shared" si="18"/>
        <v>0.11107541298464177</v>
      </c>
      <c r="J28" s="51">
        <f t="shared" si="18"/>
        <v>-0.30337103694939216</v>
      </c>
      <c r="K28" s="51">
        <f t="shared" si="18"/>
        <v>0.1709554118619985</v>
      </c>
      <c r="L28" s="51">
        <f t="shared" si="18"/>
        <v>0.11624467478212164</v>
      </c>
      <c r="M28" s="51">
        <f t="shared" si="18"/>
        <v>-0.53468435627593469</v>
      </c>
      <c r="N28" s="51">
        <f t="shared" si="18"/>
        <v>0.79814700186096244</v>
      </c>
      <c r="O28" s="51">
        <f t="shared" si="18"/>
        <v>0.13942417131700582</v>
      </c>
      <c r="P28" s="51">
        <f t="shared" si="18"/>
        <v>3.8728696999502037E-2</v>
      </c>
      <c r="Q28" s="51">
        <f t="shared" si="18"/>
        <v>-0.32286539831114464</v>
      </c>
      <c r="R28" s="52">
        <f t="shared" si="15"/>
        <v>-5.1169506930569944E-2</v>
      </c>
    </row>
    <row r="29" spans="1:18">
      <c r="A29" s="39"/>
      <c r="B29" s="39"/>
      <c r="C29" s="39"/>
      <c r="D29" s="39"/>
      <c r="E29" s="39"/>
      <c r="F29" s="39" t="s">
        <v>438</v>
      </c>
      <c r="G29" s="39"/>
      <c r="H29" s="51">
        <f t="shared" ref="H29:Q29" si="19">(H40-G40)/G40</f>
        <v>-0.42029122550466125</v>
      </c>
      <c r="I29" s="51">
        <f t="shared" si="19"/>
        <v>1.2648648665110536</v>
      </c>
      <c r="J29" s="51">
        <f t="shared" si="19"/>
        <v>0.41423411663480048</v>
      </c>
      <c r="K29" s="51">
        <f t="shared" si="19"/>
        <v>-0.28843158312159645</v>
      </c>
      <c r="L29" s="51">
        <f t="shared" si="19"/>
        <v>4.7291691967951618E-2</v>
      </c>
      <c r="M29" s="51">
        <f t="shared" si="19"/>
        <v>-0.30210071921751241</v>
      </c>
      <c r="N29" s="51">
        <f t="shared" si="19"/>
        <v>0.89754562976396124</v>
      </c>
      <c r="O29" s="51">
        <f t="shared" si="19"/>
        <v>-0.16659106811962499</v>
      </c>
      <c r="P29" s="51">
        <f t="shared" si="19"/>
        <v>-0.18327300167635571</v>
      </c>
      <c r="Q29" s="51">
        <f t="shared" si="19"/>
        <v>0.32981596244879036</v>
      </c>
      <c r="R29" s="52">
        <f t="shared" si="15"/>
        <v>6.5870587875281439E-2</v>
      </c>
    </row>
    <row r="30" spans="1:18">
      <c r="A30" s="39"/>
      <c r="B30" s="39"/>
      <c r="C30" s="39"/>
      <c r="D30" s="39"/>
      <c r="E30" s="39"/>
      <c r="F30" s="39" t="s">
        <v>501</v>
      </c>
      <c r="G30" s="39"/>
      <c r="H30" s="51">
        <f t="shared" ref="H30:Q30" si="20">(H41-G41)/G41</f>
        <v>0.33838292800620362</v>
      </c>
      <c r="I30" s="51">
        <f t="shared" si="20"/>
        <v>-0.18881845527924246</v>
      </c>
      <c r="J30" s="51">
        <f t="shared" si="20"/>
        <v>-0.25824564541686473</v>
      </c>
      <c r="K30" s="51">
        <f t="shared" si="20"/>
        <v>0.31031138740028358</v>
      </c>
      <c r="L30" s="51">
        <f t="shared" si="20"/>
        <v>0.39244792624399522</v>
      </c>
      <c r="M30" s="51">
        <f t="shared" si="20"/>
        <v>-0.85434938458714471</v>
      </c>
      <c r="N30" s="51">
        <f t="shared" si="20"/>
        <v>2.2468891809727425</v>
      </c>
      <c r="O30" s="51">
        <f t="shared" si="20"/>
        <v>0.75524184390832638</v>
      </c>
      <c r="P30" s="51">
        <f t="shared" si="20"/>
        <v>-0.80217310631736061</v>
      </c>
      <c r="Q30" s="51">
        <f t="shared" si="20"/>
        <v>2.3726739180753387</v>
      </c>
      <c r="R30" s="52">
        <f t="shared" si="15"/>
        <v>-1.8625474011897312E-2</v>
      </c>
    </row>
    <row r="31" spans="1:18">
      <c r="A31" s="39"/>
      <c r="B31" s="39"/>
      <c r="C31" s="39"/>
      <c r="D31" s="39"/>
      <c r="E31" s="39"/>
      <c r="F31" s="39" t="s">
        <v>528</v>
      </c>
      <c r="G31" s="39"/>
      <c r="H31" s="51">
        <f t="shared" ref="H31:Q31" si="21">(H42-G42)/G42</f>
        <v>-0.26184185071188354</v>
      </c>
      <c r="I31" s="51">
        <f t="shared" si="21"/>
        <v>-8.7938555036392294E-2</v>
      </c>
      <c r="J31" s="51">
        <f t="shared" si="21"/>
        <v>-0.9676976682886953</v>
      </c>
      <c r="K31" s="51">
        <f t="shared" si="21"/>
        <v>21.59395049133752</v>
      </c>
      <c r="L31" s="51">
        <f t="shared" si="21"/>
        <v>0.79808988580335871</v>
      </c>
      <c r="M31" s="51">
        <f t="shared" si="21"/>
        <v>0.20874858451286998</v>
      </c>
      <c r="N31" s="51">
        <f t="shared" si="21"/>
        <v>1.0745593298696827E-2</v>
      </c>
      <c r="O31" s="51">
        <f t="shared" si="21"/>
        <v>-0.28389445547775599</v>
      </c>
      <c r="P31" s="51">
        <f t="shared" si="21"/>
        <v>-0.12716708384122835</v>
      </c>
      <c r="Q31" s="51">
        <f t="shared" si="21"/>
        <v>-1.3314935063092913E-2</v>
      </c>
      <c r="R31" s="52">
        <f t="shared" si="15"/>
        <v>-3.3430468345675077E-2</v>
      </c>
    </row>
    <row r="32" spans="1:18">
      <c r="A32" s="39"/>
      <c r="B32" s="39"/>
      <c r="C32" s="39"/>
      <c r="D32" s="39"/>
      <c r="E32" s="39"/>
      <c r="F32" s="39" t="s">
        <v>553</v>
      </c>
      <c r="G32" s="39"/>
      <c r="H32" s="51">
        <f t="shared" ref="H32:Q32" si="22">(H43-G43)/G43</f>
        <v>-0.17310581431331662</v>
      </c>
      <c r="I32" s="51">
        <f t="shared" si="22"/>
        <v>0.52634014217526182</v>
      </c>
      <c r="J32" s="51">
        <f t="shared" si="22"/>
        <v>-8.8965198967885503E-2</v>
      </c>
      <c r="K32" s="51">
        <f t="shared" si="22"/>
        <v>-3.1698964000062724E-2</v>
      </c>
      <c r="L32" s="51">
        <f t="shared" si="22"/>
        <v>-0.23555041889618392</v>
      </c>
      <c r="M32" s="51">
        <f t="shared" si="22"/>
        <v>0.42295295976058056</v>
      </c>
      <c r="N32" s="51">
        <f t="shared" si="22"/>
        <v>-0.21611159355580833</v>
      </c>
      <c r="O32" s="51">
        <f t="shared" si="22"/>
        <v>-8.7924548391592666E-2</v>
      </c>
      <c r="P32" s="51">
        <f t="shared" si="22"/>
        <v>-0.19563276692446724</v>
      </c>
      <c r="Q32" s="51">
        <f t="shared" si="22"/>
        <v>-0.42948887979119166</v>
      </c>
      <c r="R32" s="52">
        <f t="shared" si="15"/>
        <v>-6.0263509187822015E-2</v>
      </c>
    </row>
    <row r="33" spans="1:18">
      <c r="A33" s="39"/>
      <c r="B33" s="39"/>
      <c r="C33" s="39"/>
      <c r="D33" s="39"/>
      <c r="E33" s="39"/>
      <c r="F33" s="39" t="s">
        <v>600</v>
      </c>
      <c r="G33" s="39"/>
      <c r="H33" s="51">
        <f t="shared" ref="H33:Q33" si="23">(H44-G44)/G44</f>
        <v>3.9612711663072037E-2</v>
      </c>
      <c r="I33" s="51">
        <f t="shared" si="23"/>
        <v>-0.25828560884558582</v>
      </c>
      <c r="J33" s="51">
        <f t="shared" si="23"/>
        <v>0.45178508993127603</v>
      </c>
      <c r="K33" s="51">
        <f t="shared" si="23"/>
        <v>-0.25290038745368454</v>
      </c>
      <c r="L33" s="51">
        <f t="shared" si="23"/>
        <v>-6.5831543815489599E-2</v>
      </c>
      <c r="M33" s="51">
        <f t="shared" si="23"/>
        <v>0.31226862867758931</v>
      </c>
      <c r="N33" s="51">
        <f t="shared" si="23"/>
        <v>-4.4386350771786862E-2</v>
      </c>
      <c r="O33" s="51">
        <f t="shared" si="23"/>
        <v>2.292137572510327E-2</v>
      </c>
      <c r="P33" s="51">
        <f t="shared" si="23"/>
        <v>-0.22946983687320907</v>
      </c>
      <c r="Q33" s="51">
        <f t="shared" si="23"/>
        <v>0.35907399083297248</v>
      </c>
      <c r="R33" s="52">
        <f t="shared" si="15"/>
        <v>4.9528940303490646E-3</v>
      </c>
    </row>
    <row r="34" spans="1:18">
      <c r="A34" s="39"/>
      <c r="B34" s="39"/>
      <c r="C34" s="39"/>
      <c r="D34" s="39"/>
      <c r="E34" s="39"/>
      <c r="F34" s="55" t="s">
        <v>639</v>
      </c>
      <c r="G34" s="55"/>
      <c r="H34" s="56">
        <f t="shared" ref="H34:Q34" si="24">(H45-G45)/G45</f>
        <v>-4.6111610411084707E-3</v>
      </c>
      <c r="I34" s="56">
        <f t="shared" si="24"/>
        <v>-8.8856785799579702E-2</v>
      </c>
      <c r="J34" s="56">
        <f t="shared" si="24"/>
        <v>9.7049204852682758E-2</v>
      </c>
      <c r="K34" s="56">
        <f t="shared" si="24"/>
        <v>-5.495439297915241E-2</v>
      </c>
      <c r="L34" s="56">
        <f t="shared" si="24"/>
        <v>0.20238568879199387</v>
      </c>
      <c r="M34" s="56">
        <f t="shared" si="24"/>
        <v>-0.19722246459499615</v>
      </c>
      <c r="N34" s="56">
        <f t="shared" si="24"/>
        <v>0.11762741736799459</v>
      </c>
      <c r="O34" s="56">
        <f t="shared" si="24"/>
        <v>6.3674904443340355E-2</v>
      </c>
      <c r="P34" s="56">
        <f t="shared" si="24"/>
        <v>-0.17474267158066395</v>
      </c>
      <c r="Q34" s="56">
        <f t="shared" si="24"/>
        <v>-7.0217034724522162E-2</v>
      </c>
      <c r="R34" s="52">
        <f t="shared" si="15"/>
        <v>-1.7210696135822989E-2</v>
      </c>
    </row>
    <row r="35" spans="1:18">
      <c r="A35" s="39"/>
      <c r="B35" s="39"/>
      <c r="C35" s="39"/>
      <c r="D35" s="39"/>
      <c r="E35" s="47"/>
      <c r="F35" s="60" t="s">
        <v>760</v>
      </c>
      <c r="G35" s="58">
        <v>2012</v>
      </c>
      <c r="H35" s="58">
        <v>2013</v>
      </c>
      <c r="I35" s="58">
        <v>2014</v>
      </c>
      <c r="J35" s="58">
        <v>2015</v>
      </c>
      <c r="K35" s="58">
        <v>2016</v>
      </c>
      <c r="L35" s="58">
        <v>2017</v>
      </c>
      <c r="M35" s="58">
        <v>2018</v>
      </c>
      <c r="N35" s="58">
        <v>2019</v>
      </c>
      <c r="O35" s="58">
        <v>2020</v>
      </c>
      <c r="P35" s="58">
        <v>2021</v>
      </c>
      <c r="Q35" s="59">
        <v>2022</v>
      </c>
      <c r="R35" s="39"/>
    </row>
    <row r="36" spans="1:18">
      <c r="A36" s="39"/>
      <c r="B36" s="39"/>
      <c r="C36" s="39"/>
      <c r="D36" s="39"/>
      <c r="E36" s="39"/>
      <c r="F36" s="39" t="s">
        <v>765</v>
      </c>
      <c r="G36" s="28">
        <f>AVERAGEIFS('3.Cálculo - Medidas 2 e 2A'!P$2:P$337,'3.Cálculo - Medidas 2 e 2A'!P$2:P$337, "&gt;=-0,1846",'3.Cálculo - Medidas 2 e 2A'!P$2:P$337,"&lt;0,6343",'3.Cálculo - Medidas 2 e 2A'!$D$2:$D$337,$F36)</f>
        <v>0.24103244401838453</v>
      </c>
      <c r="H36" s="28">
        <f>AVERAGEIFS('3.Cálculo - Medidas 2 e 2A'!O$2:O$337,'3.Cálculo - Medidas 2 e 2A'!O$2:O$337, "&gt;=-0,2683",'3.Cálculo - Medidas 2 e 2A'!O$2:O$337,"&lt;0,6614",'3.Cálculo - Medidas 2 e 2A'!$D$2:$D$337,$F36)</f>
        <v>0.27811151632355041</v>
      </c>
      <c r="I36" s="28">
        <f>AVERAGEIFS('3.Cálculo - Medidas 2 e 2A'!N$2:N$337,'3.Cálculo - Medidas 2 e 2A'!N$2:N$337, "&gt;=-0,2988",'3.Cálculo - Medidas 2 e 2A'!N$2:N$337,"&lt;0,6966",'3.Cálculo - Medidas 2 e 2A'!$D$2:$D$337,$F36)</f>
        <v>0.24344479494607352</v>
      </c>
      <c r="J36" s="28">
        <f>AVERAGEIFS('3.Cálculo - Medidas 2 e 2A'!M$2:M$337,'3.Cálculo - Medidas 2 e 2A'!M$2:M$337, "&gt;=-0,2515",'3.Cálculo - Medidas 2 e 2A'!M$2:M$337,"&lt;0,7006",'3.Cálculo - Medidas 2 e 2A'!$D$2:$D$337,$F36)</f>
        <v>0.27560598456605118</v>
      </c>
      <c r="K36" s="28">
        <f>AVERAGEIFS('3.Cálculo - Medidas 2 e 2A'!L$2:L$337,'3.Cálculo - Medidas 2 e 2A'!L$2:L$337, "&gt;=-0,3328",'3.Cálculo - Medidas 2 e 2A'!L$2:L$337,"&lt;0,7212",'3.Cálculo - Medidas 2 e 2A'!$D$2:$D$337,$F36)</f>
        <v>0.22282598330292511</v>
      </c>
      <c r="L36" s="28">
        <f>AVERAGEIFS('3.Cálculo - Medidas 2 e 2A'!K$2:K$337,'3.Cálculo - Medidas 2 e 2A'!K$2:K$337, "&gt;=-0,3305",'3.Cálculo - Medidas 2 e 2A'!K$2:K$337,"&lt;0,7120",'3.Cálculo - Medidas 2 e 2A'!$D$2:$D$337,$F36)</f>
        <v>0.23252429927572443</v>
      </c>
      <c r="M36" s="28">
        <f>AVERAGEIFS('3.Cálculo - Medidas 2 e 2A'!J$2:J$337,'3.Cálculo - Medidas 2 e 2A'!J$2:J$337, "&gt;=-0,3301",'3.Cálculo - Medidas 2 e 2A'!J$2:J$337,"&lt;0,7014",'3.Cálculo - Medidas 2 e 2A'!$D$2:$D$337,$F36)</f>
        <v>0.26119513083138213</v>
      </c>
      <c r="N36" s="28">
        <f>AVERAGEIFS('3.Cálculo - Medidas 2 e 2A'!I$2:I$337,'3.Cálculo - Medidas 2 e 2A'!I$2:I$337, "&gt;=-0,2911",'3.Cálculo - Medidas 2 e 2A'!I$2:I$337,"&lt;0,6934",'3.Cálculo - Medidas 2 e 2A'!$D$2:$D$337,$F36)</f>
        <v>0.25043139296053291</v>
      </c>
      <c r="O36" s="28">
        <f>AVERAGEIFS('3.Cálculo - Medidas 2 e 2A'!H$2:H$337,'3.Cálculo - Medidas 2 e 2A'!H$2:H$337, "&gt;=-0,2191",'3.Cálculo - Medidas 2 e 2A'!H$2:H$337,"&lt;0,6179",'3.Cálculo - Medidas 2 e 2A'!$D$2:$D$337,$F36)</f>
        <v>0.2196853529483592</v>
      </c>
      <c r="P36" s="28">
        <f>AVERAGEIFS('3.Cálculo - Medidas 2 e 2A'!G$2:G$337,'3.Cálculo - Medidas 2 e 2A'!G$2:G$337, "&gt;=-0,2762",'3.Cálculo - Medidas 2 e 2A'!G$2:G$337,"&lt;0,6041",'3.Cálculo - Medidas 2 e 2A'!$D$2:$D$337,$F36)</f>
        <v>0.20158742845640049</v>
      </c>
      <c r="Q36" s="28">
        <f>AVERAGEIFS('3.Cálculo - Medidas 2 e 2A'!F$2:F$337,'3.Cálculo - Medidas 2 e 2A'!F$2:F$337, "&gt;=-0,2515",'3.Cálculo - Medidas 2 e 2A'!F$2:F$337,"&lt;0,6094",'3.Cálculo - Medidas 2 e 2A'!$D$2:$D$337,$F36)</f>
        <v>0.23121759434682659</v>
      </c>
      <c r="R36" s="39"/>
    </row>
    <row r="37" spans="1:18">
      <c r="A37" s="39"/>
      <c r="B37" s="39"/>
      <c r="C37" s="39"/>
      <c r="D37" s="39"/>
      <c r="E37" s="39"/>
      <c r="F37" s="39" t="s">
        <v>179</v>
      </c>
      <c r="G37" s="28">
        <f>AVERAGEIFS('3.Cálculo - Medidas 2 e 2A'!P$2:P$337,'3.Cálculo - Medidas 2 e 2A'!P$2:P$337, "&gt;=-0,1846",'3.Cálculo - Medidas 2 e 2A'!P$2:P$337,"&lt;0,6343",'3.Cálculo - Medidas 2 e 2A'!$D$2:$D$337,$F37)</f>
        <v>0.24562309409294131</v>
      </c>
      <c r="H37" s="28">
        <f>AVERAGEIFS('3.Cálculo - Medidas 2 e 2A'!O$2:O$337,'3.Cálculo - Medidas 2 e 2A'!O$2:O$337, "&gt;=-0,2683",'3.Cálculo - Medidas 2 e 2A'!O$2:O$337,"&lt;0,6614",'3.Cálculo - Medidas 2 e 2A'!$D$2:$D$337,$F37)</f>
        <v>0.25205780090085467</v>
      </c>
      <c r="I37" s="28">
        <f>AVERAGEIFS('3.Cálculo - Medidas 2 e 2A'!N$2:N$337,'3.Cálculo - Medidas 2 e 2A'!N$2:N$337, "&gt;=-0,2988",'3.Cálculo - Medidas 2 e 2A'!N$2:N$337,"&lt;0,6966",'3.Cálculo - Medidas 2 e 2A'!$D$2:$D$337,$F37)</f>
        <v>0.12819201875167904</v>
      </c>
      <c r="J37" s="28">
        <f>AVERAGEIFS('3.Cálculo - Medidas 2 e 2A'!M$2:M$337,'3.Cálculo - Medidas 2 e 2A'!M$2:M$337, "&gt;=-0,2515",'3.Cálculo - Medidas 2 e 2A'!M$2:M$337,"&lt;0,7006",'3.Cálculo - Medidas 2 e 2A'!$D$2:$D$337,$F37)</f>
        <v>0.26323010347592257</v>
      </c>
      <c r="K37" s="28">
        <f>AVERAGEIFS('3.Cálculo - Medidas 2 e 2A'!L$2:L$337,'3.Cálculo - Medidas 2 e 2A'!L$2:L$337, "&gt;=-0,3328",'3.Cálculo - Medidas 2 e 2A'!L$2:L$337,"&lt;0,7212",'3.Cálculo - Medidas 2 e 2A'!$D$2:$D$337,$F37)</f>
        <v>0.23191161828367318</v>
      </c>
      <c r="L37" s="28">
        <f>AVERAGEIFS('3.Cálculo - Medidas 2 e 2A'!K$2:K$337,'3.Cálculo - Medidas 2 e 2A'!K$2:K$337, "&gt;=-0,3305",'3.Cálculo - Medidas 2 e 2A'!K$2:K$337,"&lt;0,7120",'3.Cálculo - Medidas 2 e 2A'!$D$2:$D$337,$F37)</f>
        <v>0.30384201488695523</v>
      </c>
      <c r="M37" s="28">
        <f>AVERAGEIFS('3.Cálculo - Medidas 2 e 2A'!J$2:J$337,'3.Cálculo - Medidas 2 e 2A'!J$2:J$337, "&gt;=-0,3301",'3.Cálculo - Medidas 2 e 2A'!J$2:J$337,"&lt;0,7014",'3.Cálculo - Medidas 2 e 2A'!$D$2:$D$337,$F37)</f>
        <v>0.2252810987883257</v>
      </c>
      <c r="N37" s="28">
        <f>AVERAGEIFS('3.Cálculo - Medidas 2 e 2A'!I$2:I$337,'3.Cálculo - Medidas 2 e 2A'!I$2:I$337, "&gt;=-0,2911",'3.Cálculo - Medidas 2 e 2A'!I$2:I$337,"&lt;0,6934",'3.Cálculo - Medidas 2 e 2A'!$D$2:$D$337,$F37)</f>
        <v>0.25326789938071209</v>
      </c>
      <c r="O37" s="28">
        <f>AVERAGEIFS('3.Cálculo - Medidas 2 e 2A'!H$2:H$337,'3.Cálculo - Medidas 2 e 2A'!H$2:H$337, "&gt;=-0,2191",'3.Cálculo - Medidas 2 e 2A'!H$2:H$337,"&lt;0,6179",'3.Cálculo - Medidas 2 e 2A'!$D$2:$D$337,$F37)</f>
        <v>0.25698187178579446</v>
      </c>
      <c r="P37" s="28">
        <f>AVERAGEIFS('3.Cálculo - Medidas 2 e 2A'!G$2:G$337,'3.Cálculo - Medidas 2 e 2A'!G$2:G$337, "&gt;=-0,2762",'3.Cálculo - Medidas 2 e 2A'!G$2:G$337,"&lt;0,6041",'3.Cálculo - Medidas 2 e 2A'!$D$2:$D$337,$F37)</f>
        <v>0.11705011487883682</v>
      </c>
      <c r="Q37" s="28">
        <f>AVERAGEIFS('3.Cálculo - Medidas 2 e 2A'!F$2:F$337,'3.Cálculo - Medidas 2 e 2A'!F$2:F$337, "&gt;=-0,2515",'3.Cálculo - Medidas 2 e 2A'!F$2:F$337,"&lt;0,6094",'3.Cálculo - Medidas 2 e 2A'!$D$2:$D$337,$F37)</f>
        <v>0.16266100316153528</v>
      </c>
      <c r="R37" s="39"/>
    </row>
    <row r="38" spans="1:18">
      <c r="A38" s="39"/>
      <c r="B38" s="39"/>
      <c r="C38" s="39"/>
      <c r="D38" s="39"/>
      <c r="E38" s="39"/>
      <c r="F38" s="39" t="s">
        <v>196</v>
      </c>
      <c r="G38" s="28">
        <f>AVERAGEIFS('3.Cálculo - Medidas 2 e 2A'!P$2:P$337,'3.Cálculo - Medidas 2 e 2A'!P$2:P$337, "&gt;=-0,1846",'3.Cálculo - Medidas 2 e 2A'!P$2:P$337,"&lt;0,6343",'3.Cálculo - Medidas 2 e 2A'!$D$2:$D$337,$F38)</f>
        <v>0.19139857646931441</v>
      </c>
      <c r="H38" s="28">
        <f>AVERAGEIFS('3.Cálculo - Medidas 2 e 2A'!O$2:O$337,'3.Cálculo - Medidas 2 e 2A'!O$2:O$337, "&gt;=-0,2683",'3.Cálculo - Medidas 2 e 2A'!O$2:O$337,"&lt;0,6614",'3.Cálculo - Medidas 2 e 2A'!$D$2:$D$337,$F38)</f>
        <v>0.16591274238293124</v>
      </c>
      <c r="I38" s="28">
        <f>AVERAGEIFS('3.Cálculo - Medidas 2 e 2A'!N$2:N$337,'3.Cálculo - Medidas 2 e 2A'!N$2:N$337, "&gt;=-0,2988",'3.Cálculo - Medidas 2 e 2A'!N$2:N$337,"&lt;0,6966",'3.Cálculo - Medidas 2 e 2A'!$D$2:$D$337,$F38)</f>
        <v>0.15196367727015328</v>
      </c>
      <c r="J38" s="28">
        <f>AVERAGEIFS('3.Cálculo - Medidas 2 e 2A'!M$2:M$337,'3.Cálculo - Medidas 2 e 2A'!M$2:M$337, "&gt;=-0,2515",'3.Cálculo - Medidas 2 e 2A'!M$2:M$337,"&lt;0,7006",'3.Cálculo - Medidas 2 e 2A'!$D$2:$D$337,$F38)</f>
        <v>0.20055485678550364</v>
      </c>
      <c r="K38" s="28">
        <f>AVERAGEIFS('3.Cálculo - Medidas 2 e 2A'!L$2:L$337,'3.Cálculo - Medidas 2 e 2A'!L$2:L$337, "&gt;=-0,3328",'3.Cálculo - Medidas 2 e 2A'!L$2:L$337,"&lt;0,7212",'3.Cálculo - Medidas 2 e 2A'!$D$2:$D$337,$F38)</f>
        <v>0.19643135376334178</v>
      </c>
      <c r="L38" s="28">
        <f>AVERAGEIFS('3.Cálculo - Medidas 2 e 2A'!K$2:K$337,'3.Cálculo - Medidas 2 e 2A'!K$2:K$337, "&gt;=-0,3305",'3.Cálculo - Medidas 2 e 2A'!K$2:K$337,"&lt;0,7120",'3.Cálculo - Medidas 2 e 2A'!$D$2:$D$337,$F38)</f>
        <v>0.16718587577062849</v>
      </c>
      <c r="M38" s="28">
        <f>AVERAGEIFS('3.Cálculo - Medidas 2 e 2A'!J$2:J$337,'3.Cálculo - Medidas 2 e 2A'!J$2:J$337, "&gt;=-0,3301",'3.Cálculo - Medidas 2 e 2A'!J$2:J$337,"&lt;0,7014",'3.Cálculo - Medidas 2 e 2A'!$D$2:$D$337,$F38)</f>
        <v>0.17028494953852122</v>
      </c>
      <c r="N38" s="28">
        <f>AVERAGEIFS('3.Cálculo - Medidas 2 e 2A'!I$2:I$337,'3.Cálculo - Medidas 2 e 2A'!I$2:I$337, "&gt;=-0,2911",'3.Cálculo - Medidas 2 e 2A'!I$2:I$337,"&lt;0,6934",'3.Cálculo - Medidas 2 e 2A'!$D$2:$D$337,$F38)</f>
        <v>0.15941673896145089</v>
      </c>
      <c r="O38" s="28">
        <f>AVERAGEIFS('3.Cálculo - Medidas 2 e 2A'!H$2:H$337,'3.Cálculo - Medidas 2 e 2A'!H$2:H$337, "&gt;=-0,2191",'3.Cálculo - Medidas 2 e 2A'!H$2:H$337,"&lt;0,6179",'3.Cálculo - Medidas 2 e 2A'!$D$2:$D$337,$F38)</f>
        <v>0.16374617668310473</v>
      </c>
      <c r="P38" s="28">
        <f>AVERAGEIFS('3.Cálculo - Medidas 2 e 2A'!G$2:G$337,'3.Cálculo - Medidas 2 e 2A'!G$2:G$337, "&gt;=-0,2762",'3.Cálculo - Medidas 2 e 2A'!G$2:G$337,"&lt;0,6041",'3.Cálculo - Medidas 2 e 2A'!$D$2:$D$337,$F38)</f>
        <v>0.13515757689871996</v>
      </c>
      <c r="Q38" s="28">
        <f>AVERAGEIFS('3.Cálculo - Medidas 2 e 2A'!F$2:F$337,'3.Cálculo - Medidas 2 e 2A'!F$2:F$337, "&gt;=-0,2515",'3.Cálculo - Medidas 2 e 2A'!F$2:F$337,"&lt;0,6094",'3.Cálculo - Medidas 2 e 2A'!$D$2:$D$337,$F38)</f>
        <v>0.16585933200599717</v>
      </c>
      <c r="R38" s="39"/>
    </row>
    <row r="39" spans="1:18">
      <c r="A39" s="39"/>
      <c r="B39" s="39"/>
      <c r="C39" s="39"/>
      <c r="D39" s="39"/>
      <c r="E39" s="39"/>
      <c r="F39" s="39" t="s">
        <v>377</v>
      </c>
      <c r="G39" s="28">
        <f>AVERAGEIFS('3.Cálculo - Medidas 2 e 2A'!P$2:P$337,'3.Cálculo - Medidas 2 e 2A'!P$2:P$337, "&gt;=-0,1846",'3.Cálculo - Medidas 2 e 2A'!P$2:P$337,"&lt;0,6343",'3.Cálculo - Medidas 2 e 2A'!$D$2:$D$337,$F39)</f>
        <v>0.26202941205468527</v>
      </c>
      <c r="H39" s="28">
        <f>AVERAGEIFS('3.Cálculo - Medidas 2 e 2A'!O$2:O$337,'3.Cálculo - Medidas 2 e 2A'!O$2:O$337, "&gt;=-0,2683",'3.Cálculo - Medidas 2 e 2A'!O$2:O$337,"&lt;0,6614",'3.Cálculo - Medidas 2 e 2A'!$D$2:$D$337,$F39)</f>
        <v>0.18860835096741496</v>
      </c>
      <c r="I39" s="28">
        <f>AVERAGEIFS('3.Cálculo - Medidas 2 e 2A'!N$2:N$337,'3.Cálculo - Medidas 2 e 2A'!N$2:N$337, "&gt;=-0,2988",'3.Cálculo - Medidas 2 e 2A'!N$2:N$337,"&lt;0,6966",'3.Cálculo - Medidas 2 e 2A'!$D$2:$D$337,$F39)</f>
        <v>0.20955810144347284</v>
      </c>
      <c r="J39" s="28">
        <f>AVERAGEIFS('3.Cálculo - Medidas 2 e 2A'!M$2:M$337,'3.Cálculo - Medidas 2 e 2A'!M$2:M$337, "&gt;=-0,2515",'3.Cálculo - Medidas 2 e 2A'!M$2:M$337,"&lt;0,7006",'3.Cálculo - Medidas 2 e 2A'!$D$2:$D$337,$F39)</f>
        <v>0.14598424290742057</v>
      </c>
      <c r="K39" s="28">
        <f>AVERAGEIFS('3.Cálculo - Medidas 2 e 2A'!L$2:L$337,'3.Cálculo - Medidas 2 e 2A'!L$2:L$337, "&gt;=-0,3328",'3.Cálculo - Medidas 2 e 2A'!L$2:L$337,"&lt;0,7212",'3.Cálculo - Medidas 2 e 2A'!$D$2:$D$337,$F39)</f>
        <v>0.17094103927902068</v>
      </c>
      <c r="L39" s="28">
        <f>AVERAGEIFS('3.Cálculo - Medidas 2 e 2A'!K$2:K$337,'3.Cálculo - Medidas 2 e 2A'!K$2:K$337, "&gt;=-0,3305",'3.Cálculo - Medidas 2 e 2A'!K$2:K$337,"&lt;0,7120",'3.Cálculo - Medidas 2 e 2A'!$D$2:$D$337,$F39)</f>
        <v>0.19081202479692833</v>
      </c>
      <c r="M39" s="28">
        <f>AVERAGEIFS('3.Cálculo - Medidas 2 e 2A'!J$2:J$337,'3.Cálculo - Medidas 2 e 2A'!J$2:J$337, "&gt;=-0,3301",'3.Cálculo - Medidas 2 e 2A'!J$2:J$337,"&lt;0,7014",'3.Cálculo - Medidas 2 e 2A'!$D$2:$D$337,$F39)</f>
        <v>8.878782014867502E-2</v>
      </c>
      <c r="N39" s="28">
        <f>AVERAGEIFS('3.Cálculo - Medidas 2 e 2A'!I$2:I$337,'3.Cálculo - Medidas 2 e 2A'!I$2:I$337, "&gt;=-0,2911",'3.Cálculo - Medidas 2 e 2A'!I$2:I$337,"&lt;0,6934",'3.Cálculo - Medidas 2 e 2A'!$D$2:$D$337,$F39)</f>
        <v>0.15965355260211034</v>
      </c>
      <c r="O39" s="28">
        <f>AVERAGEIFS('3.Cálculo - Medidas 2 e 2A'!H$2:H$337,'3.Cálculo - Medidas 2 e 2A'!H$2:H$337, "&gt;=-0,2191",'3.Cálculo - Medidas 2 e 2A'!H$2:H$337,"&lt;0,6179",'3.Cálculo - Medidas 2 e 2A'!$D$2:$D$337,$F39)</f>
        <v>0.18191311687147557</v>
      </c>
      <c r="P39" s="28">
        <f>AVERAGEIFS('3.Cálculo - Medidas 2 e 2A'!G$2:G$337,'3.Cálculo - Medidas 2 e 2A'!G$2:G$337, "&gt;=-0,2762",'3.Cálculo - Medidas 2 e 2A'!G$2:G$337,"&lt;0,6041",'3.Cálculo - Medidas 2 e 2A'!$D$2:$D$337,$F39)</f>
        <v>0.18895837485502595</v>
      </c>
      <c r="Q39" s="28">
        <f>AVERAGEIFS('3.Cálculo - Medidas 2 e 2A'!F$2:F$337,'3.Cálculo - Medidas 2 e 2A'!F$2:F$337, "&gt;=-0,2515",'3.Cálculo - Medidas 2 e 2A'!F$2:F$337,"&lt;0,6094",'3.Cálculo - Medidas 2 e 2A'!$D$2:$D$337,$F39)</f>
        <v>0.12795025389323142</v>
      </c>
      <c r="R39" s="39"/>
    </row>
    <row r="40" spans="1:18">
      <c r="A40" s="39"/>
      <c r="B40" s="39"/>
      <c r="C40" s="39"/>
      <c r="D40" s="39"/>
      <c r="E40" s="39"/>
      <c r="F40" s="39" t="s">
        <v>438</v>
      </c>
      <c r="G40" s="28">
        <f>AVERAGEIFS('3.Cálculo - Medidas 2 e 2A'!P$2:P$337,'3.Cálculo - Medidas 2 e 2A'!P$2:P$337, "&gt;=-0,1846",'3.Cálculo - Medidas 2 e 2A'!P$2:P$337,"&lt;0,6343",'3.Cálculo - Medidas 2 e 2A'!$D$2:$D$337,$F40)</f>
        <v>0.12387282796345565</v>
      </c>
      <c r="H40" s="28">
        <f>AVERAGEIFS('3.Cálculo - Medidas 2 e 2A'!O$2:O$337,'3.Cálculo - Medidas 2 e 2A'!O$2:O$337, "&gt;=-0,2683",'3.Cálculo - Medidas 2 e 2A'!O$2:O$337,"&lt;0,6614",'3.Cálculo - Medidas 2 e 2A'!$D$2:$D$337,$F40)</f>
        <v>7.1810165291966807E-2</v>
      </c>
      <c r="I40" s="28">
        <f>AVERAGEIFS('3.Cálculo - Medidas 2 e 2A'!N$2:N$337,'3.Cálculo - Medidas 2 e 2A'!N$2:N$337, "&gt;=-0,2988",'3.Cálculo - Medidas 2 e 2A'!N$2:N$337,"&lt;0,6966",'3.Cálculo - Medidas 2 e 2A'!$D$2:$D$337,$F40)</f>
        <v>0.16264032042812709</v>
      </c>
      <c r="J40" s="28">
        <f>AVERAGEIFS('3.Cálculo - Medidas 2 e 2A'!M$2:M$337,'3.Cálculo - Medidas 2 e 2A'!M$2:M$337, "&gt;=-0,2515",'3.Cálculo - Medidas 2 e 2A'!M$2:M$337,"&lt;0,7006",'3.Cálculo - Medidas 2 e 2A'!$D$2:$D$337,$F40)</f>
        <v>0.23001148988987322</v>
      </c>
      <c r="K40" s="28">
        <f>AVERAGEIFS('3.Cálculo - Medidas 2 e 2A'!L$2:L$337,'3.Cálculo - Medidas 2 e 2A'!L$2:L$337, "&gt;=-0,3328",'3.Cálculo - Medidas 2 e 2A'!L$2:L$337,"&lt;0,7212",'3.Cálculo - Medidas 2 e 2A'!$D$2:$D$337,$F40)</f>
        <v>0.16366891172478001</v>
      </c>
      <c r="L40" s="28">
        <f>AVERAGEIFS('3.Cálculo - Medidas 2 e 2A'!K$2:K$337,'3.Cálculo - Medidas 2 e 2A'!K$2:K$337, "&gt;=-0,3305",'3.Cálculo - Medidas 2 e 2A'!K$2:K$337,"&lt;0,7120",'3.Cálculo - Medidas 2 e 2A'!$D$2:$D$337,$F40)</f>
        <v>0.17140909148279818</v>
      </c>
      <c r="M40" s="28">
        <f>AVERAGEIFS('3.Cálculo - Medidas 2 e 2A'!J$2:J$337,'3.Cálculo - Medidas 2 e 2A'!J$2:J$337, "&gt;=-0,3301",'3.Cálculo - Medidas 2 e 2A'!J$2:J$337,"&lt;0,7014",'3.Cálculo - Medidas 2 e 2A'!$D$2:$D$337,$F40)</f>
        <v>0.11962628166542447</v>
      </c>
      <c r="N40" s="28">
        <f>AVERAGEIFS('3.Cálculo - Medidas 2 e 2A'!I$2:I$337,'3.Cálculo - Medidas 2 e 2A'!I$2:I$337, "&gt;=-0,2911",'3.Cálculo - Medidas 2 e 2A'!I$2:I$337,"&lt;0,6934",'3.Cálculo - Medidas 2 e 2A'!$D$2:$D$337,$F40)</f>
        <v>0.22699632797913888</v>
      </c>
      <c r="O40" s="28">
        <f>AVERAGEIFS('3.Cálculo - Medidas 2 e 2A'!H$2:H$337,'3.Cálculo - Medidas 2 e 2A'!H$2:H$337, "&gt;=-0,2191",'3.Cálculo - Medidas 2 e 2A'!H$2:H$337,"&lt;0,6179",'3.Cálculo - Medidas 2 e 2A'!$D$2:$D$337,$F40)</f>
        <v>0.18918076724186142</v>
      </c>
      <c r="P40" s="28">
        <f>AVERAGEIFS('3.Cálculo - Medidas 2 e 2A'!G$2:G$337,'3.Cálculo - Medidas 2 e 2A'!G$2:G$337, "&gt;=-0,2762",'3.Cálculo - Medidas 2 e 2A'!G$2:G$337,"&lt;0,6041",'3.Cálculo - Medidas 2 e 2A'!$D$2:$D$337,$F40)</f>
        <v>0.15450904017000949</v>
      </c>
      <c r="Q40" s="28">
        <f>AVERAGEIFS('3.Cálculo - Medidas 2 e 2A'!F$2:F$337,'3.Cálculo - Medidas 2 e 2A'!F$2:F$337, "&gt;=-0,2515",'3.Cálculo - Medidas 2 e 2A'!F$2:F$337,"&lt;0,6094",'3.Cálculo - Medidas 2 e 2A'!$D$2:$D$337,$F40)</f>
        <v>0.20546858796071998</v>
      </c>
      <c r="R40" s="39"/>
    </row>
    <row r="41" spans="1:18">
      <c r="A41" s="39"/>
      <c r="B41" s="39"/>
      <c r="C41" s="39"/>
      <c r="D41" s="39"/>
      <c r="E41" s="39"/>
      <c r="F41" s="39" t="s">
        <v>501</v>
      </c>
      <c r="G41" s="28">
        <f>AVERAGEIFS('3.Cálculo - Medidas 2 e 2A'!P$2:P$337,'3.Cálculo - Medidas 2 e 2A'!P$2:P$337, "&gt;=-0,1846",'3.Cálculo - Medidas 2 e 2A'!P$2:P$337,"&lt;0,6343",'3.Cálculo - Medidas 2 e 2A'!$D$2:$D$337,$F41)</f>
        <v>0.17588038460533173</v>
      </c>
      <c r="H41" s="28">
        <f>AVERAGEIFS('3.Cálculo - Medidas 2 e 2A'!O$2:O$337,'3.Cálculo - Medidas 2 e 2A'!O$2:O$337, "&gt;=-0,2683",'3.Cálculo - Medidas 2 e 2A'!O$2:O$337,"&lt;0,6614",'3.Cálculo - Medidas 2 e 2A'!$D$2:$D$337,$F41)</f>
        <v>0.2353953041269411</v>
      </c>
      <c r="I41" s="28">
        <f>AVERAGEIFS('3.Cálculo - Medidas 2 e 2A'!N$2:N$337,'3.Cálculo - Medidas 2 e 2A'!N$2:N$337, "&gt;=-0,2988",'3.Cálculo - Medidas 2 e 2A'!N$2:N$337,"&lt;0,6966",'3.Cálculo - Medidas 2 e 2A'!$D$2:$D$337,$F41)</f>
        <v>0.19094832642170459</v>
      </c>
      <c r="J41" s="28">
        <f>AVERAGEIFS('3.Cálculo - Medidas 2 e 2A'!M$2:M$337,'3.Cálculo - Medidas 2 e 2A'!M$2:M$337, "&gt;=-0,2515",'3.Cálculo - Medidas 2 e 2A'!M$2:M$337,"&lt;0,7006",'3.Cálculo - Medidas 2 e 2A'!$D$2:$D$337,$F41)</f>
        <v>0.14163675262366132</v>
      </c>
      <c r="K41" s="28">
        <f>AVERAGEIFS('3.Cálculo - Medidas 2 e 2A'!L$2:L$337,'3.Cálculo - Medidas 2 e 2A'!L$2:L$337, "&gt;=-0,3328",'3.Cálculo - Medidas 2 e 2A'!L$2:L$337,"&lt;0,7212",'3.Cálculo - Medidas 2 e 2A'!$D$2:$D$337,$F41)</f>
        <v>0.18558824983718042</v>
      </c>
      <c r="L41" s="28">
        <f>AVERAGEIFS('3.Cálculo - Medidas 2 e 2A'!K$2:K$337,'3.Cálculo - Medidas 2 e 2A'!K$2:K$337, "&gt;=-0,3305",'3.Cálculo - Medidas 2 e 2A'!K$2:K$337,"&lt;0,7120",'3.Cálculo - Medidas 2 e 2A'!$D$2:$D$337,$F41)</f>
        <v>0.25842197362103436</v>
      </c>
      <c r="M41" s="28">
        <f>AVERAGEIFS('3.Cálculo - Medidas 2 e 2A'!J$2:J$337,'3.Cálculo - Medidas 2 e 2A'!J$2:J$337, "&gt;=-0,3301",'3.Cálculo - Medidas 2 e 2A'!J$2:J$337,"&lt;0,7014",'3.Cálculo - Medidas 2 e 2A'!$D$2:$D$337,$F41)</f>
        <v>3.7639319494108321E-2</v>
      </c>
      <c r="N41" s="28">
        <f>AVERAGEIFS('3.Cálculo - Medidas 2 e 2A'!I$2:I$337,'3.Cálculo - Medidas 2 e 2A'!I$2:I$337, "&gt;=-0,2911",'3.Cálculo - Medidas 2 e 2A'!I$2:I$337,"&lt;0,6934",'3.Cálculo - Medidas 2 e 2A'!$D$2:$D$337,$F41)</f>
        <v>0.12221069924459675</v>
      </c>
      <c r="O41" s="28">
        <f>AVERAGEIFS('3.Cálculo - Medidas 2 e 2A'!H$2:H$337,'3.Cálculo - Medidas 2 e 2A'!H$2:H$337, "&gt;=-0,2191",'3.Cálculo - Medidas 2 e 2A'!H$2:H$337,"&lt;0,6179",'3.Cálculo - Medidas 2 e 2A'!$D$2:$D$337,$F41)</f>
        <v>0.21450933308741191</v>
      </c>
      <c r="P41" s="28">
        <f>AVERAGEIFS('3.Cálculo - Medidas 2 e 2A'!G$2:G$337,'3.Cálculo - Medidas 2 e 2A'!G$2:G$337, "&gt;=-0,2762",'3.Cálculo - Medidas 2 e 2A'!G$2:G$337,"&lt;0,6041",'3.Cálculo - Medidas 2 e 2A'!$D$2:$D$337,$F41)</f>
        <v>4.2435715030617327E-2</v>
      </c>
      <c r="Q41" s="28">
        <f>AVERAGEIFS('3.Cálculo - Medidas 2 e 2A'!F$2:F$337,'3.Cálculo - Medidas 2 e 2A'!F$2:F$337, "&gt;=-0,2515",'3.Cálculo - Medidas 2 e 2A'!F$2:F$337,"&lt;0,6094",'3.Cálculo - Medidas 2 e 2A'!$D$2:$D$337,$F41)</f>
        <v>0.14312182927864067</v>
      </c>
      <c r="R41" s="39"/>
    </row>
    <row r="42" spans="1:18">
      <c r="A42" s="39"/>
      <c r="B42" s="39"/>
      <c r="C42" s="39"/>
      <c r="D42" s="39"/>
      <c r="E42" s="39"/>
      <c r="F42" s="39" t="s">
        <v>528</v>
      </c>
      <c r="G42" s="28">
        <f>AVERAGEIFS('3.Cálculo - Medidas 2 e 2A'!P$2:P$337,'3.Cálculo - Medidas 2 e 2A'!P$2:P$337, "&gt;=-0,1846",'3.Cálculo - Medidas 2 e 2A'!P$2:P$337,"&lt;0,6343",'3.Cálculo - Medidas 2 e 2A'!$D$2:$D$337,$F42)</f>
        <v>0.24559898864733448</v>
      </c>
      <c r="H42" s="28">
        <f>AVERAGEIFS('3.Cálculo - Medidas 2 e 2A'!O$2:O$337,'3.Cálculo - Medidas 2 e 2A'!O$2:O$337, "&gt;=-0,2683",'3.Cálculo - Medidas 2 e 2A'!O$2:O$337,"&lt;0,6614",'3.Cálculo - Medidas 2 e 2A'!$D$2:$D$337,$F42)</f>
        <v>0.18129089492694955</v>
      </c>
      <c r="I42" s="28">
        <f>AVERAGEIFS('3.Cálculo - Medidas 2 e 2A'!N$2:N$337,'3.Cálculo - Medidas 2 e 2A'!N$2:N$337, "&gt;=-0,2988",'3.Cálculo - Medidas 2 e 2A'!N$2:N$337,"&lt;0,6966",'3.Cálculo - Medidas 2 e 2A'!$D$2:$D$337,$F42)</f>
        <v>0.16534843558581919</v>
      </c>
      <c r="J42" s="28">
        <f>AVERAGEIFS('3.Cálculo - Medidas 2 e 2A'!M$2:M$337,'3.Cálculo - Medidas 2 e 2A'!M$2:M$337, "&gt;=-0,2515",'3.Cálculo - Medidas 2 e 2A'!M$2:M$337,"&lt;0,7006",'3.Cálculo - Medidas 2 e 2A'!$D$2:$D$337,$F42)</f>
        <v>5.3411400142384284E-3</v>
      </c>
      <c r="K42" s="28">
        <f>AVERAGEIFS('3.Cálculo - Medidas 2 e 2A'!L$2:L$337,'3.Cálculo - Medidas 2 e 2A'!L$2:L$337, "&gt;=-0,3328",'3.Cálculo - Medidas 2 e 2A'!L$2:L$337,"&lt;0,7212",'3.Cálculo - Medidas 2 e 2A'!$D$2:$D$337,$F42)</f>
        <v>0.12067745304900482</v>
      </c>
      <c r="L42" s="28">
        <f>AVERAGEIFS('3.Cálculo - Medidas 2 e 2A'!K$2:K$337,'3.Cálculo - Medidas 2 e 2A'!K$2:K$337, "&gt;=-0,3305",'3.Cálculo - Medidas 2 e 2A'!K$2:K$337,"&lt;0,7120",'3.Cálculo - Medidas 2 e 2A'!$D$2:$D$337,$F42)</f>
        <v>0.21698890777192525</v>
      </c>
      <c r="M42" s="28">
        <f>AVERAGEIFS('3.Cálculo - Medidas 2 e 2A'!J$2:J$337,'3.Cálculo - Medidas 2 e 2A'!J$2:J$337, "&gt;=-0,3301",'3.Cálculo - Medidas 2 e 2A'!J$2:J$337,"&lt;0,7014",'3.Cálculo - Medidas 2 e 2A'!$D$2:$D$337,$F42)</f>
        <v>0.26228503512430834</v>
      </c>
      <c r="N42" s="28">
        <f>AVERAGEIFS('3.Cálculo - Medidas 2 e 2A'!I$2:I$337,'3.Cálculo - Medidas 2 e 2A'!I$2:I$337, "&gt;=-0,2911",'3.Cálculo - Medidas 2 e 2A'!I$2:I$337,"&lt;0,6934",'3.Cálculo - Medidas 2 e 2A'!$D$2:$D$337,$F42)</f>
        <v>0.26510344344008857</v>
      </c>
      <c r="O42" s="28">
        <f>AVERAGEIFS('3.Cálculo - Medidas 2 e 2A'!H$2:H$337,'3.Cálculo - Medidas 2 e 2A'!H$2:H$337, "&gt;=-0,2191",'3.Cálculo - Medidas 2 e 2A'!H$2:H$337,"&lt;0,6179",'3.Cálculo - Medidas 2 e 2A'!$D$2:$D$337,$F42)</f>
        <v>0.18984204571938654</v>
      </c>
      <c r="P42" s="28">
        <f>AVERAGEIFS('3.Cálculo - Medidas 2 e 2A'!G$2:G$337,'3.Cálculo - Medidas 2 e 2A'!G$2:G$337, "&gt;=-0,2762",'3.Cálculo - Medidas 2 e 2A'!G$2:G$337,"&lt;0,6041",'3.Cálculo - Medidas 2 e 2A'!$D$2:$D$337,$F42)</f>
        <v>0.165700386374799</v>
      </c>
      <c r="Q42" s="28">
        <f>AVERAGEIFS('3.Cálculo - Medidas 2 e 2A'!F$2:F$337,'3.Cálculo - Medidas 2 e 2A'!F$2:F$337, "&gt;=-0,2515",'3.Cálculo - Medidas 2 e 2A'!F$2:F$337,"&lt;0,6094",'3.Cálculo - Medidas 2 e 2A'!$D$2:$D$337,$F42)</f>
        <v>0.16349409649028915</v>
      </c>
      <c r="R42" s="39"/>
    </row>
    <row r="43" spans="1:18">
      <c r="A43" s="39"/>
      <c r="B43" s="39"/>
      <c r="C43" s="39"/>
      <c r="D43" s="39"/>
      <c r="E43" s="39"/>
      <c r="F43" s="39" t="s">
        <v>553</v>
      </c>
      <c r="G43" s="28">
        <f>AVERAGEIFS('3.Cálculo - Medidas 2 e 2A'!P$2:P$337,'3.Cálculo - Medidas 2 e 2A'!P$2:P$337, "&gt;=-0,1846",'3.Cálculo - Medidas 2 e 2A'!P$2:P$337,"&lt;0,6343",'3.Cálculo - Medidas 2 e 2A'!$D$2:$D$337,$F43)</f>
        <v>0.2512833242372236</v>
      </c>
      <c r="H43" s="28">
        <f>AVERAGEIFS('3.Cálculo - Medidas 2 e 2A'!O$2:O$337,'3.Cálculo - Medidas 2 e 2A'!O$2:O$337, "&gt;=-0,2683",'3.Cálculo - Medidas 2 e 2A'!O$2:O$337,"&lt;0,6614",'3.Cálculo - Medidas 2 e 2A'!$D$2:$D$337,$F43)</f>
        <v>0.20778471977178184</v>
      </c>
      <c r="I43" s="28">
        <f>AVERAGEIFS('3.Cálculo - Medidas 2 e 2A'!N$2:N$337,'3.Cálculo - Medidas 2 e 2A'!N$2:N$337, "&gt;=-0,2988",'3.Cálculo - Medidas 2 e 2A'!N$2:N$337,"&lt;0,6966",'3.Cálculo - Medidas 2 e 2A'!$D$2:$D$337,$F43)</f>
        <v>0.31715015871830843</v>
      </c>
      <c r="J43" s="28">
        <f>AVERAGEIFS('3.Cálculo - Medidas 2 e 2A'!M$2:M$337,'3.Cálculo - Medidas 2 e 2A'!M$2:M$337, "&gt;=-0,2515",'3.Cálculo - Medidas 2 e 2A'!M$2:M$337,"&lt;0,7006",'3.Cálculo - Medidas 2 e 2A'!$D$2:$D$337,$F43)</f>
        <v>0.28893483174523765</v>
      </c>
      <c r="K43" s="28">
        <f>AVERAGEIFS('3.Cálculo - Medidas 2 e 2A'!L$2:L$337,'3.Cálculo - Medidas 2 e 2A'!L$2:L$337, "&gt;=-0,3328",'3.Cálculo - Medidas 2 e 2A'!L$2:L$337,"&lt;0,7212",'3.Cálculo - Medidas 2 e 2A'!$D$2:$D$337,$F43)</f>
        <v>0.27977589691538118</v>
      </c>
      <c r="L43" s="28">
        <f>AVERAGEIFS('3.Cálculo - Medidas 2 e 2A'!K$2:K$337,'3.Cálculo - Medidas 2 e 2A'!K$2:K$337, "&gt;=-0,3305",'3.Cálculo - Medidas 2 e 2A'!K$2:K$337,"&lt;0,7120",'3.Cálculo - Medidas 2 e 2A'!$D$2:$D$337,$F43)</f>
        <v>0.21387456719990758</v>
      </c>
      <c r="M43" s="28">
        <f>AVERAGEIFS('3.Cálculo - Medidas 2 e 2A'!J$2:J$337,'3.Cálculo - Medidas 2 e 2A'!J$2:J$337, "&gt;=-0,3301",'3.Cálculo - Medidas 2 e 2A'!J$2:J$337,"&lt;0,7014",'3.Cálculo - Medidas 2 e 2A'!$D$2:$D$337,$F43)</f>
        <v>0.30433344841462168</v>
      </c>
      <c r="N43" s="28">
        <f>AVERAGEIFS('3.Cálculo - Medidas 2 e 2A'!I$2:I$337,'3.Cálculo - Medidas 2 e 2A'!I$2:I$337, "&gt;=-0,2911",'3.Cálculo - Medidas 2 e 2A'!I$2:I$337,"&lt;0,6934",'3.Cálculo - Medidas 2 e 2A'!$D$2:$D$337,$F43)</f>
        <v>0.2385634619054034</v>
      </c>
      <c r="O43" s="28">
        <f>AVERAGEIFS('3.Cálculo - Medidas 2 e 2A'!H$2:H$337,'3.Cálculo - Medidas 2 e 2A'!H$2:H$337, "&gt;=-0,2191",'3.Cálculo - Medidas 2 e 2A'!H$2:H$337,"&lt;0,6179",'3.Cálculo - Medidas 2 e 2A'!$D$2:$D$337,$F43)</f>
        <v>0.21758787725463588</v>
      </c>
      <c r="P43" s="28">
        <f>AVERAGEIFS('3.Cálculo - Medidas 2 e 2A'!G$2:G$337,'3.Cálculo - Medidas 2 e 2A'!G$2:G$337, "&gt;=-0,2762",'3.Cálculo - Medidas 2 e 2A'!G$2:G$337,"&lt;0,6041",'3.Cálculo - Medidas 2 e 2A'!$D$2:$D$337,$F43)</f>
        <v>0.17502055877809011</v>
      </c>
      <c r="Q43" s="28">
        <f>AVERAGEIFS('3.Cálculo - Medidas 2 e 2A'!F$2:F$337,'3.Cálculo - Medidas 2 e 2A'!F$2:F$337, "&gt;=-0,2515",'3.Cálculo - Medidas 2 e 2A'!F$2:F$337,"&lt;0,6094",'3.Cálculo - Medidas 2 e 2A'!$D$2:$D$337,$F43)</f>
        <v>9.9851175048059779E-2</v>
      </c>
      <c r="R43" s="39"/>
    </row>
    <row r="44" spans="1:18">
      <c r="A44" s="39"/>
      <c r="B44" s="39"/>
      <c r="C44" s="39"/>
      <c r="D44" s="39"/>
      <c r="E44" s="39"/>
      <c r="F44" s="39" t="s">
        <v>600</v>
      </c>
      <c r="G44" s="28">
        <f>AVERAGEIFS('3.Cálculo - Medidas 2 e 2A'!P$2:P$337,'3.Cálculo - Medidas 2 e 2A'!P$2:P$337, "&gt;=-0,1846",'3.Cálculo - Medidas 2 e 2A'!P$2:P$337,"&lt;0,6343",'3.Cálculo - Medidas 2 e 2A'!$D$2:$D$337,$F44)</f>
        <v>0.24712067271732577</v>
      </c>
      <c r="H44" s="28">
        <f>AVERAGEIFS('3.Cálculo - Medidas 2 e 2A'!O$2:O$337,'3.Cálculo - Medidas 2 e 2A'!O$2:O$337, "&gt;=-0,2683",'3.Cálculo - Medidas 2 e 2A'!O$2:O$337,"&lt;0,6614",'3.Cálculo - Medidas 2 e 2A'!$D$2:$D$337,$F44)</f>
        <v>0.25690979267166159</v>
      </c>
      <c r="I44" s="28">
        <f>AVERAGEIFS('3.Cálculo - Medidas 2 e 2A'!N$2:N$337,'3.Cálculo - Medidas 2 e 2A'!N$2:N$337, "&gt;=-0,2988",'3.Cálculo - Medidas 2 e 2A'!N$2:N$337,"&lt;0,6966",'3.Cálculo - Medidas 2 e 2A'!$D$2:$D$337,$F44)</f>
        <v>0.19055369045306825</v>
      </c>
      <c r="J44" s="28">
        <f>AVERAGEIFS('3.Cálculo - Medidas 2 e 2A'!M$2:M$337,'3.Cálculo - Medidas 2 e 2A'!M$2:M$337, "&gt;=-0,2515",'3.Cálculo - Medidas 2 e 2A'!M$2:M$337,"&lt;0,7006",'3.Cálculo - Medidas 2 e 2A'!$D$2:$D$337,$F44)</f>
        <v>0.27664300663114422</v>
      </c>
      <c r="K44" s="28">
        <f>AVERAGEIFS('3.Cálculo - Medidas 2 e 2A'!L$2:L$337,'3.Cálculo - Medidas 2 e 2A'!L$2:L$337, "&gt;=-0,3328",'3.Cálculo - Medidas 2 e 2A'!L$2:L$337,"&lt;0,7212",'3.Cálculo - Medidas 2 e 2A'!$D$2:$D$337,$F44)</f>
        <v>0.20667988306777563</v>
      </c>
      <c r="L44" s="28">
        <f>AVERAGEIFS('3.Cálculo - Medidas 2 e 2A'!K$2:K$337,'3.Cálculo - Medidas 2 e 2A'!K$2:K$337, "&gt;=-0,3305",'3.Cálculo - Medidas 2 e 2A'!K$2:K$337,"&lt;0,7120",'3.Cálculo - Medidas 2 e 2A'!$D$2:$D$337,$F44)</f>
        <v>0.19307382728981909</v>
      </c>
      <c r="M44" s="28">
        <f>AVERAGEIFS('3.Cálculo - Medidas 2 e 2A'!J$2:J$337,'3.Cálculo - Medidas 2 e 2A'!J$2:J$337, "&gt;=-0,3301",'3.Cálculo - Medidas 2 e 2A'!J$2:J$337,"&lt;0,7014",'3.Cálculo - Medidas 2 e 2A'!$D$2:$D$337,$F44)</f>
        <v>0.25336472657114462</v>
      </c>
      <c r="N44" s="28">
        <f>AVERAGEIFS('3.Cálculo - Medidas 2 e 2A'!I$2:I$337,'3.Cálculo - Medidas 2 e 2A'!I$2:I$337, "&gt;=-0,2911",'3.Cálculo - Medidas 2 e 2A'!I$2:I$337,"&lt;0,6934",'3.Cálculo - Medidas 2 e 2A'!$D$2:$D$337,$F44)</f>
        <v>0.24211879094435992</v>
      </c>
      <c r="O44" s="28">
        <f>AVERAGEIFS('3.Cálculo - Medidas 2 e 2A'!H$2:H$337,'3.Cálculo - Medidas 2 e 2A'!H$2:H$337, "&gt;=-0,2191",'3.Cálculo - Medidas 2 e 2A'!H$2:H$337,"&lt;0,6179",'3.Cálculo - Medidas 2 e 2A'!$D$2:$D$337,$F44)</f>
        <v>0.24766848672170333</v>
      </c>
      <c r="P44" s="28">
        <f>AVERAGEIFS('3.Cálculo - Medidas 2 e 2A'!G$2:G$337,'3.Cálculo - Medidas 2 e 2A'!G$2:G$337, "&gt;=-0,2762",'3.Cálculo - Medidas 2 e 2A'!G$2:G$337,"&lt;0,6041",'3.Cálculo - Medidas 2 e 2A'!$D$2:$D$337,$F44)</f>
        <v>0.19083603947503952</v>
      </c>
      <c r="Q44" s="28">
        <f>AVERAGEIFS('3.Cálculo - Medidas 2 e 2A'!F$2:F$337,'3.Cálculo - Medidas 2 e 2A'!F$2:F$337, "&gt;=-0,2515",'3.Cálculo - Medidas 2 e 2A'!F$2:F$337,"&lt;0,6094",'3.Cálculo - Medidas 2 e 2A'!$D$2:$D$337,$F44)</f>
        <v>0.25936029776410063</v>
      </c>
      <c r="R44" s="39"/>
    </row>
    <row r="45" spans="1:18">
      <c r="A45" s="39"/>
      <c r="B45" s="39"/>
      <c r="C45" s="39"/>
      <c r="D45" s="39"/>
      <c r="E45" s="39"/>
      <c r="F45" s="39" t="s">
        <v>639</v>
      </c>
      <c r="G45" s="28">
        <f>AVERAGEIFS('3.Cálculo - Medidas 2 e 2A'!P$2:P$337,'3.Cálculo - Medidas 2 e 2A'!P$2:P$337, "&gt;=-0,1846",'3.Cálculo - Medidas 2 e 2A'!P$2:P$337,"&lt;0,6343",'3.Cálculo - Medidas 2 e 2A'!$D$2:$D$337,$F45)</f>
        <v>0.22768848565010325</v>
      </c>
      <c r="H45" s="28">
        <f>AVERAGEIFS('3.Cálculo - Medidas 2 e 2A'!O$2:O$337,'3.Cálculo - Medidas 2 e 2A'!O$2:O$337, "&gt;=-0,2683",'3.Cálculo - Medidas 2 e 2A'!O$2:O$337,"&lt;0,6614",'3.Cálculo - Medidas 2 e 2A'!$D$2:$D$337,$F45)</f>
        <v>0.2266385773755645</v>
      </c>
      <c r="I45" s="28">
        <f>AVERAGEIFS('3.Cálculo - Medidas 2 e 2A'!N$2:N$337,'3.Cálculo - Medidas 2 e 2A'!N$2:N$337, "&gt;=-0,2988",'3.Cálculo - Medidas 2 e 2A'!N$2:N$337,"&lt;0,6966",'3.Cálculo - Medidas 2 e 2A'!$D$2:$D$337,$F45)</f>
        <v>0.2065002018517825</v>
      </c>
      <c r="J45" s="28">
        <f>AVERAGEIFS('3.Cálculo - Medidas 2 e 2A'!M$2:M$337,'3.Cálculo - Medidas 2 e 2A'!M$2:M$337, "&gt;=-0,2515",'3.Cálculo - Medidas 2 e 2A'!M$2:M$337,"&lt;0,7006",'3.Cálculo - Medidas 2 e 2A'!$D$2:$D$337,$F45)</f>
        <v>0.22654088224341648</v>
      </c>
      <c r="K45" s="28">
        <f>AVERAGEIFS('3.Cálculo - Medidas 2 e 2A'!L$2:L$337,'3.Cálculo - Medidas 2 e 2A'!L$2:L$337, "&gt;=-0,3328",'3.Cálculo - Medidas 2 e 2A'!L$2:L$337,"&lt;0,7212",'3.Cálculo - Medidas 2 e 2A'!$D$2:$D$337,$F45)</f>
        <v>0.21409146557476788</v>
      </c>
      <c r="L45" s="28">
        <f>AVERAGEIFS('3.Cálculo - Medidas 2 e 2A'!K$2:K$337,'3.Cálculo - Medidas 2 e 2A'!K$2:K$337, "&gt;=-0,3305",'3.Cálculo - Medidas 2 e 2A'!K$2:K$337,"&lt;0,7120",'3.Cálculo - Medidas 2 e 2A'!$D$2:$D$337,$F45)</f>
        <v>0.25742051429960472</v>
      </c>
      <c r="M45" s="28">
        <f>AVERAGEIFS('3.Cálculo - Medidas 2 e 2A'!J$2:J$337,'3.Cálculo - Medidas 2 e 2A'!J$2:J$337, "&gt;=-0,3301",'3.Cálculo - Medidas 2 e 2A'!J$2:J$337,"&lt;0,7014",'3.Cálculo - Medidas 2 e 2A'!$D$2:$D$337,$F45)</f>
        <v>0.20665140603212523</v>
      </c>
      <c r="N45" s="28">
        <f>AVERAGEIFS('3.Cálculo - Medidas 2 e 2A'!I$2:I$337,'3.Cálculo - Medidas 2 e 2A'!I$2:I$337, "&gt;=-0,2911",'3.Cálculo - Medidas 2 e 2A'!I$2:I$337,"&lt;0,6934",'3.Cálculo - Medidas 2 e 2A'!$D$2:$D$337,$F45)</f>
        <v>0.23095927721914894</v>
      </c>
      <c r="O45" s="28">
        <f>AVERAGEIFS('3.Cálculo - Medidas 2 e 2A'!H$2:H$337,'3.Cálculo - Medidas 2 e 2A'!H$2:H$337, "&gt;=-0,2191",'3.Cálculo - Medidas 2 e 2A'!H$2:H$337,"&lt;0,6179",'3.Cálculo - Medidas 2 e 2A'!$D$2:$D$337,$F45)</f>
        <v>0.2456655871263812</v>
      </c>
      <c r="P45" s="28">
        <f>AVERAGEIFS('3.Cálculo - Medidas 2 e 2A'!G$2:G$337,'3.Cálculo - Medidas 2 e 2A'!G$2:G$337, "&gt;=-0,2762",'3.Cálculo - Medidas 2 e 2A'!G$2:G$337,"&lt;0,6041",'3.Cálculo - Medidas 2 e 2A'!$D$2:$D$337,$F45)</f>
        <v>0.20273732611648498</v>
      </c>
      <c r="Q45" s="28">
        <f>AVERAGEIFS('3.Cálculo - Medidas 2 e 2A'!F$2:F$337,'3.Cálculo - Medidas 2 e 2A'!F$2:F$337, "&gt;=-0,2515",'3.Cálculo - Medidas 2 e 2A'!F$2:F$337,"&lt;0,6094",'3.Cálculo - Medidas 2 e 2A'!$D$2:$D$337,$F45)</f>
        <v>0.18850171224860698</v>
      </c>
      <c r="R45" s="39"/>
    </row>
    <row r="46" spans="1:18">
      <c r="A46" s="39"/>
      <c r="B46" s="39"/>
      <c r="C46" s="39"/>
      <c r="D46" s="39"/>
      <c r="E46" s="39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</row>
    <row r="47" spans="1:18">
      <c r="A47" s="39"/>
      <c r="B47" s="39"/>
      <c r="C47" s="39"/>
      <c r="D47" s="39"/>
      <c r="E47" s="47"/>
      <c r="F47" s="60" t="s">
        <v>768</v>
      </c>
      <c r="G47" s="61">
        <v>2012</v>
      </c>
      <c r="H47" s="61">
        <v>2013</v>
      </c>
      <c r="I47" s="61">
        <v>2014</v>
      </c>
      <c r="J47" s="61">
        <v>2015</v>
      </c>
      <c r="K47" s="61">
        <v>2016</v>
      </c>
      <c r="L47" s="61">
        <v>2017</v>
      </c>
      <c r="M47" s="61">
        <v>2018</v>
      </c>
      <c r="N47" s="61">
        <v>2019</v>
      </c>
      <c r="O47" s="61">
        <v>2020</v>
      </c>
      <c r="P47" s="61">
        <v>2021</v>
      </c>
      <c r="Q47" s="61">
        <v>2022</v>
      </c>
      <c r="R47" s="62" t="s">
        <v>769</v>
      </c>
    </row>
    <row r="48" spans="1:18">
      <c r="A48" s="39"/>
      <c r="B48" s="39"/>
      <c r="C48" s="39"/>
      <c r="D48" s="39"/>
      <c r="E48" s="39"/>
      <c r="F48" s="39" t="s">
        <v>765</v>
      </c>
      <c r="G48" s="63"/>
      <c r="H48" s="51">
        <f t="shared" ref="H48:Q48" si="25">(H59-G59)/G59</f>
        <v>6.3388029958339462E-2</v>
      </c>
      <c r="I48" s="51">
        <f t="shared" si="25"/>
        <v>-0.22220728725536962</v>
      </c>
      <c r="J48" s="51">
        <f t="shared" si="25"/>
        <v>-4.9595587829443528E-3</v>
      </c>
      <c r="K48" s="51">
        <f t="shared" si="25"/>
        <v>-0.22692828039459184</v>
      </c>
      <c r="L48" s="51">
        <f t="shared" si="25"/>
        <v>4.9907986545959925E-2</v>
      </c>
      <c r="M48" s="51">
        <f t="shared" si="25"/>
        <v>0.34361960343823406</v>
      </c>
      <c r="N48" s="51">
        <f t="shared" si="25"/>
        <v>-5.5781714572936698E-3</v>
      </c>
      <c r="O48" s="51">
        <f t="shared" si="25"/>
        <v>-0.12270271817935227</v>
      </c>
      <c r="P48" s="51">
        <f t="shared" si="25"/>
        <v>9.7773691896464732E-2</v>
      </c>
      <c r="Q48" s="51">
        <f t="shared" si="25"/>
        <v>-5.8218388877712898E-2</v>
      </c>
      <c r="R48" s="52">
        <f t="shared" ref="R48:R57" si="26">(((1+H48)*(1+I48)*(1+J48)*(1+K48)*(1+L48)*(1+M48)*(1+N48)*(1+O48)*(1+P48)*(1+Q48))-1)^1/10</f>
        <v>-1.9048633509055824E-2</v>
      </c>
    </row>
    <row r="49" spans="1:18">
      <c r="A49" s="39"/>
      <c r="B49" s="39"/>
      <c r="C49" s="39"/>
      <c r="D49" s="39"/>
      <c r="E49" s="39"/>
      <c r="F49" s="39" t="s">
        <v>179</v>
      </c>
      <c r="G49" s="63"/>
      <c r="H49" s="51">
        <f t="shared" ref="H49:Q49" si="27">(H60-G60)/G60</f>
        <v>-0.23035188782326435</v>
      </c>
      <c r="I49" s="51">
        <f t="shared" si="27"/>
        <v>-0.54792725832982847</v>
      </c>
      <c r="J49" s="51">
        <f t="shared" si="27"/>
        <v>0.17313346794036746</v>
      </c>
      <c r="K49" s="51">
        <f t="shared" si="27"/>
        <v>0.54150400474598259</v>
      </c>
      <c r="L49" s="51">
        <f t="shared" si="27"/>
        <v>-7.621283691349072E-2</v>
      </c>
      <c r="M49" s="51">
        <f t="shared" si="27"/>
        <v>-0.36087397078749034</v>
      </c>
      <c r="N49" s="51">
        <f t="shared" si="27"/>
        <v>0.98120368378365663</v>
      </c>
      <c r="O49" s="51">
        <f t="shared" si="27"/>
        <v>0.2382866601255382</v>
      </c>
      <c r="P49" s="51">
        <f t="shared" si="27"/>
        <v>-0.42221926885096206</v>
      </c>
      <c r="Q49" s="51">
        <f t="shared" si="27"/>
        <v>-0.17303478268182421</v>
      </c>
      <c r="R49" s="52">
        <f t="shared" si="26"/>
        <v>-5.6453660039789688E-2</v>
      </c>
    </row>
    <row r="50" spans="1:18">
      <c r="A50" s="39"/>
      <c r="B50" s="39"/>
      <c r="C50" s="39"/>
      <c r="D50" s="39"/>
      <c r="E50" s="39"/>
      <c r="F50" s="39" t="s">
        <v>196</v>
      </c>
      <c r="G50" s="63"/>
      <c r="H50" s="51">
        <f t="shared" ref="H50:Q50" si="28">(H61-G61)/G61</f>
        <v>-0.10846880103110301</v>
      </c>
      <c r="I50" s="51">
        <f t="shared" si="28"/>
        <v>0.10424069229061045</v>
      </c>
      <c r="J50" s="51">
        <f t="shared" si="28"/>
        <v>-1.5615921263180703E-2</v>
      </c>
      <c r="K50" s="51">
        <f t="shared" si="28"/>
        <v>-0.12530473764533048</v>
      </c>
      <c r="L50" s="51">
        <f t="shared" si="28"/>
        <v>0.18697869964313094</v>
      </c>
      <c r="M50" s="51">
        <f t="shared" si="28"/>
        <v>-0.22818141853214172</v>
      </c>
      <c r="N50" s="51">
        <f t="shared" si="28"/>
        <v>-0.10141494483559904</v>
      </c>
      <c r="O50" s="51">
        <f t="shared" si="28"/>
        <v>0.12207962605322817</v>
      </c>
      <c r="P50" s="51">
        <f t="shared" si="28"/>
        <v>-0.12981622756699784</v>
      </c>
      <c r="Q50" s="51">
        <f t="shared" si="28"/>
        <v>0.16448755760878292</v>
      </c>
      <c r="R50" s="52">
        <f t="shared" si="26"/>
        <v>-2.0657020603008901E-2</v>
      </c>
    </row>
    <row r="51" spans="1:18">
      <c r="A51" s="39"/>
      <c r="B51" s="39"/>
      <c r="C51" s="39"/>
      <c r="D51" s="39"/>
      <c r="E51" s="39"/>
      <c r="F51" s="39" t="s">
        <v>377</v>
      </c>
      <c r="G51" s="63"/>
      <c r="H51" s="51">
        <f t="shared" ref="H51:Q51" si="29">(H62-G62)/G62</f>
        <v>-0.23994974259059054</v>
      </c>
      <c r="I51" s="51">
        <f t="shared" si="29"/>
        <v>5.8038729890416009E-2</v>
      </c>
      <c r="J51" s="51">
        <f t="shared" si="29"/>
        <v>-0.15479619339669895</v>
      </c>
      <c r="K51" s="51">
        <f t="shared" si="29"/>
        <v>-0.27614391118145781</v>
      </c>
      <c r="L51" s="51">
        <f t="shared" si="29"/>
        <v>4.2366405780286075E-2</v>
      </c>
      <c r="M51" s="51">
        <f t="shared" si="29"/>
        <v>-7.8786342236677867E-2</v>
      </c>
      <c r="N51" s="51">
        <f t="shared" si="29"/>
        <v>0.28768610373580922</v>
      </c>
      <c r="O51" s="51">
        <f t="shared" si="29"/>
        <v>0.21008091918338526</v>
      </c>
      <c r="P51" s="51">
        <f t="shared" si="29"/>
        <v>0.18892898236289501</v>
      </c>
      <c r="Q51" s="51">
        <f t="shared" si="29"/>
        <v>-0.40914950523969562</v>
      </c>
      <c r="R51" s="52">
        <f t="shared" si="26"/>
        <v>-4.8287412854341814E-2</v>
      </c>
    </row>
    <row r="52" spans="1:18">
      <c r="A52" s="39"/>
      <c r="B52" s="39"/>
      <c r="C52" s="39"/>
      <c r="D52" s="39"/>
      <c r="E52" s="39"/>
      <c r="F52" s="39" t="s">
        <v>438</v>
      </c>
      <c r="G52" s="63"/>
      <c r="H52" s="51">
        <f t="shared" ref="H52:Q52" si="30">(H63-G63)/G63</f>
        <v>-0.5459634037730059</v>
      </c>
      <c r="I52" s="51">
        <f t="shared" si="30"/>
        <v>0.61161853830387258</v>
      </c>
      <c r="J52" s="51">
        <f t="shared" si="30"/>
        <v>0.17923420086010619</v>
      </c>
      <c r="K52" s="51">
        <f t="shared" si="30"/>
        <v>-1.2257252960295065E-2</v>
      </c>
      <c r="L52" s="51">
        <f t="shared" si="30"/>
        <v>9.6134244399935218E-2</v>
      </c>
      <c r="M52" s="51">
        <f t="shared" si="30"/>
        <v>-0.26379745391434656</v>
      </c>
      <c r="N52" s="51">
        <f t="shared" si="30"/>
        <v>0.61641601157445847</v>
      </c>
      <c r="O52" s="51">
        <f t="shared" si="30"/>
        <v>-0.15802015753255419</v>
      </c>
      <c r="P52" s="51">
        <f t="shared" si="30"/>
        <v>-0.14456570273426222</v>
      </c>
      <c r="Q52" s="51">
        <f t="shared" si="30"/>
        <v>0.39877549049648087</v>
      </c>
      <c r="R52" s="52">
        <f t="shared" si="26"/>
        <v>1.2007628165057026E-2</v>
      </c>
    </row>
    <row r="53" spans="1:18">
      <c r="A53" s="39"/>
      <c r="B53" s="39"/>
      <c r="C53" s="39"/>
      <c r="D53" s="39"/>
      <c r="E53" s="39"/>
      <c r="F53" s="39" t="s">
        <v>501</v>
      </c>
      <c r="G53" s="63"/>
      <c r="H53" s="51">
        <f t="shared" ref="H53:Q53" si="31">(H64-G64)/G64</f>
        <v>-0.42361598697474045</v>
      </c>
      <c r="I53" s="51">
        <f t="shared" si="31"/>
        <v>-6.4045636466456723E-2</v>
      </c>
      <c r="J53" s="51">
        <f t="shared" si="31"/>
        <v>-0.13617835464371569</v>
      </c>
      <c r="K53" s="51">
        <f t="shared" si="31"/>
        <v>0.88695325442218642</v>
      </c>
      <c r="L53" s="51">
        <f t="shared" si="31"/>
        <v>0.39244792624399538</v>
      </c>
      <c r="M53" s="51">
        <f t="shared" si="31"/>
        <v>-0.94024991932475754</v>
      </c>
      <c r="N53" s="51">
        <f t="shared" si="31"/>
        <v>3.7488947500146899</v>
      </c>
      <c r="O53" s="51">
        <f t="shared" si="31"/>
        <v>0.17016122927221747</v>
      </c>
      <c r="P53" s="51">
        <f t="shared" si="31"/>
        <v>-0.89284376592190362</v>
      </c>
      <c r="Q53" s="51">
        <f t="shared" si="31"/>
        <v>11.452949851355093</v>
      </c>
      <c r="R53" s="52">
        <f t="shared" si="26"/>
        <v>-4.5750316007931537E-2</v>
      </c>
    </row>
    <row r="54" spans="1:18">
      <c r="A54" s="39"/>
      <c r="B54" s="39"/>
      <c r="C54" s="39"/>
      <c r="D54" s="39"/>
      <c r="E54" s="39"/>
      <c r="F54" s="39" t="s">
        <v>528</v>
      </c>
      <c r="G54" s="63"/>
      <c r="H54" s="51">
        <f t="shared" ref="H54:Q54" si="32">(H65-G65)/G65</f>
        <v>-0.32628151585800036</v>
      </c>
      <c r="I54" s="51">
        <f t="shared" si="32"/>
        <v>-9.6678539504787539E-2</v>
      </c>
      <c r="J54" s="51">
        <f t="shared" si="32"/>
        <v>-0.18433909483319572</v>
      </c>
      <c r="K54" s="51">
        <f t="shared" si="32"/>
        <v>0.24631305138477824</v>
      </c>
      <c r="L54" s="51">
        <f t="shared" si="32"/>
        <v>0.61126607111484799</v>
      </c>
      <c r="M54" s="51">
        <f t="shared" si="32"/>
        <v>-1.4037884436770147E-2</v>
      </c>
      <c r="N54" s="51">
        <f t="shared" si="32"/>
        <v>2.0510414749561508E-2</v>
      </c>
      <c r="O54" s="51">
        <f t="shared" si="32"/>
        <v>8.0573720797073173E-2</v>
      </c>
      <c r="P54" s="51">
        <f t="shared" si="32"/>
        <v>-0.23161052774452132</v>
      </c>
      <c r="Q54" s="51">
        <f t="shared" si="32"/>
        <v>0.30909001876616954</v>
      </c>
      <c r="R54" s="52">
        <f t="shared" si="26"/>
        <v>9.0204150515139185E-3</v>
      </c>
    </row>
    <row r="55" spans="1:18">
      <c r="A55" s="39"/>
      <c r="B55" s="39"/>
      <c r="C55" s="39"/>
      <c r="D55" s="39"/>
      <c r="E55" s="39"/>
      <c r="F55" s="39" t="s">
        <v>553</v>
      </c>
      <c r="G55" s="63"/>
      <c r="H55" s="51">
        <f t="shared" ref="H55:Q55" si="33">(H66-G66)/G66</f>
        <v>-0.28354012476826229</v>
      </c>
      <c r="I55" s="51">
        <f t="shared" si="33"/>
        <v>0.34689984242682709</v>
      </c>
      <c r="J55" s="51">
        <f t="shared" si="33"/>
        <v>3.5283007297304651E-2</v>
      </c>
      <c r="K55" s="51">
        <f t="shared" si="33"/>
        <v>4.0396949480737729E-2</v>
      </c>
      <c r="L55" s="51">
        <f t="shared" si="33"/>
        <v>-0.18352748224971421</v>
      </c>
      <c r="M55" s="51">
        <f t="shared" si="33"/>
        <v>0.45522083779913264</v>
      </c>
      <c r="N55" s="51">
        <f t="shared" si="33"/>
        <v>-0.13561605786687325</v>
      </c>
      <c r="O55" s="51">
        <f t="shared" si="33"/>
        <v>-0.4417478566007067</v>
      </c>
      <c r="P55" s="51">
        <f t="shared" si="33"/>
        <v>0.13549710949248328</v>
      </c>
      <c r="Q55" s="51">
        <f t="shared" si="33"/>
        <v>-0.31856803744391582</v>
      </c>
      <c r="R55" s="52">
        <f t="shared" si="26"/>
        <v>-5.3889330295476892E-2</v>
      </c>
    </row>
    <row r="56" spans="1:18">
      <c r="A56" s="39"/>
      <c r="B56" s="39"/>
      <c r="C56" s="39"/>
      <c r="D56" s="39"/>
      <c r="E56" s="39"/>
      <c r="F56" s="39" t="s">
        <v>600</v>
      </c>
      <c r="G56" s="63"/>
      <c r="H56" s="51">
        <f t="shared" ref="H56:Q56" si="34">(H67-G67)/G67</f>
        <v>0.24764678030802253</v>
      </c>
      <c r="I56" s="51">
        <f t="shared" si="34"/>
        <v>-0.27315725977923982</v>
      </c>
      <c r="J56" s="51">
        <f t="shared" si="34"/>
        <v>-0.21420064515446091</v>
      </c>
      <c r="K56" s="51">
        <f t="shared" si="34"/>
        <v>0.46313508350704596</v>
      </c>
      <c r="L56" s="51">
        <f t="shared" si="34"/>
        <v>-0.35734961588330377</v>
      </c>
      <c r="M56" s="51">
        <f t="shared" si="34"/>
        <v>4.6381613029821189E-2</v>
      </c>
      <c r="N56" s="51">
        <f t="shared" si="34"/>
        <v>8.0630808843373813E-2</v>
      </c>
      <c r="O56" s="51">
        <f t="shared" si="34"/>
        <v>0.12302709337557192</v>
      </c>
      <c r="P56" s="51">
        <f t="shared" si="34"/>
        <v>-0.16825877973548187</v>
      </c>
      <c r="Q56" s="51">
        <f t="shared" si="34"/>
        <v>0.21491333902575535</v>
      </c>
      <c r="R56" s="52">
        <f t="shared" si="26"/>
        <v>-1.4020646559877826E-2</v>
      </c>
    </row>
    <row r="57" spans="1:18">
      <c r="A57" s="39"/>
      <c r="B57" s="39"/>
      <c r="C57" s="39"/>
      <c r="D57" s="39"/>
      <c r="E57" s="39"/>
      <c r="F57" s="55" t="s">
        <v>639</v>
      </c>
      <c r="G57" s="64"/>
      <c r="H57" s="56">
        <f t="shared" ref="H57:Q57" si="35">(H68-G68)/G68</f>
        <v>4.4588430602537817E-2</v>
      </c>
      <c r="I57" s="56">
        <f t="shared" si="35"/>
        <v>-0.10224345792243866</v>
      </c>
      <c r="J57" s="56">
        <f t="shared" si="35"/>
        <v>0.28102412720072212</v>
      </c>
      <c r="K57" s="56">
        <f t="shared" si="35"/>
        <v>-5.5041692316058051E-2</v>
      </c>
      <c r="L57" s="56">
        <f t="shared" si="35"/>
        <v>0.31431029705871932</v>
      </c>
      <c r="M57" s="56">
        <f t="shared" si="35"/>
        <v>-0.28850187471701388</v>
      </c>
      <c r="N57" s="56">
        <f t="shared" si="35"/>
        <v>0.21413732389154735</v>
      </c>
      <c r="O57" s="56">
        <f t="shared" si="35"/>
        <v>9.6057331725568629E-3</v>
      </c>
      <c r="P57" s="56">
        <f t="shared" si="35"/>
        <v>-0.12208314316597131</v>
      </c>
      <c r="Q57" s="56">
        <f t="shared" si="35"/>
        <v>-0.10460423786402129</v>
      </c>
      <c r="R57" s="52">
        <f t="shared" si="26"/>
        <v>2.2900658464368507E-3</v>
      </c>
    </row>
    <row r="58" spans="1:18">
      <c r="A58" s="39"/>
      <c r="B58" s="39"/>
      <c r="C58" s="39"/>
      <c r="D58" s="39"/>
      <c r="E58" s="47"/>
      <c r="F58" s="60" t="s">
        <v>761</v>
      </c>
      <c r="G58" s="58">
        <v>2012</v>
      </c>
      <c r="H58" s="58">
        <v>2013</v>
      </c>
      <c r="I58" s="58">
        <v>2014</v>
      </c>
      <c r="J58" s="58">
        <v>2015</v>
      </c>
      <c r="K58" s="58">
        <v>2016</v>
      </c>
      <c r="L58" s="58">
        <v>2017</v>
      </c>
      <c r="M58" s="58">
        <v>2018</v>
      </c>
      <c r="N58" s="58">
        <v>2019</v>
      </c>
      <c r="O58" s="58">
        <v>2020</v>
      </c>
      <c r="P58" s="58">
        <v>2021</v>
      </c>
      <c r="Q58" s="59">
        <v>2022</v>
      </c>
      <c r="R58" s="39"/>
    </row>
    <row r="59" spans="1:18">
      <c r="A59" s="39"/>
      <c r="B59" s="39"/>
      <c r="C59" s="39"/>
      <c r="D59" s="39"/>
      <c r="E59" s="39"/>
      <c r="F59" s="39" t="s">
        <v>765</v>
      </c>
      <c r="G59" s="28">
        <f>AVERAGEIFS('4.Cálculo - Medidas 3 e 3A'!P2:P337,'4.Cálculo - Medidas 3 e 3A'!P2:P337, "&gt;-0,4712",'4.Cálculo - Medidas 3 e 3A'!P2:P337,"&lt;0,7855",'4.Cálculo - Medidas 3 e 3A'!$D2:$D337,$F59)</f>
        <v>0.22220563053069517</v>
      </c>
      <c r="H59" s="28">
        <f>AVERAGEIFS('4.Cálculo - Medidas 3 e 3A'!O2:O337,'4.Cálculo - Medidas 3 e 3A'!O2:O337, "&gt;-0,4508",'4.Cálculo - Medidas 3 e 3A'!O2:O337,"&lt;0,7514",'4.Cálculo - Medidas 3 e 3A'!$D2:$D337,$F59)</f>
        <v>0.23629080769568658</v>
      </c>
      <c r="I59" s="28">
        <f>AVERAGEIFS('4.Cálculo - Medidas 3 e 3A'!N2:N337,'4.Cálculo - Medidas 3 e 3A'!N2:N337, "&gt;-0,4496",'4.Cálculo - Medidas 3 e 3A'!N2:N337,"&lt;0,7493",'4.Cálculo - Medidas 3 e 3A'!$D2:$D337,$F59)</f>
        <v>0.18378526831424785</v>
      </c>
      <c r="J59" s="28">
        <f>AVERAGEIFS('4.Cálculo - Medidas 3 e 3A'!M2:M337,'4.Cálculo - Medidas 3 e 3A'!M2:M337, "&gt;-0,4684",'4.Cálculo - Medidas 3 e 3A'!M2:M337,"&lt;0,7806",'4.Cálculo - Medidas 3 e 3A'!$D2:$D337,$F59)</f>
        <v>0.18287377447260414</v>
      </c>
      <c r="K59" s="28">
        <f>AVERAGEIFS('4.Cálculo - Medidas 3 e 3A'!L2:L337,'4.Cálculo - Medidas 3 e 3A'!L2:L337, "&gt;-0,4587",'4.Cálculo - Medidas 3 e 3A'!L2:L337,"&lt;0,7645",'4.Cálculo - Medidas 3 e 3A'!$D2:$D337,$F59)</f>
        <v>0.14137454330226767</v>
      </c>
      <c r="L59" s="28">
        <f>AVERAGEIFS('4.Cálculo - Medidas 3 e 3A'!K2:K337,'4.Cálculo - Medidas 3 e 3A'!K2:K337, "&gt;-0,4750",'4.Cálculo - Medidas 3 e 3A'!K2:K337,"&lt;0,7917",'4.Cálculo - Medidas 3 e 3A'!$D2:$D337,$F59)</f>
        <v>0.14843026210733848</v>
      </c>
      <c r="M59" s="28">
        <f>AVERAGEIFS('4.Cálculo - Medidas 3 e 3A'!J2:J337,'4.Cálculo - Medidas 3 e 3A'!J2:J337, "&gt;-0,4545",'4.Cálculo - Medidas 3 e 3A'!J2:J337,"&lt;0,7575",'4.Cálculo - Medidas 3 e 3A'!$D2:$D337,$F59)</f>
        <v>0.19943380991089527</v>
      </c>
      <c r="N59" s="28">
        <f>AVERAGEIFS('4.Cálculo - Medidas 3 e 3A'!I2:I337,'4.Cálculo - Medidas 3 e 3A'!I2:I337, "&gt;-0,4617",'4.Cálculo - Medidas 3 e 3A'!I2:I337,"&lt;0,7695",'4.Cálculo - Medidas 3 e 3A'!$D2:$D337,$F59)</f>
        <v>0.19832133392483098</v>
      </c>
      <c r="O59" s="28">
        <f>AVERAGEIFS('4.Cálculo - Medidas 3 e 3A'!H2:H337,'4.Cálculo - Medidas 3 e 3A'!H2:H337, "&gt;-0,4416",'4.Cálculo - Medidas 3 e 3A'!H2:H337,"&lt;0,7360",'4.Cálculo - Medidas 3 e 3A'!$D2:$D337,$F59)</f>
        <v>0.17398676717929923</v>
      </c>
      <c r="P59" s="28">
        <f>AVERAGEIFS('4.Cálculo - Medidas 3 e 3A'!G2:G337,'4.Cálculo - Medidas 3 e 3A'!G2:G337, "&gt;-0,4065",'4.Cálculo - Medidas 3 e 3A'!G2:G337,"&lt;0,6847",'4.Cálculo - Medidas 3 e 3A'!$D2:$D337,$F59)</f>
        <v>0.19099809574754997</v>
      </c>
      <c r="Q59" s="28">
        <f>AVERAGEIFS('4.Cálculo - Medidas 3 e 3A'!F2:F337,'4.Cálculo - Medidas 3 e 3A'!F2:F337, "&gt;-0,4191",'4.Cálculo - Medidas 3 e 3A'!F2:F337,"&lt;0,6985",'4.Cálculo - Medidas 3 e 3A'!$D2:$D337,$F59)</f>
        <v>0.17987849433441647</v>
      </c>
      <c r="R59" s="39"/>
    </row>
    <row r="60" spans="1:18">
      <c r="A60" s="39"/>
      <c r="B60" s="39"/>
      <c r="C60" s="39"/>
      <c r="D60" s="39"/>
      <c r="E60" s="39"/>
      <c r="F60" s="39" t="s">
        <v>179</v>
      </c>
      <c r="G60" s="28">
        <f>AVERAGEIFS('4.Cálculo - Medidas 3 e 3A'!P3:P339,'4.Cálculo - Medidas 3 e 3A'!P3:P339, "&gt;-0,4712",'4.Cálculo - Medidas 3 e 3A'!P3:P339,"&lt;0,7855",'4.Cálculo - Medidas 3 e 3A'!$D3:$D339,$F60)</f>
        <v>0.24562309409294131</v>
      </c>
      <c r="H60" s="28">
        <f>AVERAGEIFS('4.Cálculo - Medidas 3 e 3A'!O3:O339,'4.Cálculo - Medidas 3 e 3A'!O3:O339, "&gt;-0,4508",'4.Cálculo - Medidas 3 e 3A'!O3:O339,"&lt;0,7514",'4.Cálculo - Medidas 3 e 3A'!$D3:$D339,$F60)</f>
        <v>0.18904335067564099</v>
      </c>
      <c r="I60" s="28">
        <f>AVERAGEIFS('4.Cálculo - Medidas 3 e 3A'!N3:N339,'4.Cálculo - Medidas 3 e 3A'!N3:N339, "&gt;-0,4496",'4.Cálculo - Medidas 3 e 3A'!N3:N339,"&lt;0,7493",'4.Cálculo - Medidas 3 e 3A'!$D3:$D339,$F60)</f>
        <v>8.5461345834452696E-2</v>
      </c>
      <c r="J60" s="28">
        <f>AVERAGEIFS('4.Cálculo - Medidas 3 e 3A'!M3:M339,'4.Cálculo - Medidas 3 e 3A'!M3:M339, "&gt;-0,4684",'4.Cálculo - Medidas 3 e 3A'!M3:M339,"&lt;0,7806",'4.Cálculo - Medidas 3 e 3A'!$D3:$D339,$F60)</f>
        <v>0.10025756501362257</v>
      </c>
      <c r="K60" s="28">
        <f>AVERAGEIFS('4.Cálculo - Medidas 3 e 3A'!L3:L339,'4.Cálculo - Medidas 3 e 3A'!L3:L339, "&gt;-0,4587",'4.Cálculo - Medidas 3 e 3A'!L3:L339,"&lt;0,7645",'4.Cálculo - Medidas 3 e 3A'!$D3:$D339,$F60)</f>
        <v>0.1545474379745799</v>
      </c>
      <c r="L60" s="28">
        <f>AVERAGEIFS('4.Cálculo - Medidas 3 e 3A'!K3:K339,'4.Cálculo - Medidas 3 e 3A'!K3:K339, "&gt;-0,4750",'4.Cálculo - Medidas 3 e 3A'!K3:K339,"&lt;0,7917",'4.Cálculo - Medidas 3 e 3A'!$D3:$D339,$F60)</f>
        <v>0.14276893928882542</v>
      </c>
      <c r="M60" s="28">
        <f>AVERAGEIFS('4.Cálculo - Medidas 3 e 3A'!J3:J339,'4.Cálculo - Medidas 3 e 3A'!J3:J339, "&gt;-0,4545",'4.Cálculo - Medidas 3 e 3A'!J3:J339,"&lt;0,7575",'4.Cálculo - Medidas 3 e 3A'!$D3:$D339,$F60)</f>
        <v>9.1247345262548851E-2</v>
      </c>
      <c r="N60" s="28">
        <f>AVERAGEIFS('4.Cálculo - Medidas 3 e 3A'!I3:I339,'4.Cálculo - Medidas 3 e 3A'!I3:I339, "&gt;-0,4617",'4.Cálculo - Medidas 3 e 3A'!I3:I339,"&lt;0,7695",'4.Cálculo - Medidas 3 e 3A'!$D3:$D339,$F60)</f>
        <v>0.18077957656964097</v>
      </c>
      <c r="O60" s="28">
        <f>AVERAGEIFS('4.Cálculo - Medidas 3 e 3A'!H3:H339,'4.Cálculo - Medidas 3 e 3A'!H3:H339, "&gt;-0,4416",'4.Cálculo - Medidas 3 e 3A'!H3:H339,"&lt;0,7360",'4.Cálculo - Medidas 3 e 3A'!$D3:$D339,$F60)</f>
        <v>0.22385693808932972</v>
      </c>
      <c r="P60" s="28">
        <f>AVERAGEIFS('4.Cálculo - Medidas 3 e 3A'!G3:G339,'4.Cálculo - Medidas 3 e 3A'!G3:G339, "&gt;-0,4065",'4.Cálculo - Medidas 3 e 3A'!G3:G339,"&lt;0,6847",'4.Cálculo - Medidas 3 e 3A'!$D3:$D339,$F60)</f>
        <v>0.12934022536203785</v>
      </c>
      <c r="Q60" s="28">
        <f>AVERAGEIFS('4.Cálculo - Medidas 3 e 3A'!F3:F339,'4.Cálculo - Medidas 3 e 3A'!F3:F339, "&gt;-0,4191",'4.Cálculo - Medidas 3 e 3A'!F3:F339,"&lt;0,6985",'4.Cálculo - Medidas 3 e 3A'!$D3:$D339,$F60)</f>
        <v>0.10695986757449946</v>
      </c>
      <c r="R60" s="39"/>
    </row>
    <row r="61" spans="1:18">
      <c r="A61" s="39"/>
      <c r="B61" s="39"/>
      <c r="C61" s="39"/>
      <c r="D61" s="39"/>
      <c r="E61" s="39"/>
      <c r="F61" s="39" t="s">
        <v>196</v>
      </c>
      <c r="G61" s="28">
        <f>AVERAGEIFS('4.Cálculo - Medidas 3 e 3A'!P4:P340,'4.Cálculo - Medidas 3 e 3A'!P4:P340, "&gt;-0,4712",'4.Cálculo - Medidas 3 e 3A'!P4:P340,"&lt;0,7855",'4.Cálculo - Medidas 3 e 3A'!$D4:$D340,$F61)</f>
        <v>0.1371097626304765</v>
      </c>
      <c r="H61" s="28">
        <f>AVERAGEIFS('4.Cálculo - Medidas 3 e 3A'!O4:O340,'4.Cálculo - Medidas 3 e 3A'!O4:O340, "&gt;-0,4508",'4.Cálculo - Medidas 3 e 3A'!O4:O340,"&lt;0,7514",'4.Cálculo - Medidas 3 e 3A'!$D4:$D340,$F61)</f>
        <v>0.12223763106828958</v>
      </c>
      <c r="I61" s="28">
        <f>AVERAGEIFS('4.Cálculo - Medidas 3 e 3A'!N4:N340,'4.Cálculo - Medidas 3 e 3A'!N4:N340, "&gt;-0,4496",'4.Cálculo - Medidas 3 e 3A'!N4:N340,"&lt;0,7493",'4.Cálculo - Medidas 3 e 3A'!$D4:$D340,$F61)</f>
        <v>0.13497976635481232</v>
      </c>
      <c r="J61" s="28">
        <f>AVERAGEIFS('4.Cálculo - Medidas 3 e 3A'!M4:M340,'4.Cálculo - Medidas 3 e 3A'!M4:M340, "&gt;-0,4684",'4.Cálculo - Medidas 3 e 3A'!M4:M340,"&lt;0,7806",'4.Cálculo - Medidas 3 e 3A'!$D4:$D340,$F61)</f>
        <v>0.13287193295129304</v>
      </c>
      <c r="K61" s="28">
        <f>AVERAGEIFS('4.Cálculo - Medidas 3 e 3A'!L4:L340,'4.Cálculo - Medidas 3 e 3A'!L4:L340, "&gt;-0,4587",'4.Cálculo - Medidas 3 e 3A'!L4:L340,"&lt;0,7645",'4.Cálculo - Medidas 3 e 3A'!$D4:$D340,$F61)</f>
        <v>0.11622245025240333</v>
      </c>
      <c r="L61" s="28">
        <f>AVERAGEIFS('4.Cálculo - Medidas 3 e 3A'!K4:K340,'4.Cálculo - Medidas 3 e 3A'!K4:K340, "&gt;-0,4750",'4.Cálculo - Medidas 3 e 3A'!K4:K340,"&lt;0,7917",'4.Cálculo - Medidas 3 e 3A'!$D4:$D340,$F61)</f>
        <v>0.13795357286993618</v>
      </c>
      <c r="M61" s="28">
        <f>AVERAGEIFS('4.Cálculo - Medidas 3 e 3A'!J4:J340,'4.Cálculo - Medidas 3 e 3A'!J4:J340, "&gt;-0,4545",'4.Cálculo - Medidas 3 e 3A'!J4:J340,"&lt;0,7575",'4.Cálculo - Medidas 3 e 3A'!$D4:$D340,$F61)</f>
        <v>0.10647513092089696</v>
      </c>
      <c r="N61" s="28">
        <f>AVERAGEIFS('4.Cálculo - Medidas 3 e 3A'!I4:I340,'4.Cálculo - Medidas 3 e 3A'!I4:I340, "&gt;-0,4617",'4.Cálculo - Medidas 3 e 3A'!I4:I340,"&lt;0,7695",'4.Cálculo - Medidas 3 e 3A'!$D4:$D340,$F61)</f>
        <v>9.5676961392191007E-2</v>
      </c>
      <c r="O61" s="28">
        <f>AVERAGEIFS('4.Cálculo - Medidas 3 e 3A'!H4:H340,'4.Cálculo - Medidas 3 e 3A'!H4:H340, "&gt;-0,4416",'4.Cálculo - Medidas 3 e 3A'!H4:H340,"&lt;0,7360",'4.Cálculo - Medidas 3 e 3A'!$D4:$D340,$F61)</f>
        <v>0.10735716906085883</v>
      </c>
      <c r="P61" s="28">
        <f>AVERAGEIFS('4.Cálculo - Medidas 3 e 3A'!G4:G340,'4.Cálculo - Medidas 3 e 3A'!G4:G340, "&gt;-0,4065",'4.Cálculo - Medidas 3 e 3A'!G4:G340,"&lt;0,6847",'4.Cálculo - Medidas 3 e 3A'!$D4:$D340,$F61)</f>
        <v>9.3420466371105723E-2</v>
      </c>
      <c r="Q61" s="28">
        <f>AVERAGEIFS('4.Cálculo - Medidas 3 e 3A'!F4:F340,'4.Cálculo - Medidas 3 e 3A'!F4:F340, "&gt;-0,4191",'4.Cálculo - Medidas 3 e 3A'!F4:F340,"&lt;0,6985",'4.Cálculo - Medidas 3 e 3A'!$D4:$D340,$F61)</f>
        <v>0.10878697071516234</v>
      </c>
      <c r="R61" s="39"/>
    </row>
    <row r="62" spans="1:18">
      <c r="A62" s="39"/>
      <c r="B62" s="39"/>
      <c r="C62" s="39"/>
      <c r="D62" s="39"/>
      <c r="E62" s="39"/>
      <c r="F62" s="39" t="s">
        <v>377</v>
      </c>
      <c r="G62" s="28">
        <f>AVERAGEIFS('4.Cálculo - Medidas 3 e 3A'!P5:P341,'4.Cálculo - Medidas 3 e 3A'!P5:P341, "&gt;-0,4712",'4.Cálculo - Medidas 3 e 3A'!P5:P341,"&lt;0,7855",'4.Cálculo - Medidas 3 e 3A'!$D5:$D341,$F62)</f>
        <v>0.23380554965363445</v>
      </c>
      <c r="H62" s="28">
        <f>AVERAGEIFS('4.Cálculo - Medidas 3 e 3A'!O5:O341,'4.Cálculo - Medidas 3 e 3A'!O5:O341, "&gt;-0,4508",'4.Cálculo - Medidas 3 e 3A'!O5:O341,"&lt;0,7514",'4.Cálculo - Medidas 3 e 3A'!$D5:$D341,$F62)</f>
        <v>0.17770396819799333</v>
      </c>
      <c r="I62" s="28">
        <f>AVERAGEIFS('4.Cálculo - Medidas 3 e 3A'!N5:N341,'4.Cálculo - Medidas 3 e 3A'!N5:N341, "&gt;-0,4496",'4.Cálculo - Medidas 3 e 3A'!N5:N341,"&lt;0,7493",'4.Cálculo - Medidas 3 e 3A'!$D5:$D341,$F62)</f>
        <v>0.18801768080869175</v>
      </c>
      <c r="J62" s="28">
        <f>AVERAGEIFS('4.Cálculo - Medidas 3 e 3A'!M5:M341,'4.Cálculo - Medidas 3 e 3A'!M5:M341, "&gt;-0,4684",'4.Cálculo - Medidas 3 e 3A'!M5:M341,"&lt;0,7806",'4.Cálculo - Medidas 3 e 3A'!$D5:$D341,$F62)</f>
        <v>0.15891325952823068</v>
      </c>
      <c r="K62" s="28">
        <f>AVERAGEIFS('4.Cálculo - Medidas 3 e 3A'!L5:L341,'4.Cálculo - Medidas 3 e 3A'!L5:L341, "&gt;-0,4587",'4.Cálculo - Medidas 3 e 3A'!L5:L341,"&lt;0,7645",'4.Cálculo - Medidas 3 e 3A'!$D5:$D341,$F62)</f>
        <v>0.115030330503511</v>
      </c>
      <c r="L62" s="28">
        <f>AVERAGEIFS('4.Cálculo - Medidas 3 e 3A'!K5:K341,'4.Cálculo - Medidas 3 e 3A'!K5:K341, "&gt;-0,4750",'4.Cálculo - Medidas 3 e 3A'!K5:K341,"&lt;0,7917",'4.Cálculo - Medidas 3 e 3A'!$D5:$D341,$F62)</f>
        <v>0.11990375216266316</v>
      </c>
      <c r="M62" s="28">
        <f>AVERAGEIFS('4.Cálculo - Medidas 3 e 3A'!J5:J341,'4.Cálculo - Medidas 3 e 3A'!J5:J341, "&gt;-0,4545",'4.Cálculo - Medidas 3 e 3A'!J5:J341,"&lt;0,7575",'4.Cálculo - Medidas 3 e 3A'!$D5:$D341,$F62)</f>
        <v>0.11045697410931378</v>
      </c>
      <c r="N62" s="28">
        <f>AVERAGEIFS('4.Cálculo - Medidas 3 e 3A'!I5:I341,'4.Cálculo - Medidas 3 e 3A'!I5:I341, "&gt;-0,4617",'4.Cálculo - Medidas 3 e 3A'!I5:I341,"&lt;0,7695",'4.Cálculo - Medidas 3 e 3A'!$D5:$D341,$F62)</f>
        <v>0.14223391062126942</v>
      </c>
      <c r="O62" s="28">
        <f>AVERAGEIFS('4.Cálculo - Medidas 3 e 3A'!H5:H341,'4.Cálculo - Medidas 3 e 3A'!H5:H341, "&gt;-0,4416",'4.Cálculo - Medidas 3 e 3A'!H5:H341,"&lt;0,7360",'4.Cálculo - Medidas 3 e 3A'!$D5:$D341,$F62)</f>
        <v>0.17211454130363316</v>
      </c>
      <c r="P62" s="28">
        <f>AVERAGEIFS('4.Cálculo - Medidas 3 e 3A'!G5:G341,'4.Cálculo - Medidas 3 e 3A'!G5:G341, "&gt;-0,4065",'4.Cálculo - Medidas 3 e 3A'!G5:G341,"&lt;0,6847",'4.Cálculo - Medidas 3 e 3A'!$D5:$D341,$F62)</f>
        <v>0.20463196644198503</v>
      </c>
      <c r="Q62" s="28">
        <f>AVERAGEIFS('4.Cálculo - Medidas 3 e 3A'!F5:F341,'4.Cálculo - Medidas 3 e 3A'!F5:F341, "&gt;-0,4191",'4.Cálculo - Medidas 3 e 3A'!F5:F341,"&lt;0,6985",'4.Cálculo - Medidas 3 e 3A'!$D5:$D341,$F62)</f>
        <v>0.12090689861602086</v>
      </c>
      <c r="R62" s="39"/>
    </row>
    <row r="63" spans="1:18">
      <c r="A63" s="39"/>
      <c r="B63" s="39"/>
      <c r="C63" s="39"/>
      <c r="D63" s="39"/>
      <c r="E63" s="39"/>
      <c r="F63" s="39" t="s">
        <v>438</v>
      </c>
      <c r="G63" s="28">
        <f>AVERAGEIFS('4.Cálculo - Medidas 3 e 3A'!P6:P342,'4.Cálculo - Medidas 3 e 3A'!P6:P342, "&gt;-0,4712",'4.Cálculo - Medidas 3 e 3A'!P6:P342,"&lt;0,7855",'4.Cálculo - Medidas 3 e 3A'!$D6:$D342,$F63)</f>
        <v>0.17340217363627286</v>
      </c>
      <c r="H63" s="28">
        <f>AVERAGEIFS('4.Cálculo - Medidas 3 e 3A'!O6:O342,'4.Cálculo - Medidas 3 e 3A'!O6:O342, "&gt;-0,4508",'4.Cálculo - Medidas 3 e 3A'!O6:O342,"&lt;0,7514",'4.Cálculo - Medidas 3 e 3A'!$D6:$D342,$F63)</f>
        <v>7.8730932696175537E-2</v>
      </c>
      <c r="I63" s="28">
        <f>AVERAGEIFS('4.Cálculo - Medidas 3 e 3A'!N6:N342,'4.Cálculo - Medidas 3 e 3A'!N6:N342, "&gt;-0,4496",'4.Cálculo - Medidas 3 e 3A'!N6:N342,"&lt;0,7493",'4.Cálculo - Medidas 3 e 3A'!$D6:$D342,$F63)</f>
        <v>0.12688423067111099</v>
      </c>
      <c r="J63" s="28">
        <f>AVERAGEIFS('4.Cálculo - Medidas 3 e 3A'!M6:M342,'4.Cálculo - Medidas 3 e 3A'!M6:M342, "&gt;-0,4684",'4.Cálculo - Medidas 3 e 3A'!M6:M342,"&lt;0,7806",'4.Cálculo - Medidas 3 e 3A'!$D6:$D342,$F63)</f>
        <v>0.14962622435719694</v>
      </c>
      <c r="K63" s="28">
        <f>AVERAGEIFS('4.Cálculo - Medidas 3 e 3A'!L6:L342,'4.Cálculo - Medidas 3 e 3A'!L6:L342, "&gt;-0,4587",'4.Cálculo - Medidas 3 e 3A'!L6:L342,"&lt;0,7645",'4.Cálculo - Medidas 3 e 3A'!$D6:$D342,$F63)</f>
        <v>0.14779221787575691</v>
      </c>
      <c r="L63" s="28">
        <f>AVERAGEIFS('4.Cálculo - Medidas 3 e 3A'!K6:K342,'4.Cálculo - Medidas 3 e 3A'!K6:K342, "&gt;-0,4750",'4.Cálculo - Medidas 3 e 3A'!K6:K342,"&lt;0,7917",'4.Cálculo - Medidas 3 e 3A'!$D6:$D342,$F63)</f>
        <v>0.16200011106943341</v>
      </c>
      <c r="M63" s="28">
        <f>AVERAGEIFS('4.Cálculo - Medidas 3 e 3A'!J6:J342,'4.Cálculo - Medidas 3 e 3A'!J6:J342, "&gt;-0,4545",'4.Cálculo - Medidas 3 e 3A'!J6:J342,"&lt;0,7575",'4.Cálculo - Medidas 3 e 3A'!$D6:$D342,$F63)</f>
        <v>0.11926489423547552</v>
      </c>
      <c r="N63" s="28">
        <f>AVERAGEIFS('4.Cálculo - Medidas 3 e 3A'!I6:I342,'4.Cálculo - Medidas 3 e 3A'!I6:I342, "&gt;-0,4617",'4.Cálculo - Medidas 3 e 3A'!I6:I342,"&lt;0,7695",'4.Cálculo - Medidas 3 e 3A'!$D6:$D342,$F63)</f>
        <v>0.19278168466095696</v>
      </c>
      <c r="O63" s="28">
        <f>AVERAGEIFS('4.Cálculo - Medidas 3 e 3A'!H6:H342,'4.Cálculo - Medidas 3 e 3A'!H6:H342, "&gt;-0,4416",'4.Cálculo - Medidas 3 e 3A'!H6:H342,"&lt;0,7360",'4.Cálculo - Medidas 3 e 3A'!$D6:$D342,$F63)</f>
        <v>0.16231829248144136</v>
      </c>
      <c r="P63" s="28">
        <f>AVERAGEIFS('4.Cálculo - Medidas 3 e 3A'!G6:G342,'4.Cálculo - Medidas 3 e 3A'!G6:G342, "&gt;-0,4065",'4.Cálculo - Medidas 3 e 3A'!G6:G342,"&lt;0,6847",'4.Cálculo - Medidas 3 e 3A'!$D6:$D342,$F63)</f>
        <v>0.13885263446223628</v>
      </c>
      <c r="Q63" s="28">
        <f>AVERAGEIFS('4.Cálculo - Medidas 3 e 3A'!F6:F342,'4.Cálculo - Medidas 3 e 3A'!F6:F342, "&gt;-0,4191",'4.Cálculo - Medidas 3 e 3A'!F6:F342,"&lt;0,6985",'4.Cálculo - Medidas 3 e 3A'!$D6:$D342,$F63)</f>
        <v>0.19422366187664311</v>
      </c>
      <c r="R63" s="39"/>
    </row>
    <row r="64" spans="1:18">
      <c r="A64" s="39"/>
      <c r="B64" s="39"/>
      <c r="C64" s="39"/>
      <c r="D64" s="39"/>
      <c r="E64" s="39"/>
      <c r="F64" s="39" t="s">
        <v>501</v>
      </c>
      <c r="G64" s="28">
        <f>AVERAGEIFS('4.Cálculo - Medidas 3 e 3A'!P7:P343,'4.Cálculo - Medidas 3 e 3A'!P7:P343, "&gt;-0,4712",'4.Cálculo - Medidas 3 e 3A'!P7:P343,"&lt;0,7855",'4.Cálculo - Medidas 3 e 3A'!$D7:$D343,$F64)</f>
        <v>8.1175562125537726E-2</v>
      </c>
      <c r="H64" s="28">
        <f>AVERAGEIFS('4.Cálculo - Medidas 3 e 3A'!O7:O343,'4.Cálculo - Medidas 3 e 3A'!O7:O343, "&gt;-0,4508",'4.Cálculo - Medidas 3 e 3A'!O7:O343,"&lt;0,7514",'4.Cálculo - Medidas 3 e 3A'!$D7:$D343,$F64)</f>
        <v>4.6788296257498703E-2</v>
      </c>
      <c r="I64" s="28">
        <f>AVERAGEIFS('4.Cálculo - Medidas 3 e 3A'!N7:N343,'4.Cálculo - Medidas 3 e 3A'!N7:N343, "&gt;-0,4496",'4.Cálculo - Medidas 3 e 3A'!N7:N343,"&lt;0,7493",'4.Cálculo - Medidas 3 e 3A'!$D7:$D343,$F64)</f>
        <v>4.3791710044506063E-2</v>
      </c>
      <c r="J64" s="28">
        <f>AVERAGEIFS('4.Cálculo - Medidas 3 e 3A'!M7:M343,'4.Cálculo - Medidas 3 e 3A'!M7:M343, "&gt;-0,4684",'4.Cálculo - Medidas 3 e 3A'!M7:M343,"&lt;0,7806",'4.Cálculo - Medidas 3 e 3A'!$D7:$D343,$F64)</f>
        <v>3.782822702361055E-2</v>
      </c>
      <c r="K64" s="28">
        <f>AVERAGEIFS('4.Cálculo - Medidas 3 e 3A'!L7:L343,'4.Cálculo - Medidas 3 e 3A'!L7:L343, "&gt;-0,4587",'4.Cálculo - Medidas 3 e 3A'!L7:L343,"&lt;0,7645",'4.Cálculo - Medidas 3 e 3A'!$D7:$D343,$F64)</f>
        <v>7.1380096091223227E-2</v>
      </c>
      <c r="L64" s="28">
        <f>AVERAGEIFS('4.Cálculo - Medidas 3 e 3A'!K7:K343,'4.Cálculo - Medidas 3 e 3A'!K7:K343, "&gt;-0,4750",'4.Cálculo - Medidas 3 e 3A'!K7:K343,"&lt;0,7917",'4.Cálculo - Medidas 3 e 3A'!$D7:$D343,$F64)</f>
        <v>9.9393066777320904E-2</v>
      </c>
      <c r="M64" s="28">
        <f>AVERAGEIFS('4.Cálculo - Medidas 3 e 3A'!J7:J343,'4.Cálculo - Medidas 3 e 3A'!J7:J343, "&gt;-0,4545",'4.Cálculo - Medidas 3 e 3A'!J7:J343,"&lt;0,7575",'4.Cálculo - Medidas 3 e 3A'!$D7:$D343,$F64)</f>
        <v>5.9387437585046842E-3</v>
      </c>
      <c r="N64" s="28">
        <f>AVERAGEIFS('4.Cálculo - Medidas 3 e 3A'!I7:I343,'4.Cálculo - Medidas 3 e 3A'!I7:I343, "&gt;-0,4617",'4.Cálculo - Medidas 3 e 3A'!I7:I343,"&lt;0,7695",'4.Cálculo - Medidas 3 e 3A'!$D7:$D343,$F64)</f>
        <v>2.8202469056445405E-2</v>
      </c>
      <c r="O64" s="28">
        <f>AVERAGEIFS('4.Cálculo - Medidas 3 e 3A'!H7:H343,'4.Cálculo - Medidas 3 e 3A'!H7:H343, "&gt;-0,4416",'4.Cálculo - Medidas 3 e 3A'!H7:H343,"&lt;0,7360",'4.Cálculo - Medidas 3 e 3A'!$D7:$D343,$F64)</f>
        <v>3.300143585960183E-2</v>
      </c>
      <c r="P64" s="28">
        <f>AVERAGEIFS('4.Cálculo - Medidas 3 e 3A'!G7:G343,'4.Cálculo - Medidas 3 e 3A'!G7:G343, "&gt;-0,4065",'4.Cálculo - Medidas 3 e 3A'!G7:G343,"&lt;0,6847",'4.Cálculo - Medidas 3 e 3A'!$D7:$D343,$F64)</f>
        <v>3.5363095858847774E-3</v>
      </c>
      <c r="Q64" s="28">
        <f>AVERAGEIFS('4.Cálculo - Medidas 3 e 3A'!F7:F343,'4.Cálculo - Medidas 3 e 3A'!F7:F343, "&gt;-0,4191",'4.Cálculo - Medidas 3 e 3A'!F7:F343,"&lt;0,6985",'4.Cálculo - Medidas 3 e 3A'!$D7:$D343,$F64)</f>
        <v>4.4037485931889435E-2</v>
      </c>
      <c r="R64" s="39"/>
    </row>
    <row r="65" spans="1:18">
      <c r="A65" s="39"/>
      <c r="B65" s="39"/>
      <c r="C65" s="39"/>
      <c r="D65" s="39"/>
      <c r="E65" s="39"/>
      <c r="F65" s="39" t="s">
        <v>528</v>
      </c>
      <c r="G65" s="28">
        <f>AVERAGEIFS('4.Cálculo - Medidas 3 e 3A'!P8:P344,'4.Cálculo - Medidas 3 e 3A'!P8:P344, "&gt;-0,4712",'4.Cálculo - Medidas 3 e 3A'!P8:P344,"&lt;0,7855",'4.Cálculo - Medidas 3 e 3A'!$D8:$D344,$F65)</f>
        <v>0.15544790563456415</v>
      </c>
      <c r="H65" s="28">
        <f>AVERAGEIFS('4.Cálculo - Medidas 3 e 3A'!O8:O344,'4.Cálculo - Medidas 3 e 3A'!O8:O344, "&gt;-0,4508",'4.Cálculo - Medidas 3 e 3A'!O8:O344,"&lt;0,7514",'4.Cálculo - Medidas 3 e 3A'!$D8:$D344,$F65)</f>
        <v>0.10472812734716716</v>
      </c>
      <c r="I65" s="28">
        <f>AVERAGEIFS('4.Cálculo - Medidas 3 e 3A'!N8:N344,'4.Cálculo - Medidas 3 e 3A'!N8:N344, "&gt;-0,4496",'4.Cálculo - Medidas 3 e 3A'!N8:N344,"&lt;0,7493",'4.Cálculo - Medidas 3 e 3A'!$D8:$D344,$F65)</f>
        <v>9.4603164950171639E-2</v>
      </c>
      <c r="J65" s="28">
        <f>AVERAGEIFS('4.Cálculo - Medidas 3 e 3A'!M8:M344,'4.Cálculo - Medidas 3 e 3A'!M8:M344, "&gt;-0,4684",'4.Cálculo - Medidas 3 e 3A'!M8:M344,"&lt;0,7806",'4.Cálculo - Medidas 3 e 3A'!$D8:$D344,$F65)</f>
        <v>7.7164103154901492E-2</v>
      </c>
      <c r="K65" s="28">
        <f>AVERAGEIFS('4.Cálculo - Medidas 3 e 3A'!L8:L344,'4.Cálculo - Medidas 3 e 3A'!L8:L344, "&gt;-0,4587",'4.Cálculo - Medidas 3 e 3A'!L8:L344,"&lt;0,7645",'4.Cálculo - Medidas 3 e 3A'!$D8:$D344,$F65)</f>
        <v>9.6170628860355073E-2</v>
      </c>
      <c r="L65" s="28">
        <f>AVERAGEIFS('4.Cálculo - Medidas 3 e 3A'!K8:K344,'4.Cálculo - Medidas 3 e 3A'!K8:K344, "&gt;-0,4750",'4.Cálculo - Medidas 3 e 3A'!K8:K344,"&lt;0,7917",'4.Cálculo - Medidas 3 e 3A'!$D8:$D344,$F65)</f>
        <v>0.15495647132046853</v>
      </c>
      <c r="M65" s="28">
        <f>AVERAGEIFS('4.Cálculo - Medidas 3 e 3A'!J8:J344,'4.Cálculo - Medidas 3 e 3A'!J8:J344, "&gt;-0,4545",'4.Cálculo - Medidas 3 e 3A'!J8:J344,"&lt;0,7575",'4.Cálculo - Medidas 3 e 3A'!$D8:$D344,$F65)</f>
        <v>0.1527812102833421</v>
      </c>
      <c r="N65" s="28">
        <f>AVERAGEIFS('4.Cálculo - Medidas 3 e 3A'!I8:I344,'4.Cálculo - Medidas 3 e 3A'!I8:I344, "&gt;-0,4617",'4.Cálculo - Medidas 3 e 3A'!I8:I344,"&lt;0,7695",'4.Cálculo - Medidas 3 e 3A'!$D8:$D344,$F65)</f>
        <v>0.15591481627219342</v>
      </c>
      <c r="O65" s="28">
        <f>AVERAGEIFS('4.Cálculo - Medidas 3 e 3A'!H8:H344,'4.Cálculo - Medidas 3 e 3A'!H8:H344, "&gt;-0,4416",'4.Cálculo - Medidas 3 e 3A'!H8:H344,"&lt;0,7360",'4.Cálculo - Medidas 3 e 3A'!$D8:$D344,$F65)</f>
        <v>0.16847745314663609</v>
      </c>
      <c r="P65" s="28">
        <f>AVERAGEIFS('4.Cálculo - Medidas 3 e 3A'!G8:G344,'4.Cálculo - Medidas 3 e 3A'!G8:G344, "&gt;-0,4065",'4.Cálculo - Medidas 3 e 3A'!G8:G344,"&lt;0,6847",'4.Cálculo - Medidas 3 e 3A'!$D8:$D344,$F65)</f>
        <v>0.12945630131029084</v>
      </c>
      <c r="Q65" s="28">
        <f>AVERAGEIFS('4.Cálculo - Medidas 3 e 3A'!F8:F344,'4.Cálculo - Medidas 3 e 3A'!F8:F344, "&gt;-0,4191",'4.Cálculo - Medidas 3 e 3A'!F8:F344,"&lt;0,6985",'4.Cálculo - Medidas 3 e 3A'!$D8:$D344,$F65)</f>
        <v>0.16946995191168754</v>
      </c>
      <c r="R65" s="39"/>
    </row>
    <row r="66" spans="1:18">
      <c r="A66" s="39"/>
      <c r="B66" s="39"/>
      <c r="C66" s="39"/>
      <c r="D66" s="39"/>
      <c r="E66" s="39"/>
      <c r="F66" s="39" t="s">
        <v>553</v>
      </c>
      <c r="G66" s="28">
        <f>AVERAGEIFS('4.Cálculo - Medidas 3 e 3A'!P9:P345,'4.Cálculo - Medidas 3 e 3A'!P9:P345, "&gt;-0,4712",'4.Cálculo - Medidas 3 e 3A'!P9:P345,"&lt;0,7855",'4.Cálculo - Medidas 3 e 3A'!$D9:$D345,$F66)</f>
        <v>0.26365077281045379</v>
      </c>
      <c r="H66" s="28">
        <f>AVERAGEIFS('4.Cálculo - Medidas 3 e 3A'!O9:O345,'4.Cálculo - Medidas 3 e 3A'!O9:O345, "&gt;-0,4508",'4.Cálculo - Medidas 3 e 3A'!O9:O345,"&lt;0,7514",'4.Cálculo - Medidas 3 e 3A'!$D9:$D345,$F66)</f>
        <v>0.18889519979252894</v>
      </c>
      <c r="I66" s="28">
        <f>AVERAGEIFS('4.Cálculo - Medidas 3 e 3A'!N9:N345,'4.Cálculo - Medidas 3 e 3A'!N9:N345, "&gt;-0,4496",'4.Cálculo - Medidas 3 e 3A'!N9:N345,"&lt;0,7493",'4.Cálculo - Medidas 3 e 3A'!$D9:$D345,$F66)</f>
        <v>0.25442291483574125</v>
      </c>
      <c r="J66" s="28">
        <f>AVERAGEIFS('4.Cálculo - Medidas 3 e 3A'!M9:M345,'4.Cálculo - Medidas 3 e 3A'!M9:M345, "&gt;-0,4684",'4.Cálculo - Medidas 3 e 3A'!M9:M345,"&lt;0,7806",'4.Cálculo - Medidas 3 e 3A'!$D9:$D345,$F66)</f>
        <v>0.26339972039649223</v>
      </c>
      <c r="K66" s="28">
        <f>AVERAGEIFS('4.Cálculo - Medidas 3 e 3A'!L9:L345,'4.Cálculo - Medidas 3 e 3A'!L9:L345, "&gt;-0,4587",'4.Cálculo - Medidas 3 e 3A'!L9:L345,"&lt;0,7645",'4.Cálculo - Medidas 3 e 3A'!$D9:$D345,$F66)</f>
        <v>0.27404026559458977</v>
      </c>
      <c r="L66" s="28">
        <f>AVERAGEIFS('4.Cálculo - Medidas 3 e 3A'!K9:K345,'4.Cálculo - Medidas 3 e 3A'!K9:K345, "&gt;-0,4750",'4.Cálculo - Medidas 3 e 3A'!K9:K345,"&lt;0,7917",'4.Cálculo - Medidas 3 e 3A'!$D9:$D345,$F66)</f>
        <v>0.22374634561497173</v>
      </c>
      <c r="M66" s="28">
        <f>AVERAGEIFS('4.Cálculo - Medidas 3 e 3A'!J9:J345,'4.Cálculo - Medidas 3 e 3A'!J9:J345, "&gt;-0,4545",'4.Cálculo - Medidas 3 e 3A'!J9:J345,"&lt;0,7575",'4.Cálculo - Medidas 3 e 3A'!$D9:$D345,$F66)</f>
        <v>0.32560034452031344</v>
      </c>
      <c r="N66" s="28">
        <f>AVERAGEIFS('4.Cálculo - Medidas 3 e 3A'!I9:I345,'4.Cálculo - Medidas 3 e 3A'!I9:I345, "&gt;-0,4617",'4.Cálculo - Medidas 3 e 3A'!I9:I345,"&lt;0,7695",'4.Cálculo - Medidas 3 e 3A'!$D9:$D345,$F66)</f>
        <v>0.28144370935637275</v>
      </c>
      <c r="O66" s="28">
        <f>AVERAGEIFS('4.Cálculo - Medidas 3 e 3A'!H9:H345,'4.Cálculo - Medidas 3 e 3A'!H9:H345, "&gt;-0,4416",'4.Cálculo - Medidas 3 e 3A'!H9:H345,"&lt;0,7360",'4.Cálculo - Medidas 3 e 3A'!$D9:$D345,$F66)</f>
        <v>0.15711655399444283</v>
      </c>
      <c r="P66" s="28">
        <f>AVERAGEIFS('4.Cálculo - Medidas 3 e 3A'!G9:G345,'4.Cálculo - Medidas 3 e 3A'!G9:G345, "&gt;-0,4065",'4.Cálculo - Medidas 3 e 3A'!G9:G345,"&lt;0,6847",'4.Cálculo - Medidas 3 e 3A'!$D9:$D345,$F66)</f>
        <v>0.17840539291410951</v>
      </c>
      <c r="Q66" s="28">
        <f>AVERAGEIFS('4.Cálculo - Medidas 3 e 3A'!F9:F345,'4.Cálculo - Medidas 3 e 3A'!F9:F345, "&gt;-0,4191",'4.Cálculo - Medidas 3 e 3A'!F9:F345,"&lt;0,6985",'4.Cálculo - Medidas 3 e 3A'!$D9:$D345,$F66)</f>
        <v>0.12157113702405095</v>
      </c>
      <c r="R66" s="39"/>
    </row>
    <row r="67" spans="1:18">
      <c r="A67" s="39"/>
      <c r="B67" s="39"/>
      <c r="C67" s="39"/>
      <c r="D67" s="39"/>
      <c r="E67" s="39"/>
      <c r="F67" s="39" t="s">
        <v>600</v>
      </c>
      <c r="G67" s="28">
        <f>AVERAGEIFS('4.Cálculo - Medidas 3 e 3A'!P10:P346,'4.Cálculo - Medidas 3 e 3A'!P10:P346, "&gt;-0,4712",'4.Cálculo - Medidas 3 e 3A'!P10:P346,"&lt;0,7855",'4.Cálculo - Medidas 3 e 3A'!$D10:$D346,$F67)</f>
        <v>0.21068166696227181</v>
      </c>
      <c r="H67" s="28">
        <f>AVERAGEIFS('4.Cálculo - Medidas 3 e 3A'!O10:O346,'4.Cálculo - Medidas 3 e 3A'!O10:O346, "&gt;-0,4508",'4.Cálculo - Medidas 3 e 3A'!O10:O346,"&lt;0,7514",'4.Cálculo - Medidas 3 e 3A'!$D10:$D346,$F67)</f>
        <v>0.2628563034554055</v>
      </c>
      <c r="I67" s="28">
        <f>AVERAGEIFS('4.Cálculo - Medidas 3 e 3A'!N10:N346,'4.Cálculo - Medidas 3 e 3A'!N10:N346, "&gt;-0,4496",'4.Cálculo - Medidas 3 e 3A'!N10:N346,"&lt;0,7493",'4.Cálculo - Medidas 3 e 3A'!$D10:$D346,$F67)</f>
        <v>0.1910551958878266</v>
      </c>
      <c r="J67" s="28">
        <f>AVERAGEIFS('4.Cálculo - Medidas 3 e 3A'!M10:M346,'4.Cálculo - Medidas 3 e 3A'!M10:M346, "&gt;-0,4684",'4.Cálculo - Medidas 3 e 3A'!M10:M346,"&lt;0,7806",'4.Cálculo - Medidas 3 e 3A'!$D10:$D346,$F67)</f>
        <v>0.15013104966854224</v>
      </c>
      <c r="K67" s="28">
        <f>AVERAGEIFS('4.Cálculo - Medidas 3 e 3A'!L10:L346,'4.Cálculo - Medidas 3 e 3A'!L10:L346, "&gt;-0,4587",'4.Cálculo - Medidas 3 e 3A'!L10:L346,"&lt;0,7645",'4.Cálculo - Medidas 3 e 3A'!$D10:$D346,$F67)</f>
        <v>0.21966200589378301</v>
      </c>
      <c r="L67" s="28">
        <f>AVERAGEIFS('4.Cálculo - Medidas 3 e 3A'!K10:K346,'4.Cálculo - Medidas 3 e 3A'!K10:K346, "&gt;-0,4750",'4.Cálculo - Medidas 3 e 3A'!K10:K346,"&lt;0,7917",'4.Cálculo - Medidas 3 e 3A'!$D10:$D346,$F67)</f>
        <v>0.14116587246348364</v>
      </c>
      <c r="M67" s="28">
        <f>AVERAGEIFS('4.Cálculo - Medidas 3 e 3A'!J10:J346,'4.Cálculo - Medidas 3 e 3A'!J10:J346, "&gt;-0,4545",'4.Cálculo - Medidas 3 e 3A'!J10:J346,"&lt;0,7575",'4.Cálculo - Medidas 3 e 3A'!$D10:$D346,$F67)</f>
        <v>0.14771337333310203</v>
      </c>
      <c r="N67" s="28">
        <f>AVERAGEIFS('4.Cálculo - Medidas 3 e 3A'!I10:I346,'4.Cálculo - Medidas 3 e 3A'!I10:I346, "&gt;-0,4617",'4.Cálculo - Medidas 3 e 3A'!I10:I346,"&lt;0,7695",'4.Cálculo - Medidas 3 e 3A'!$D10:$D346,$F67)</f>
        <v>0.15962362210193329</v>
      </c>
      <c r="O67" s="28">
        <f>AVERAGEIFS('4.Cálculo - Medidas 3 e 3A'!H10:H346,'4.Cálculo - Medidas 3 e 3A'!H10:H346, "&gt;-0,4416",'4.Cálculo - Medidas 3 e 3A'!H10:H346,"&lt;0,7360",'4.Cálculo - Medidas 3 e 3A'!$D10:$D346,$F67)</f>
        <v>0.17926165236321484</v>
      </c>
      <c r="P67" s="28">
        <f>AVERAGEIFS('4.Cálculo - Medidas 3 e 3A'!G10:G346,'4.Cálculo - Medidas 3 e 3A'!G10:G346, "&gt;-0,4065",'4.Cálculo - Medidas 3 e 3A'!G10:G346,"&lt;0,6847",'4.Cálculo - Medidas 3 e 3A'!$D10:$D346,$F67)</f>
        <v>0.14909930548321415</v>
      </c>
      <c r="Q67" s="28">
        <f>AVERAGEIFS('4.Cálculo - Medidas 3 e 3A'!F10:F346,'4.Cálculo - Medidas 3 e 3A'!F10:F346, "&gt;-0,4191",'4.Cálculo - Medidas 3 e 3A'!F10:F346,"&lt;0,6985",'4.Cálculo - Medidas 3 e 3A'!$D10:$D346,$F67)</f>
        <v>0.18114273507103282</v>
      </c>
      <c r="R67" s="39"/>
    </row>
    <row r="68" spans="1:18">
      <c r="A68" s="39"/>
      <c r="B68" s="39"/>
      <c r="C68" s="39"/>
      <c r="D68" s="39"/>
      <c r="E68" s="39"/>
      <c r="F68" s="39" t="s">
        <v>639</v>
      </c>
      <c r="G68" s="28">
        <f>AVERAGEIFS('4.Cálculo - Medidas 3 e 3A'!P11:P347,'4.Cálculo - Medidas 3 e 3A'!P11:P347, "&gt;-0,4712",'4.Cálculo - Medidas 3 e 3A'!P11:P347,"&lt;0,7855",'4.Cálculo - Medidas 3 e 3A'!$D11:$D347,$F68)</f>
        <v>0.17273934263903307</v>
      </c>
      <c r="H68" s="28">
        <f>AVERAGEIFS('4.Cálculo - Medidas 3 e 3A'!O11:O347,'4.Cálculo - Medidas 3 e 3A'!O11:O347, "&gt;-0,4508",'4.Cálculo - Medidas 3 e 3A'!O11:O347,"&lt;0,7514",'4.Cálculo - Medidas 3 e 3A'!$D11:$D347,$F68)</f>
        <v>0.18044151883062159</v>
      </c>
      <c r="I68" s="28">
        <f>AVERAGEIFS('4.Cálculo - Medidas 3 e 3A'!N11:N347,'4.Cálculo - Medidas 3 e 3A'!N11:N347, "&gt;-0,4496",'4.Cálculo - Medidas 3 e 3A'!N11:N347,"&lt;0,7493",'4.Cálculo - Medidas 3 e 3A'!$D11:$D347,$F68)</f>
        <v>0.16199255399260201</v>
      </c>
      <c r="J68" s="28">
        <f>AVERAGEIFS('4.Cálculo - Medidas 3 e 3A'!M11:M347,'4.Cálculo - Medidas 3 e 3A'!M11:M347, "&gt;-0,4684",'4.Cálculo - Medidas 3 e 3A'!M11:M347,"&lt;0,7806",'4.Cálculo - Medidas 3 e 3A'!$D11:$D347,$F68)</f>
        <v>0.20751637009138885</v>
      </c>
      <c r="K68" s="28">
        <f>AVERAGEIFS('4.Cálculo - Medidas 3 e 3A'!L11:L347,'4.Cálculo - Medidas 3 e 3A'!L11:L347, "&gt;-0,4587",'4.Cálculo - Medidas 3 e 3A'!L11:L347,"&lt;0,7645",'4.Cálculo - Medidas 3 e 3A'!$D11:$D347,$F68)</f>
        <v>0.19609431789827339</v>
      </c>
      <c r="L68" s="28">
        <f>AVERAGEIFS('4.Cálculo - Medidas 3 e 3A'!K11:K347,'4.Cálculo - Medidas 3 e 3A'!K11:K347, "&gt;-0,4750",'4.Cálculo - Medidas 3 e 3A'!K11:K347,"&lt;0,7917",'4.Cálculo - Medidas 3 e 3A'!$D11:$D347,$F68)</f>
        <v>0.25772878120840664</v>
      </c>
      <c r="M68" s="28">
        <f>AVERAGEIFS('4.Cálculo - Medidas 3 e 3A'!J11:J347,'4.Cálculo - Medidas 3 e 3A'!J11:J347, "&gt;-0,4545",'4.Cálculo - Medidas 3 e 3A'!J11:J347,"&lt;0,7575",'4.Cálculo - Medidas 3 e 3A'!$D11:$D347,$F68)</f>
        <v>0.18337354466125022</v>
      </c>
      <c r="N68" s="28">
        <f>AVERAGEIFS('4.Cálculo - Medidas 3 e 3A'!I11:I347,'4.Cálculo - Medidas 3 e 3A'!I11:I347, "&gt;-0,4617",'4.Cálculo - Medidas 3 e 3A'!I11:I347,"&lt;0,7695",'4.Cálculo - Medidas 3 e 3A'!$D11:$D347,$F68)</f>
        <v>0.22264066478751748</v>
      </c>
      <c r="O68" s="28">
        <f>AVERAGEIFS('4.Cálculo - Medidas 3 e 3A'!H11:H347,'4.Cálculo - Medidas 3 e 3A'!H11:H347, "&gt;-0,4416",'4.Cálculo - Medidas 3 e 3A'!H11:H347,"&lt;0,7360",'4.Cálculo - Medidas 3 e 3A'!$D11:$D347,$F68)</f>
        <v>0.22477929160682705</v>
      </c>
      <c r="P68" s="28">
        <f>AVERAGEIFS('4.Cálculo - Medidas 3 e 3A'!G11:G347,'4.Cálculo - Medidas 3 e 3A'!G11:G347, "&gt;-0,4065",'4.Cálculo - Medidas 3 e 3A'!G11:G347,"&lt;0,6847",'4.Cálculo - Medidas 3 e 3A'!$D11:$D347,$F68)</f>
        <v>0.19733752916884517</v>
      </c>
      <c r="Q68" s="28">
        <f>AVERAGEIFS('4.Cálculo - Medidas 3 e 3A'!F11:F347,'4.Cálculo - Medidas 3 e 3A'!F11:F347, "&gt;-0,4191",'4.Cálculo - Medidas 3 e 3A'!F11:F347,"&lt;0,6985",'4.Cálculo - Medidas 3 e 3A'!$D11:$D347,$F68)</f>
        <v>0.17669518732816905</v>
      </c>
      <c r="R68" s="39"/>
    </row>
  </sheetData>
  <mergeCells count="2">
    <mergeCell ref="A1:A2"/>
    <mergeCell ref="B1:D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2"/>
  <sheetViews>
    <sheetView workbookViewId="0"/>
  </sheetViews>
  <sheetFormatPr defaultColWidth="14.44140625" defaultRowHeight="15" customHeight="1"/>
  <cols>
    <col min="1" max="1" width="17.109375" customWidth="1"/>
    <col min="4" max="4" width="18.109375" customWidth="1"/>
    <col min="5" max="5" width="10" customWidth="1"/>
    <col min="6" max="6" width="17.44140625" customWidth="1"/>
    <col min="9" max="9" width="17.44140625" customWidth="1"/>
    <col min="10" max="10" width="11.109375" customWidth="1"/>
    <col min="11" max="11" width="17.44140625" customWidth="1"/>
    <col min="14" max="14" width="19.109375" customWidth="1"/>
  </cols>
  <sheetData>
    <row r="1" spans="1:14">
      <c r="A1" s="125" t="s">
        <v>770</v>
      </c>
      <c r="B1" s="126" t="s">
        <v>771</v>
      </c>
      <c r="C1" s="123"/>
      <c r="D1" s="124"/>
      <c r="E1" s="3"/>
      <c r="F1" s="127" t="s">
        <v>772</v>
      </c>
      <c r="G1" s="128" t="s">
        <v>771</v>
      </c>
      <c r="H1" s="129"/>
      <c r="I1" s="130"/>
      <c r="J1" s="3"/>
      <c r="K1" s="127" t="s">
        <v>773</v>
      </c>
      <c r="L1" s="128" t="s">
        <v>771</v>
      </c>
      <c r="M1" s="129"/>
      <c r="N1" s="130"/>
    </row>
    <row r="2" spans="1:14">
      <c r="A2" s="115"/>
      <c r="B2" s="65" t="s">
        <v>774</v>
      </c>
      <c r="C2" s="65" t="s">
        <v>775</v>
      </c>
      <c r="D2" s="65" t="s">
        <v>776</v>
      </c>
      <c r="E2" s="3"/>
      <c r="F2" s="115"/>
      <c r="G2" s="65" t="s">
        <v>774</v>
      </c>
      <c r="H2" s="65" t="s">
        <v>775</v>
      </c>
      <c r="I2" s="65" t="s">
        <v>776</v>
      </c>
      <c r="J2" s="3"/>
      <c r="K2" s="115"/>
      <c r="L2" s="65" t="s">
        <v>774</v>
      </c>
      <c r="M2" s="65" t="s">
        <v>775</v>
      </c>
      <c r="N2" s="65" t="s">
        <v>776</v>
      </c>
    </row>
    <row r="3" spans="1:14">
      <c r="A3" s="66">
        <v>2016</v>
      </c>
      <c r="B3" s="67">
        <v>8.305870969377048E-2</v>
      </c>
      <c r="C3" s="67">
        <v>0.25368296495443676</v>
      </c>
      <c r="D3" s="67">
        <v>0.28190355816927037</v>
      </c>
      <c r="F3" s="66">
        <v>2016</v>
      </c>
      <c r="G3" s="67">
        <v>0.12956572902386715</v>
      </c>
      <c r="H3" s="67">
        <v>0.23708679838844091</v>
      </c>
      <c r="I3" s="67">
        <v>0.29915513547506239</v>
      </c>
      <c r="K3" s="66">
        <v>2016</v>
      </c>
      <c r="L3" s="67">
        <v>0.14662979935967407</v>
      </c>
      <c r="M3" s="67">
        <v>0.21870956470835373</v>
      </c>
      <c r="N3" s="67">
        <v>0.25522756587681406</v>
      </c>
    </row>
    <row r="4" spans="1:14">
      <c r="A4" s="66">
        <v>2017</v>
      </c>
      <c r="B4" s="68">
        <v>7.9202112518498693E-2</v>
      </c>
      <c r="C4" s="68">
        <v>0.24648047585608746</v>
      </c>
      <c r="D4" s="68">
        <v>0.25189691503105105</v>
      </c>
      <c r="F4" s="66">
        <v>2017</v>
      </c>
      <c r="G4" s="68">
        <v>0.1300578542146659</v>
      </c>
      <c r="H4" s="68">
        <v>0.25225204660756229</v>
      </c>
      <c r="I4" s="68">
        <v>0.26742910368048267</v>
      </c>
      <c r="K4" s="66">
        <v>2017</v>
      </c>
      <c r="L4" s="68">
        <v>0.15149529084260444</v>
      </c>
      <c r="M4" s="68">
        <v>0.21593410669556551</v>
      </c>
      <c r="N4" s="68">
        <v>0.23092349232216933</v>
      </c>
    </row>
    <row r="5" spans="1:14">
      <c r="A5" s="66">
        <v>2018</v>
      </c>
      <c r="B5" s="68">
        <v>6.2100000000000002E-2</v>
      </c>
      <c r="C5" s="68">
        <v>0.25319999999999998</v>
      </c>
      <c r="D5" s="68">
        <v>0.1368</v>
      </c>
      <c r="F5" s="66">
        <v>2018</v>
      </c>
      <c r="G5" s="68">
        <v>0.22700986406353135</v>
      </c>
      <c r="H5" s="68">
        <v>0.21314798578716243</v>
      </c>
      <c r="I5" s="68">
        <v>0.2029612589269707</v>
      </c>
      <c r="K5" s="66">
        <v>2018</v>
      </c>
      <c r="L5" s="68">
        <v>0.1512</v>
      </c>
      <c r="M5" s="68">
        <v>0.224</v>
      </c>
      <c r="N5" s="68">
        <v>0.24110000000000001</v>
      </c>
    </row>
    <row r="6" spans="1:14">
      <c r="A6" s="66">
        <v>2019</v>
      </c>
      <c r="B6" s="68">
        <v>5.8130815794799416E-2</v>
      </c>
      <c r="C6" s="68">
        <v>0.18427976475068122</v>
      </c>
      <c r="D6" s="68">
        <v>0.19005826539574702</v>
      </c>
      <c r="F6" s="66">
        <v>2019</v>
      </c>
      <c r="G6" s="68">
        <v>0.12808076736726404</v>
      </c>
      <c r="H6" s="68">
        <v>0.24924146227168095</v>
      </c>
      <c r="I6" s="68">
        <v>0.26709685394710286</v>
      </c>
      <c r="K6" s="66">
        <v>2019</v>
      </c>
      <c r="L6" s="68">
        <v>0.14546564257678832</v>
      </c>
      <c r="M6" s="68">
        <v>0.25839383816184885</v>
      </c>
      <c r="N6" s="68">
        <v>0.28757377729667039</v>
      </c>
    </row>
    <row r="7" spans="1:14">
      <c r="A7" s="66">
        <v>2020</v>
      </c>
      <c r="B7" s="68">
        <v>4.385720849883417E-2</v>
      </c>
      <c r="C7" s="68">
        <v>0.17743360975099459</v>
      </c>
      <c r="D7" s="68">
        <v>0.21739252223512492</v>
      </c>
      <c r="F7" s="66">
        <v>2020</v>
      </c>
      <c r="G7" s="68">
        <v>0.11322180186842407</v>
      </c>
      <c r="H7" s="68">
        <v>0.22941514510325187</v>
      </c>
      <c r="I7" s="68">
        <v>0.45426288159770217</v>
      </c>
      <c r="K7" s="66">
        <v>2020</v>
      </c>
      <c r="L7" s="68">
        <v>0.12834107914333651</v>
      </c>
      <c r="M7" s="68">
        <v>0.25215669293048559</v>
      </c>
      <c r="N7" s="68">
        <v>0.31164883743492655</v>
      </c>
    </row>
    <row r="8" spans="1:14">
      <c r="A8" s="69">
        <v>2021</v>
      </c>
      <c r="B8" s="70">
        <v>6.0083275714545151E-2</v>
      </c>
      <c r="C8" s="70">
        <v>0.1773211261829</v>
      </c>
      <c r="D8" s="70">
        <v>0.19262487897689429</v>
      </c>
      <c r="F8" s="66">
        <v>2021</v>
      </c>
      <c r="G8" s="70">
        <v>0.11353439774731691</v>
      </c>
      <c r="H8" s="70">
        <v>0.23748842861767841</v>
      </c>
      <c r="I8" s="70">
        <v>0.24895791129256417</v>
      </c>
      <c r="K8" s="66">
        <v>2021</v>
      </c>
      <c r="L8" s="70">
        <v>0.13328251045449269</v>
      </c>
      <c r="M8" s="70">
        <v>0.22792631037636216</v>
      </c>
      <c r="N8" s="70">
        <v>0.25568191657725359</v>
      </c>
    </row>
    <row r="9" spans="1:14">
      <c r="A9" s="71" t="s">
        <v>777</v>
      </c>
      <c r="B9" s="72">
        <f t="shared" ref="B9:D9" si="0">AVERAGE(B3:B8)</f>
        <v>6.4405353703407983E-2</v>
      </c>
      <c r="C9" s="72">
        <f t="shared" si="0"/>
        <v>0.21539965691584997</v>
      </c>
      <c r="D9" s="72">
        <f t="shared" si="0"/>
        <v>0.21177935663468128</v>
      </c>
      <c r="F9" s="71" t="s">
        <v>777</v>
      </c>
      <c r="G9" s="72">
        <f t="shared" ref="G9:I9" si="1">AVERAGE(G3:G8)</f>
        <v>0.14024506904751158</v>
      </c>
      <c r="H9" s="72">
        <f t="shared" si="1"/>
        <v>0.23643864446262949</v>
      </c>
      <c r="I9" s="72">
        <f t="shared" si="1"/>
        <v>0.2899771908199808</v>
      </c>
      <c r="K9" s="71" t="s">
        <v>777</v>
      </c>
      <c r="L9" s="72">
        <f t="shared" ref="L9:N9" si="2">AVERAGE(L3:L8)</f>
        <v>0.14273572039614932</v>
      </c>
      <c r="M9" s="72">
        <f t="shared" si="2"/>
        <v>0.23285341881210264</v>
      </c>
      <c r="N9" s="72">
        <f t="shared" si="2"/>
        <v>0.26369259825130564</v>
      </c>
    </row>
    <row r="10" spans="1:14">
      <c r="A10" s="71" t="s">
        <v>778</v>
      </c>
      <c r="B10" s="72">
        <f t="shared" ref="B10:D10" si="3">AVERAGE(B3:B5)</f>
        <v>7.4786940737423049E-2</v>
      </c>
      <c r="C10" s="72">
        <f t="shared" si="3"/>
        <v>0.2511211469368414</v>
      </c>
      <c r="D10" s="72">
        <f t="shared" si="3"/>
        <v>0.22353349106677381</v>
      </c>
      <c r="F10" s="71" t="s">
        <v>779</v>
      </c>
      <c r="G10" s="72">
        <f t="shared" ref="G10:I10" si="4">AVERAGE(G3:G6,G8)</f>
        <v>0.14564972248332908</v>
      </c>
      <c r="H10" s="72">
        <f t="shared" si="4"/>
        <v>0.23784334433450502</v>
      </c>
      <c r="I10" s="72">
        <f t="shared" si="4"/>
        <v>0.25712005266443655</v>
      </c>
      <c r="K10" s="71" t="s">
        <v>779</v>
      </c>
      <c r="L10" s="72">
        <f t="shared" ref="L10:N10" si="5">AVERAGE(L3:L6,L8)</f>
        <v>0.14561464864671189</v>
      </c>
      <c r="M10" s="72">
        <f t="shared" si="5"/>
        <v>0.22899276398842608</v>
      </c>
      <c r="N10" s="72">
        <f t="shared" si="5"/>
        <v>0.25410135041458143</v>
      </c>
    </row>
    <row r="11" spans="1:14">
      <c r="A11" s="71" t="s">
        <v>780</v>
      </c>
      <c r="B11" s="72">
        <f t="shared" ref="B11:D11" si="6">AVERAGE(B6:B8)</f>
        <v>5.402376666939291E-2</v>
      </c>
      <c r="C11" s="72">
        <f t="shared" si="6"/>
        <v>0.1796781668948586</v>
      </c>
      <c r="D11" s="72">
        <f t="shared" si="6"/>
        <v>0.20002522220258875</v>
      </c>
      <c r="F11" s="39"/>
      <c r="G11" s="39"/>
      <c r="H11" s="39"/>
      <c r="I11" s="39"/>
    </row>
    <row r="12" spans="1:14">
      <c r="A12" s="39"/>
      <c r="B12" s="39"/>
      <c r="C12" s="39"/>
      <c r="D12" s="39"/>
    </row>
  </sheetData>
  <mergeCells count="6">
    <mergeCell ref="L1:N1"/>
    <mergeCell ref="A1:A2"/>
    <mergeCell ref="B1:D1"/>
    <mergeCell ref="F1:F2"/>
    <mergeCell ref="G1:I1"/>
    <mergeCell ref="K1:K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5"/>
  <sheetViews>
    <sheetView workbookViewId="0"/>
  </sheetViews>
  <sheetFormatPr defaultColWidth="14.44140625" defaultRowHeight="15" customHeight="1"/>
  <cols>
    <col min="1" max="1" width="26.5546875" customWidth="1"/>
    <col min="2" max="2" width="14.44140625" customWidth="1"/>
    <col min="3" max="3" width="14.33203125" customWidth="1"/>
    <col min="4" max="4" width="14.88671875" customWidth="1"/>
    <col min="5" max="5" width="15.6640625" customWidth="1"/>
    <col min="6" max="6" width="14.5546875" customWidth="1"/>
    <col min="7" max="7" width="16" customWidth="1"/>
    <col min="8" max="8" width="21.33203125" customWidth="1"/>
    <col min="9" max="9" width="16.33203125" customWidth="1"/>
    <col min="10" max="10" width="29.5546875" customWidth="1"/>
    <col min="11" max="16" width="8.6640625" customWidth="1"/>
    <col min="17" max="17" width="21.109375" customWidth="1"/>
    <col min="18" max="18" width="21.5546875" customWidth="1"/>
    <col min="19" max="30" width="8.6640625" customWidth="1"/>
  </cols>
  <sheetData>
    <row r="1" spans="1:9" ht="14.4">
      <c r="A1" s="73"/>
      <c r="B1" s="131" t="s">
        <v>781</v>
      </c>
      <c r="C1" s="129"/>
      <c r="D1" s="129"/>
      <c r="E1" s="129"/>
      <c r="F1" s="129"/>
      <c r="G1" s="129"/>
      <c r="H1" s="73"/>
      <c r="I1" s="74"/>
    </row>
    <row r="2" spans="1:9" ht="46.8">
      <c r="A2" s="75" t="s">
        <v>782</v>
      </c>
      <c r="B2" s="76">
        <v>1</v>
      </c>
      <c r="C2" s="76">
        <v>2</v>
      </c>
      <c r="D2" s="76">
        <v>3</v>
      </c>
      <c r="E2" s="76" t="s">
        <v>783</v>
      </c>
      <c r="F2" s="76" t="s">
        <v>784</v>
      </c>
      <c r="G2" s="77" t="s">
        <v>785</v>
      </c>
      <c r="H2" s="78" t="s">
        <v>786</v>
      </c>
      <c r="I2" s="79" t="s">
        <v>787</v>
      </c>
    </row>
    <row r="3" spans="1:9" ht="14.25" customHeight="1">
      <c r="A3" s="80" t="s">
        <v>59</v>
      </c>
      <c r="B3" s="81">
        <f t="shared" ref="B3:G3" si="0">B19*100</f>
        <v>24.666290930123974</v>
      </c>
      <c r="C3" s="81">
        <f t="shared" si="0"/>
        <v>24.170724228122719</v>
      </c>
      <c r="D3" s="81">
        <f t="shared" si="0"/>
        <v>18.570217672529964</v>
      </c>
      <c r="E3" s="81">
        <f t="shared" si="0"/>
        <v>25.602716561900753</v>
      </c>
      <c r="F3" s="81">
        <f t="shared" si="0"/>
        <v>21.591024737298774</v>
      </c>
      <c r="G3" s="81">
        <f t="shared" si="0"/>
        <v>15.019650538696247</v>
      </c>
      <c r="H3" s="82">
        <f t="shared" ref="H3:H13" si="1">AVERAGE(B3:G3)</f>
        <v>21.603437444778738</v>
      </c>
      <c r="I3" s="83">
        <f t="shared" ref="I3:I12" si="2">H19</f>
        <v>59</v>
      </c>
    </row>
    <row r="4" spans="1:9" ht="14.25" customHeight="1">
      <c r="A4" s="80" t="s">
        <v>179</v>
      </c>
      <c r="B4" s="81">
        <f t="shared" ref="B4:G4" si="3">B20*100</f>
        <v>18.151181703640596</v>
      </c>
      <c r="C4" s="81">
        <f t="shared" si="3"/>
        <v>21.297520604967399</v>
      </c>
      <c r="D4" s="81">
        <f t="shared" si="3"/>
        <v>14.036423517496443</v>
      </c>
      <c r="E4" s="81">
        <f t="shared" si="3"/>
        <v>19.720309570275639</v>
      </c>
      <c r="F4" s="81">
        <f t="shared" si="3"/>
        <v>17.516474402996348</v>
      </c>
      <c r="G4" s="81">
        <f t="shared" si="3"/>
        <v>14.916072984000039</v>
      </c>
      <c r="H4" s="82">
        <f t="shared" si="1"/>
        <v>17.606330463896075</v>
      </c>
      <c r="I4" s="83">
        <f t="shared" si="2"/>
        <v>8</v>
      </c>
    </row>
    <row r="5" spans="1:9" ht="14.25" customHeight="1">
      <c r="A5" s="80" t="s">
        <v>196</v>
      </c>
      <c r="B5" s="81">
        <f t="shared" ref="B5:G5" si="4">B21*100</f>
        <v>16.364124367858164</v>
      </c>
      <c r="C5" s="81">
        <f t="shared" si="4"/>
        <v>16.053301852221704</v>
      </c>
      <c r="D5" s="81">
        <f t="shared" si="4"/>
        <v>11.230814288022826</v>
      </c>
      <c r="E5" s="81">
        <f t="shared" si="4"/>
        <v>16.949242321698566</v>
      </c>
      <c r="F5" s="81">
        <f t="shared" si="4"/>
        <v>14.942877376573573</v>
      </c>
      <c r="G5" s="81">
        <f t="shared" si="4"/>
        <v>11.002286882499211</v>
      </c>
      <c r="H5" s="82">
        <f t="shared" si="1"/>
        <v>14.423774514812342</v>
      </c>
      <c r="I5" s="83">
        <f t="shared" si="2"/>
        <v>90</v>
      </c>
    </row>
    <row r="6" spans="1:9" ht="14.25" customHeight="1">
      <c r="A6" s="80" t="s">
        <v>377</v>
      </c>
      <c r="B6" s="81">
        <f t="shared" ref="B6:G6" si="5">B22*100</f>
        <v>16.276634901161025</v>
      </c>
      <c r="C6" s="81">
        <f t="shared" si="5"/>
        <v>16.346524235289149</v>
      </c>
      <c r="D6" s="81">
        <f t="shared" si="5"/>
        <v>14.794695560352267</v>
      </c>
      <c r="E6" s="81">
        <f t="shared" si="5"/>
        <v>19.501485445787985</v>
      </c>
      <c r="F6" s="81">
        <f t="shared" si="5"/>
        <v>13.705873163093097</v>
      </c>
      <c r="G6" s="81">
        <f t="shared" si="5"/>
        <v>14.40287292823913</v>
      </c>
      <c r="H6" s="82">
        <f t="shared" si="1"/>
        <v>15.838014372320442</v>
      </c>
      <c r="I6" s="83">
        <f t="shared" si="2"/>
        <v>30</v>
      </c>
    </row>
    <row r="7" spans="1:9" ht="14.25" customHeight="1">
      <c r="A7" s="80" t="s">
        <v>438</v>
      </c>
      <c r="B7" s="81">
        <f t="shared" ref="B7:G7" si="6">B23*100</f>
        <v>16.395598939715565</v>
      </c>
      <c r="C7" s="81">
        <f t="shared" si="6"/>
        <v>16.708081588656711</v>
      </c>
      <c r="D7" s="81">
        <f t="shared" si="6"/>
        <v>14.902577964495356</v>
      </c>
      <c r="E7" s="81">
        <f t="shared" si="6"/>
        <v>21.657789551550362</v>
      </c>
      <c r="F7" s="81">
        <f t="shared" si="6"/>
        <v>17.246974491996149</v>
      </c>
      <c r="G7" s="81">
        <f t="shared" si="6"/>
        <v>12.843666466840309</v>
      </c>
      <c r="H7" s="82">
        <f t="shared" si="1"/>
        <v>16.625781500542409</v>
      </c>
      <c r="I7" s="83">
        <f t="shared" si="2"/>
        <v>31</v>
      </c>
    </row>
    <row r="8" spans="1:9" ht="14.25" customHeight="1">
      <c r="A8" s="80" t="s">
        <v>501</v>
      </c>
      <c r="B8" s="81">
        <f t="shared" ref="B8:G8" si="7">B24*100</f>
        <v>24.713838090899095</v>
      </c>
      <c r="C8" s="81">
        <f t="shared" si="7"/>
        <v>16.674886762950454</v>
      </c>
      <c r="D8" s="81">
        <f t="shared" si="7"/>
        <v>4.1892178484919116</v>
      </c>
      <c r="E8" s="81">
        <f t="shared" si="7"/>
        <v>16.800961163380933</v>
      </c>
      <c r="F8" s="81">
        <f t="shared" si="7"/>
        <v>17.667872122317533</v>
      </c>
      <c r="G8" s="81">
        <f t="shared" si="7"/>
        <v>5.717766976620263</v>
      </c>
      <c r="H8" s="82">
        <f t="shared" si="1"/>
        <v>14.294090494110035</v>
      </c>
      <c r="I8" s="83">
        <f t="shared" si="2"/>
        <v>13</v>
      </c>
    </row>
    <row r="9" spans="1:9" ht="14.25" customHeight="1">
      <c r="A9" s="80" t="s">
        <v>528</v>
      </c>
      <c r="B9" s="81">
        <f t="shared" ref="B9:G9" si="8">B25*100</f>
        <v>19.536703703641887</v>
      </c>
      <c r="C9" s="81">
        <f t="shared" si="8"/>
        <v>18.963565304131013</v>
      </c>
      <c r="D9" s="81">
        <f t="shared" si="8"/>
        <v>13.798454385468093</v>
      </c>
      <c r="E9" s="81">
        <f t="shared" si="8"/>
        <v>22.472539960485776</v>
      </c>
      <c r="F9" s="81">
        <f t="shared" si="8"/>
        <v>17.717841978018093</v>
      </c>
      <c r="G9" s="81">
        <f t="shared" si="8"/>
        <v>16.823984570878682</v>
      </c>
      <c r="H9" s="82">
        <f t="shared" si="1"/>
        <v>18.218848317103923</v>
      </c>
      <c r="I9" s="83">
        <f t="shared" si="2"/>
        <v>12</v>
      </c>
    </row>
    <row r="10" spans="1:9" ht="14.25" customHeight="1">
      <c r="A10" s="80" t="s">
        <v>553</v>
      </c>
      <c r="B10" s="81">
        <f t="shared" ref="B10:G10" si="9">B26*100</f>
        <v>20.488562852699072</v>
      </c>
      <c r="C10" s="81">
        <f t="shared" si="9"/>
        <v>22.502127900915976</v>
      </c>
      <c r="D10" s="81">
        <f t="shared" si="9"/>
        <v>21.624616702645959</v>
      </c>
      <c r="E10" s="81">
        <f t="shared" si="9"/>
        <v>23.983670390344251</v>
      </c>
      <c r="F10" s="81">
        <f t="shared" si="9"/>
        <v>18.217288464393224</v>
      </c>
      <c r="G10" s="81">
        <f t="shared" si="9"/>
        <v>16.606698282861537</v>
      </c>
      <c r="H10" s="82">
        <f t="shared" si="1"/>
        <v>20.57049409897667</v>
      </c>
      <c r="I10" s="83">
        <f t="shared" si="2"/>
        <v>23</v>
      </c>
    </row>
    <row r="11" spans="1:9" ht="14.25" customHeight="1">
      <c r="A11" s="80" t="s">
        <v>600</v>
      </c>
      <c r="B11" s="81">
        <f t="shared" ref="B11:G11" si="10">B27*100</f>
        <v>18.277559367500835</v>
      </c>
      <c r="C11" s="81">
        <f t="shared" si="10"/>
        <v>23.237343712519003</v>
      </c>
      <c r="D11" s="81">
        <f t="shared" si="10"/>
        <v>17.166100336601637</v>
      </c>
      <c r="E11" s="81">
        <f t="shared" si="10"/>
        <v>25.954851301688581</v>
      </c>
      <c r="F11" s="81">
        <f t="shared" si="10"/>
        <v>21.621437701591983</v>
      </c>
      <c r="G11" s="81">
        <f t="shared" si="10"/>
        <v>17.771034533164912</v>
      </c>
      <c r="H11" s="82">
        <f t="shared" si="1"/>
        <v>20.671387825511157</v>
      </c>
      <c r="I11" s="83">
        <f t="shared" si="2"/>
        <v>19</v>
      </c>
    </row>
    <row r="12" spans="1:9" ht="14.25" customHeight="1">
      <c r="A12" s="84" t="s">
        <v>639</v>
      </c>
      <c r="B12" s="85">
        <f t="shared" ref="B12:G12" si="11">B28*100</f>
        <v>16.20435620712168</v>
      </c>
      <c r="C12" s="85">
        <f t="shared" si="11"/>
        <v>21.594318073805514</v>
      </c>
      <c r="D12" s="85">
        <f t="shared" si="11"/>
        <v>20.243899563049485</v>
      </c>
      <c r="E12" s="85">
        <f t="shared" si="11"/>
        <v>19.645707138892902</v>
      </c>
      <c r="F12" s="85">
        <f t="shared" si="11"/>
        <v>21.130057760407205</v>
      </c>
      <c r="G12" s="85">
        <f t="shared" si="11"/>
        <v>18.682964556193863</v>
      </c>
      <c r="H12" s="86">
        <f t="shared" si="1"/>
        <v>19.583550549911777</v>
      </c>
      <c r="I12" s="87">
        <f t="shared" si="2"/>
        <v>51</v>
      </c>
    </row>
    <row r="13" spans="1:9" ht="14.25" customHeight="1">
      <c r="A13" s="88" t="s">
        <v>788</v>
      </c>
      <c r="B13" s="89">
        <f t="shared" ref="B13:G13" si="12">B29*100</f>
        <v>19.312801705799757</v>
      </c>
      <c r="C13" s="89">
        <f t="shared" si="12"/>
        <v>20.214109635416435</v>
      </c>
      <c r="D13" s="89">
        <f t="shared" si="12"/>
        <v>15.777569203758921</v>
      </c>
      <c r="E13" s="89">
        <f t="shared" si="12"/>
        <v>20.839024644251051</v>
      </c>
      <c r="F13" s="89">
        <f t="shared" si="12"/>
        <v>18.254565919084399</v>
      </c>
      <c r="G13" s="89">
        <f t="shared" si="12"/>
        <v>14.09197518661473</v>
      </c>
      <c r="H13" s="90">
        <f t="shared" si="1"/>
        <v>18.081674382487549</v>
      </c>
      <c r="I13" s="91">
        <f>SUM(I3:I12)</f>
        <v>336</v>
      </c>
    </row>
    <row r="14" spans="1:9" ht="14.25" customHeight="1">
      <c r="A14" s="92" t="s">
        <v>789</v>
      </c>
      <c r="B14" s="93">
        <f t="shared" ref="B14:G14" si="13">B30</f>
        <v>1996</v>
      </c>
      <c r="C14" s="93">
        <f t="shared" si="13"/>
        <v>2036</v>
      </c>
      <c r="D14" s="93">
        <f t="shared" si="13"/>
        <v>2541</v>
      </c>
      <c r="E14" s="93">
        <f t="shared" si="13"/>
        <v>1997</v>
      </c>
      <c r="F14" s="93">
        <f t="shared" si="13"/>
        <v>1953</v>
      </c>
      <c r="G14" s="93">
        <f t="shared" si="13"/>
        <v>2830</v>
      </c>
      <c r="H14" s="93"/>
      <c r="I14" s="39"/>
    </row>
    <row r="15" spans="1:9" ht="14.25" customHeight="1"/>
    <row r="16" spans="1:9" ht="14.25" customHeight="1"/>
    <row r="17" spans="1:10" ht="14.25" customHeight="1">
      <c r="B17" s="94" t="s">
        <v>790</v>
      </c>
      <c r="C17" s="132" t="s">
        <v>791</v>
      </c>
      <c r="D17" s="133"/>
      <c r="E17" s="95" t="s">
        <v>792</v>
      </c>
      <c r="F17" s="132" t="s">
        <v>793</v>
      </c>
      <c r="G17" s="133"/>
      <c r="H17" s="134" t="s">
        <v>794</v>
      </c>
    </row>
    <row r="18" spans="1:10" ht="14.25" customHeight="1">
      <c r="A18" s="96" t="s">
        <v>795</v>
      </c>
      <c r="B18" s="95" t="s">
        <v>759</v>
      </c>
      <c r="C18" s="95" t="s">
        <v>760</v>
      </c>
      <c r="D18" s="95" t="s">
        <v>761</v>
      </c>
      <c r="E18" s="95" t="s">
        <v>796</v>
      </c>
      <c r="F18" s="95" t="s">
        <v>797</v>
      </c>
      <c r="G18" s="95" t="s">
        <v>798</v>
      </c>
      <c r="H18" s="135"/>
    </row>
    <row r="19" spans="1:10" ht="14.25" customHeight="1">
      <c r="A19" s="97" t="s">
        <v>59</v>
      </c>
      <c r="B19" s="98">
        <f>SUMIFS('2.Cálculo - Medidas 1 e 1A'!E2:E337, '2.Cálculo - Medidas 1 e 1A'!$D$2:$D$337, A19, '2.Cálculo - Medidas 1 e 1A'!E2:E337, "&gt;=0")</f>
        <v>0.24666290930123974</v>
      </c>
      <c r="C19" s="98">
        <f>SUMIFS('3.Cálculo - Medidas 2 e 2A'!$E$2:$E$337, '3.Cálculo - Medidas 2 e 2A'!$D$2:$D$337, A19, '3.Cálculo - Medidas 2 e 2A'!$E$2:$E$337, "&gt;=-1")</f>
        <v>0.2417072422812272</v>
      </c>
      <c r="D19" s="98">
        <f>SUMIFS('4.Cálculo - Medidas 3 e 3A'!$E$2:$E$337, '4.Cálculo - Medidas 3 e 3A'!$D$2:$D$337, A19, '4.Cálculo - Medidas 3 e 3A'!$E$2:$E$337, "&lt;1", '4.Cálculo - Medidas 3 e 3A'!$E$2:$E$337, "&gt;=-1")</f>
        <v>0.18570217672529962</v>
      </c>
      <c r="E19" s="99">
        <f>SUMIFS('2.Cálculo - Medidas 1 e 1A'!$T$2:$T$337, '2.Cálculo - Medidas 1 e 1A'!$D$2:$D$337, A19, '2.Cálculo - Medidas 1 e 1A'!$T$2:$T$337, "&lt;1", '2.Cálculo - Medidas 1 e 1A'!$T$2:$T$337, "&gt;=0")</f>
        <v>0.25602716561900751</v>
      </c>
      <c r="F19" s="99">
        <f>SUMIFS('3.Cálculo - Medidas 2 e 2A'!$T$2:$T$337, '3.Cálculo - Medidas 2 e 2A'!$D$2:$D$337, A19, '3.Cálculo - Medidas 2 e 2A'!$T$2:$T$337, "&lt;1", '3.Cálculo - Medidas 2 e 2A'!$T$2:$T$337, "&gt;=-1")</f>
        <v>0.21591024737298775</v>
      </c>
      <c r="G19" s="99">
        <f>SUMIFS('4.Cálculo - Medidas 3 e 3A'!$T$2:$T$337, '3.Cálculo - Medidas 2 e 2A'!$D$2:$D$337, A19, '4.Cálculo - Medidas 3 e 3A'!$T$2:$T$337, "&lt;1", '4.Cálculo - Medidas 3 e 3A'!$T$2:$T$337, "&gt;=-1")</f>
        <v>0.15019650538696247</v>
      </c>
      <c r="H19" s="100">
        <f>COUNTIF('1.DP 2012-2022 '!D$2:D$337,A19)</f>
        <v>59</v>
      </c>
      <c r="I19" s="101"/>
      <c r="J19" s="27" t="s">
        <v>799</v>
      </c>
    </row>
    <row r="20" spans="1:10" ht="14.25" customHeight="1">
      <c r="A20" s="102" t="s">
        <v>179</v>
      </c>
      <c r="B20" s="98">
        <f>SUMIFS('2.Cálculo - Medidas 1 e 1A'!E3:E338, '2.Cálculo - Medidas 1 e 1A'!$D$2:$D$337, A20, '2.Cálculo - Medidas 1 e 1A'!E3:E338, "&gt;=0")</f>
        <v>0.18151181703640595</v>
      </c>
      <c r="C20" s="98">
        <f>SUMIFS('3.Cálculo - Medidas 2 e 2A'!$E$2:$E$337, '3.Cálculo - Medidas 2 e 2A'!$D$2:$D$337, A20, '3.Cálculo - Medidas 2 e 2A'!$E$2:$E$337, "&gt;=-1")</f>
        <v>0.21297520604967399</v>
      </c>
      <c r="D20" s="98">
        <f>SUMIFS('4.Cálculo - Medidas 3 e 3A'!$E$2:$E$337, '4.Cálculo - Medidas 3 e 3A'!$D$2:$D$337, A20, '4.Cálculo - Medidas 3 e 3A'!$E$2:$E$337, "&lt;1", '4.Cálculo - Medidas 3 e 3A'!$E$2:$E$337, "&gt;=-1")</f>
        <v>0.14036423517496444</v>
      </c>
      <c r="E20" s="99">
        <f>SUMIFS('2.Cálculo - Medidas 1 e 1A'!$T$2:$T$337, '2.Cálculo - Medidas 1 e 1A'!$D$2:$D$337, A20, '2.Cálculo - Medidas 1 e 1A'!$T$2:$T$337, "&lt;1", '2.Cálculo - Medidas 1 e 1A'!$T$2:$T$337, "&gt;=0")</f>
        <v>0.19720309570275638</v>
      </c>
      <c r="F20" s="99">
        <f>SUMIFS('3.Cálculo - Medidas 2 e 2A'!$T$2:$T$337, '3.Cálculo - Medidas 2 e 2A'!$D$2:$D$337, A20, '3.Cálculo - Medidas 2 e 2A'!$T$2:$T$337, "&lt;1", '3.Cálculo - Medidas 2 e 2A'!$T$2:$T$337, "&gt;=-1")</f>
        <v>0.17516474402996349</v>
      </c>
      <c r="G20" s="99">
        <f>SUMIFS('4.Cálculo - Medidas 3 e 3A'!$T$2:$T$337, '3.Cálculo - Medidas 2 e 2A'!$D$2:$D$337, A20, '4.Cálculo - Medidas 3 e 3A'!$T$2:$T$337, "&lt;1", '4.Cálculo - Medidas 3 e 3A'!$T$2:$T$337, "&gt;=-1")</f>
        <v>0.14916072984000039</v>
      </c>
      <c r="H20" s="103">
        <f>COUNTIF('1.DP 2012-2022 '!D$2:D$337,A20)</f>
        <v>8</v>
      </c>
      <c r="I20" s="101"/>
    </row>
    <row r="21" spans="1:10" ht="14.25" customHeight="1">
      <c r="A21" s="102" t="s">
        <v>196</v>
      </c>
      <c r="B21" s="98">
        <f>SUMIFS('2.Cálculo - Medidas 1 e 1A'!E4:E339, '2.Cálculo - Medidas 1 e 1A'!$D$2:$D$337, A21, '2.Cálculo - Medidas 1 e 1A'!E4:E339, "&gt;=0")</f>
        <v>0.16364124367858163</v>
      </c>
      <c r="C21" s="98">
        <f>SUMIFS('3.Cálculo - Medidas 2 e 2A'!$E$2:$E$337, '3.Cálculo - Medidas 2 e 2A'!$D$2:$D$337, A21, '3.Cálculo - Medidas 2 e 2A'!$E$2:$E$337, "&gt;=-1")</f>
        <v>0.16053301852221705</v>
      </c>
      <c r="D21" s="98">
        <f>SUMIFS('4.Cálculo - Medidas 3 e 3A'!$E$2:$E$337, '4.Cálculo - Medidas 3 e 3A'!$D$2:$D$337, A21, '4.Cálculo - Medidas 3 e 3A'!$E$2:$E$337, "&lt;1", '4.Cálculo - Medidas 3 e 3A'!$E$2:$E$337, "&gt;=-1")</f>
        <v>0.11230814288022825</v>
      </c>
      <c r="E21" s="99">
        <f>SUMIFS('2.Cálculo - Medidas 1 e 1A'!$T$2:$T$337, '2.Cálculo - Medidas 1 e 1A'!$D$2:$D$337, A21, '2.Cálculo - Medidas 1 e 1A'!$T$2:$T$337, "&lt;1", '2.Cálculo - Medidas 1 e 1A'!$T$2:$T$337, "&gt;=0")</f>
        <v>0.16949242321698565</v>
      </c>
      <c r="F21" s="99">
        <f>SUMIFS('3.Cálculo - Medidas 2 e 2A'!$T$2:$T$337, '3.Cálculo - Medidas 2 e 2A'!$D$2:$D$337, A21, '3.Cálculo - Medidas 2 e 2A'!$T$2:$T$337, "&lt;1", '3.Cálculo - Medidas 2 e 2A'!$T$2:$T$337, "&gt;=-1")</f>
        <v>0.14942877376573574</v>
      </c>
      <c r="G21" s="99">
        <f>SUMIFS('4.Cálculo - Medidas 3 e 3A'!$T$2:$T$337, '3.Cálculo - Medidas 2 e 2A'!$D$2:$D$337, A21, '4.Cálculo - Medidas 3 e 3A'!$T$2:$T$337, "&lt;1", '4.Cálculo - Medidas 3 e 3A'!$T$2:$T$337, "&gt;=-1")</f>
        <v>0.11002286882499211</v>
      </c>
      <c r="H21" s="103">
        <f>COUNTIF('1.DP 2012-2022 '!D$2:D$337,A21)</f>
        <v>90</v>
      </c>
    </row>
    <row r="22" spans="1:10" ht="14.25" customHeight="1">
      <c r="A22" s="102" t="s">
        <v>377</v>
      </c>
      <c r="B22" s="98">
        <f>SUMIFS('2.Cálculo - Medidas 1 e 1A'!E5:E340, '2.Cálculo - Medidas 1 e 1A'!$D$2:$D$337, A22, '2.Cálculo - Medidas 1 e 1A'!E5:E340, "&gt;=0")</f>
        <v>0.16276634901161025</v>
      </c>
      <c r="C22" s="98">
        <f>SUMIFS('3.Cálculo - Medidas 2 e 2A'!$E$2:$E$337, '3.Cálculo - Medidas 2 e 2A'!$D$2:$D$337, A22, '3.Cálculo - Medidas 2 e 2A'!$E$2:$E$337, "&gt;=-1")</f>
        <v>0.16346524235289148</v>
      </c>
      <c r="D22" s="98">
        <f>SUMIFS('4.Cálculo - Medidas 3 e 3A'!$E$2:$E$337, '4.Cálculo - Medidas 3 e 3A'!$D$2:$D$337, A22, '4.Cálculo - Medidas 3 e 3A'!$E$2:$E$337, "&lt;1", '4.Cálculo - Medidas 3 e 3A'!$E$2:$E$337, "&gt;=-1")</f>
        <v>0.14794695560352267</v>
      </c>
      <c r="E22" s="99">
        <f>SUMIFS('2.Cálculo - Medidas 1 e 1A'!$T$2:$T$337, '2.Cálculo - Medidas 1 e 1A'!$D$2:$D$337, A22, '2.Cálculo - Medidas 1 e 1A'!$T$2:$T$337, "&lt;1", '2.Cálculo - Medidas 1 e 1A'!$T$2:$T$337, "&gt;=0")</f>
        <v>0.19501485445787986</v>
      </c>
      <c r="F22" s="99">
        <f>SUMIFS('3.Cálculo - Medidas 2 e 2A'!$T$2:$T$337, '3.Cálculo - Medidas 2 e 2A'!$D$2:$D$337, A22, '3.Cálculo - Medidas 2 e 2A'!$T$2:$T$337, "&lt;1", '3.Cálculo - Medidas 2 e 2A'!$T$2:$T$337, "&gt;=-1")</f>
        <v>0.13705873163093096</v>
      </c>
      <c r="G22" s="99">
        <f>SUMIFS('4.Cálculo - Medidas 3 e 3A'!$T$2:$T$337, '3.Cálculo - Medidas 2 e 2A'!$D$2:$D$337, A22, '4.Cálculo - Medidas 3 e 3A'!$T$2:$T$337, "&lt;1", '4.Cálculo - Medidas 3 e 3A'!$T$2:$T$337, "&gt;=-1")</f>
        <v>0.1440287292823913</v>
      </c>
      <c r="H22" s="103">
        <f>COUNTIF('1.DP 2012-2022 '!D$2:D$337,A22)</f>
        <v>30</v>
      </c>
    </row>
    <row r="23" spans="1:10" ht="14.25" customHeight="1">
      <c r="A23" s="102" t="s">
        <v>438</v>
      </c>
      <c r="B23" s="98">
        <f>SUMIFS('2.Cálculo - Medidas 1 e 1A'!E6:E341, '2.Cálculo - Medidas 1 e 1A'!$D$2:$D$337, A23, '2.Cálculo - Medidas 1 e 1A'!E6:E341, "&gt;=0")</f>
        <v>0.16395598939715567</v>
      </c>
      <c r="C23" s="98">
        <f>SUMIFS('3.Cálculo - Medidas 2 e 2A'!$E$2:$E$337, '3.Cálculo - Medidas 2 e 2A'!$D$2:$D$337, A23, '3.Cálculo - Medidas 2 e 2A'!$E$2:$E$337, "&gt;=-1")</f>
        <v>0.16708081588656712</v>
      </c>
      <c r="D23" s="98">
        <f>SUMIFS('4.Cálculo - Medidas 3 e 3A'!$E$2:$E$337, '4.Cálculo - Medidas 3 e 3A'!$D$2:$D$337, A23, '4.Cálculo - Medidas 3 e 3A'!$E$2:$E$337, "&lt;1", '4.Cálculo - Medidas 3 e 3A'!$E$2:$E$337, "&gt;=-1")</f>
        <v>0.14902577964495356</v>
      </c>
      <c r="E23" s="99">
        <f>SUMIFS('2.Cálculo - Medidas 1 e 1A'!$T$2:$T$337, '2.Cálculo - Medidas 1 e 1A'!$D$2:$D$337, A23, '2.Cálculo - Medidas 1 e 1A'!$T$2:$T$337, "&lt;1", '2.Cálculo - Medidas 1 e 1A'!$T$2:$T$337, "&gt;=0")</f>
        <v>0.2165778955155036</v>
      </c>
      <c r="F23" s="99">
        <f>SUMIFS('3.Cálculo - Medidas 2 e 2A'!$T$2:$T$337, '3.Cálculo - Medidas 2 e 2A'!$D$2:$D$337, A23, '3.Cálculo - Medidas 2 e 2A'!$T$2:$T$337, "&lt;1", '3.Cálculo - Medidas 2 e 2A'!$T$2:$T$337, "&gt;=-1")</f>
        <v>0.17246974491996148</v>
      </c>
      <c r="G23" s="99">
        <f>SUMIFS('4.Cálculo - Medidas 3 e 3A'!$T$2:$T$337, '3.Cálculo - Medidas 2 e 2A'!$D$2:$D$337, A23, '4.Cálculo - Medidas 3 e 3A'!$T$2:$T$337, "&lt;1", '4.Cálculo - Medidas 3 e 3A'!$T$2:$T$337, "&gt;=-1")</f>
        <v>0.12843666466840309</v>
      </c>
      <c r="H23" s="103">
        <f>COUNTIF('1.DP 2012-2022 '!D$2:D$337,A23)</f>
        <v>31</v>
      </c>
    </row>
    <row r="24" spans="1:10" ht="14.25" customHeight="1">
      <c r="A24" s="102" t="s">
        <v>501</v>
      </c>
      <c r="B24" s="98">
        <f>SUMIFS('2.Cálculo - Medidas 1 e 1A'!E7:E342, '2.Cálculo - Medidas 1 e 1A'!$D$2:$D$337, A24, '2.Cálculo - Medidas 1 e 1A'!E7:E342, "&gt;=0")</f>
        <v>0.24713838090899096</v>
      </c>
      <c r="C24" s="98">
        <f>SUMIFS('3.Cálculo - Medidas 2 e 2A'!$E$2:$E$337, '3.Cálculo - Medidas 2 e 2A'!$D$2:$D$337, A24, '3.Cálculo - Medidas 2 e 2A'!$E$2:$E$337, "&gt;=-1")</f>
        <v>0.16674886762950455</v>
      </c>
      <c r="D24" s="98">
        <f>SUMIFS('4.Cálculo - Medidas 3 e 3A'!$E$2:$E$337, '4.Cálculo - Medidas 3 e 3A'!$D$2:$D$337, A24, '4.Cálculo - Medidas 3 e 3A'!$E$2:$E$337, "&lt;1", '4.Cálculo - Medidas 3 e 3A'!$E$2:$E$337, "&gt;=-1")</f>
        <v>4.1892178484919114E-2</v>
      </c>
      <c r="E24" s="99">
        <f>SUMIFS('2.Cálculo - Medidas 1 e 1A'!$T$2:$T$337, '2.Cálculo - Medidas 1 e 1A'!$D$2:$D$337, A24, '2.Cálculo - Medidas 1 e 1A'!$T$2:$T$337, "&lt;1", '2.Cálculo - Medidas 1 e 1A'!$T$2:$T$337, "&gt;=0")</f>
        <v>0.16800961163380931</v>
      </c>
      <c r="F24" s="99">
        <f>SUMIFS('3.Cálculo - Medidas 2 e 2A'!$T$2:$T$337, '3.Cálculo - Medidas 2 e 2A'!$D$2:$D$337, A24, '3.Cálculo - Medidas 2 e 2A'!$T$2:$T$337, "&lt;1", '3.Cálculo - Medidas 2 e 2A'!$T$2:$T$337, "&gt;=-1")</f>
        <v>0.17667872122317532</v>
      </c>
      <c r="G24" s="99">
        <f>SUMIFS('4.Cálculo - Medidas 3 e 3A'!$T$2:$T$337, '3.Cálculo - Medidas 2 e 2A'!$D$2:$D$337, A24, '4.Cálculo - Medidas 3 e 3A'!$T$2:$T$337, "&lt;1", '4.Cálculo - Medidas 3 e 3A'!$T$2:$T$337, "&gt;=-1")</f>
        <v>5.717766976620263E-2</v>
      </c>
      <c r="H24" s="103">
        <f>COUNTIF('1.DP 2012-2022 '!D$2:D$337,A24)</f>
        <v>13</v>
      </c>
    </row>
    <row r="25" spans="1:10" ht="14.25" customHeight="1">
      <c r="A25" s="102" t="s">
        <v>528</v>
      </c>
      <c r="B25" s="98">
        <f>SUMIFS('2.Cálculo - Medidas 1 e 1A'!E8:E343, '2.Cálculo - Medidas 1 e 1A'!$D$2:$D$337, A25, '2.Cálculo - Medidas 1 e 1A'!E8:E343, "&gt;=0")</f>
        <v>0.19536703703641886</v>
      </c>
      <c r="C25" s="98">
        <f>SUMIFS('3.Cálculo - Medidas 2 e 2A'!$E$2:$E$337, '3.Cálculo - Medidas 2 e 2A'!$D$2:$D$337, A25, '3.Cálculo - Medidas 2 e 2A'!$E$2:$E$337, "&gt;=-1")</f>
        <v>0.18963565304131014</v>
      </c>
      <c r="D25" s="98">
        <f>SUMIFS('4.Cálculo - Medidas 3 e 3A'!$E$2:$E$337, '4.Cálculo - Medidas 3 e 3A'!$D$2:$D$337, A25, '4.Cálculo - Medidas 3 e 3A'!$E$2:$E$337, "&lt;1", '4.Cálculo - Medidas 3 e 3A'!$E$2:$E$337, "&gt;=-1")</f>
        <v>0.13798454385468092</v>
      </c>
      <c r="E25" s="99">
        <f>SUMIFS('2.Cálculo - Medidas 1 e 1A'!$T$2:$T$337, '2.Cálculo - Medidas 1 e 1A'!$D$2:$D$337, A25, '2.Cálculo - Medidas 1 e 1A'!$T$2:$T$337, "&lt;1", '2.Cálculo - Medidas 1 e 1A'!$T$2:$T$337, "&gt;=0")</f>
        <v>0.22472539960485777</v>
      </c>
      <c r="F25" s="99">
        <f>SUMIFS('3.Cálculo - Medidas 2 e 2A'!$T$2:$T$337, '3.Cálculo - Medidas 2 e 2A'!$D$2:$D$337, A25, '3.Cálculo - Medidas 2 e 2A'!$T$2:$T$337, "&lt;1", '3.Cálculo - Medidas 2 e 2A'!$T$2:$T$337, "&gt;=-1")</f>
        <v>0.17717841978018092</v>
      </c>
      <c r="G25" s="99">
        <f>SUMIFS('4.Cálculo - Medidas 3 e 3A'!$T$2:$T$337, '3.Cálculo - Medidas 2 e 2A'!$D$2:$D$337, A25, '4.Cálculo - Medidas 3 e 3A'!$T$2:$T$337, "&lt;1", '4.Cálculo - Medidas 3 e 3A'!$T$2:$T$337, "&gt;=-1")</f>
        <v>0.16823984570878683</v>
      </c>
      <c r="H25" s="103">
        <f>COUNTIF('1.DP 2012-2022 '!D$2:D$337,A25)</f>
        <v>12</v>
      </c>
    </row>
    <row r="26" spans="1:10" ht="14.25" customHeight="1">
      <c r="A26" s="102" t="s">
        <v>553</v>
      </c>
      <c r="B26" s="98">
        <f>SUMIFS('2.Cálculo - Medidas 1 e 1A'!E9:E344, '2.Cálculo - Medidas 1 e 1A'!$D$2:$D$337, A26, '2.Cálculo - Medidas 1 e 1A'!E9:E344, "&gt;=0")</f>
        <v>0.20488562852699072</v>
      </c>
      <c r="C26" s="98">
        <f>SUMIFS('3.Cálculo - Medidas 2 e 2A'!$E$2:$E$337, '3.Cálculo - Medidas 2 e 2A'!$D$2:$D$337, A26, '3.Cálculo - Medidas 2 e 2A'!$E$2:$E$337, "&gt;=-1")</f>
        <v>0.22502127900915977</v>
      </c>
      <c r="D26" s="98">
        <f>SUMIFS('4.Cálculo - Medidas 3 e 3A'!$E$2:$E$337, '4.Cálculo - Medidas 3 e 3A'!$D$2:$D$337, A26, '4.Cálculo - Medidas 3 e 3A'!$E$2:$E$337, "&lt;1", '4.Cálculo - Medidas 3 e 3A'!$E$2:$E$337, "&gt;=-1")</f>
        <v>0.21624616702645957</v>
      </c>
      <c r="E26" s="99">
        <f>SUMIFS('2.Cálculo - Medidas 1 e 1A'!$T$2:$T$337, '2.Cálculo - Medidas 1 e 1A'!$D$2:$D$337, A26, '2.Cálculo - Medidas 1 e 1A'!$T$2:$T$337, "&lt;1", '2.Cálculo - Medidas 1 e 1A'!$T$2:$T$337, "&gt;=0")</f>
        <v>0.2398367039034425</v>
      </c>
      <c r="F26" s="99">
        <f>SUMIFS('3.Cálculo - Medidas 2 e 2A'!$T$2:$T$337, '3.Cálculo - Medidas 2 e 2A'!$D$2:$D$337, A26, '3.Cálculo - Medidas 2 e 2A'!$T$2:$T$337, "&lt;1", '3.Cálculo - Medidas 2 e 2A'!$T$2:$T$337, "&gt;=-1")</f>
        <v>0.18217288464393225</v>
      </c>
      <c r="G26" s="99">
        <f>SUMIFS('4.Cálculo - Medidas 3 e 3A'!$T$2:$T$337, '3.Cálculo - Medidas 2 e 2A'!$D$2:$D$337, A26, '4.Cálculo - Medidas 3 e 3A'!$T$2:$T$337, "&lt;1", '4.Cálculo - Medidas 3 e 3A'!$T$2:$T$337, "&gt;=-1")</f>
        <v>0.16606698282861537</v>
      </c>
      <c r="H26" s="103">
        <f>COUNTIF('1.DP 2012-2022 '!D$2:D$337,A26)</f>
        <v>23</v>
      </c>
    </row>
    <row r="27" spans="1:10" ht="14.25" customHeight="1">
      <c r="A27" s="102" t="s">
        <v>600</v>
      </c>
      <c r="B27" s="98">
        <f>SUMIFS('2.Cálculo - Medidas 1 e 1A'!E10:E345, '2.Cálculo - Medidas 1 e 1A'!$D$2:$D$337, A27, '2.Cálculo - Medidas 1 e 1A'!E10:E345, "&gt;=0")</f>
        <v>0.18277559367500834</v>
      </c>
      <c r="C27" s="98">
        <f>SUMIFS('3.Cálculo - Medidas 2 e 2A'!$E$2:$E$337, '3.Cálculo - Medidas 2 e 2A'!$D$2:$D$337, A27, '3.Cálculo - Medidas 2 e 2A'!$E$2:$E$337, "&gt;=-1")</f>
        <v>0.23237343712519004</v>
      </c>
      <c r="D27" s="98">
        <f>SUMIFS('4.Cálculo - Medidas 3 e 3A'!$E$2:$E$337, '4.Cálculo - Medidas 3 e 3A'!$D$2:$D$337, A27, '4.Cálculo - Medidas 3 e 3A'!$E$2:$E$337, "&lt;1", '4.Cálculo - Medidas 3 e 3A'!$E$2:$E$337, "&gt;=-1")</f>
        <v>0.17166100336601639</v>
      </c>
      <c r="E27" s="99">
        <f>SUMIFS('2.Cálculo - Medidas 1 e 1A'!$T$2:$T$337, '2.Cálculo - Medidas 1 e 1A'!$D$2:$D$337, A27, '2.Cálculo - Medidas 1 e 1A'!$T$2:$T$337, "&lt;1", '2.Cálculo - Medidas 1 e 1A'!$T$2:$T$337, "&gt;=0")</f>
        <v>0.25954851301688581</v>
      </c>
      <c r="F27" s="99">
        <f>SUMIFS('3.Cálculo - Medidas 2 e 2A'!$T$2:$T$337, '3.Cálculo - Medidas 2 e 2A'!$D$2:$D$337, A27, '3.Cálculo - Medidas 2 e 2A'!$T$2:$T$337, "&lt;1", '3.Cálculo - Medidas 2 e 2A'!$T$2:$T$337, "&gt;=-1")</f>
        <v>0.21621437701591983</v>
      </c>
      <c r="G27" s="99">
        <f>SUMIFS('4.Cálculo - Medidas 3 e 3A'!$T$2:$T$337, '3.Cálculo - Medidas 2 e 2A'!$D$2:$D$337, A27, '4.Cálculo - Medidas 3 e 3A'!$T$2:$T$337, "&lt;1", '4.Cálculo - Medidas 3 e 3A'!$T$2:$T$337, "&gt;=-1")</f>
        <v>0.17771034533164912</v>
      </c>
      <c r="H27" s="103">
        <f>COUNTIF('1.DP 2012-2022 '!D$2:D$337,A27)</f>
        <v>19</v>
      </c>
    </row>
    <row r="28" spans="1:10" ht="14.25" customHeight="1">
      <c r="A28" s="102" t="s">
        <v>639</v>
      </c>
      <c r="B28" s="98">
        <f>SUMIFS('2.Cálculo - Medidas 1 e 1A'!E11:E346, '2.Cálculo - Medidas 1 e 1A'!$D$2:$D$337, A28, '2.Cálculo - Medidas 1 e 1A'!E11:E346, "&gt;=0")</f>
        <v>0.16204356207121681</v>
      </c>
      <c r="C28" s="98">
        <f>SUMIFS('3.Cálculo - Medidas 2 e 2A'!$E$2:$E$337, '3.Cálculo - Medidas 2 e 2A'!$D$2:$D$337, A28, '3.Cálculo - Medidas 2 e 2A'!$E$2:$E$337, "&gt;=-1")</f>
        <v>0.21594318073805516</v>
      </c>
      <c r="D28" s="98">
        <f>SUMIFS('4.Cálculo - Medidas 3 e 3A'!$E$2:$E$337, '4.Cálculo - Medidas 3 e 3A'!$D$2:$D$337, A28, '4.Cálculo - Medidas 3 e 3A'!$E$2:$E$337, "&lt;1", '4.Cálculo - Medidas 3 e 3A'!$E$2:$E$337, "&gt;=-1")</f>
        <v>0.20243899563049486</v>
      </c>
      <c r="E28" s="99">
        <f>SUMIFS('2.Cálculo - Medidas 1 e 1A'!$T$2:$T$337, '2.Cálculo - Medidas 1 e 1A'!$D$2:$D$337, A28, '2.Cálculo - Medidas 1 e 1A'!$T$2:$T$337, "&lt;1", '2.Cálculo - Medidas 1 e 1A'!$T$2:$T$337, "&gt;=0")</f>
        <v>0.19645707138892901</v>
      </c>
      <c r="F28" s="99">
        <f>SUMIFS('3.Cálculo - Medidas 2 e 2A'!$T$2:$T$337, '3.Cálculo - Medidas 2 e 2A'!$D$2:$D$337, A28, '3.Cálculo - Medidas 2 e 2A'!$T$2:$T$337, "&lt;1", '3.Cálculo - Medidas 2 e 2A'!$T$2:$T$337, "&gt;=-1")</f>
        <v>0.21130057760407203</v>
      </c>
      <c r="G28" s="99">
        <f>SUMIFS('4.Cálculo - Medidas 3 e 3A'!$T$2:$T$337, '3.Cálculo - Medidas 2 e 2A'!$D$2:$D$337, A28, '4.Cálculo - Medidas 3 e 3A'!$T$2:$T$337, "&lt;1", '4.Cálculo - Medidas 3 e 3A'!$T$2:$T$337, "&gt;=-1")</f>
        <v>0.18682964556193862</v>
      </c>
      <c r="H28" s="103">
        <f>COUNTIF('1.DP 2012-2022 '!D$2:D$337,A28)</f>
        <v>51</v>
      </c>
    </row>
    <row r="29" spans="1:10" ht="14.25" customHeight="1">
      <c r="A29" s="104" t="s">
        <v>788</v>
      </c>
      <c r="B29" s="105">
        <f>AVERAGEIFS('2.Cálculo - Medidas 1 e 1A'!F2:O337,'2.Cálculo - Medidas 1 e 1A'!F2:O337, "&gt;=-0,2811",'2.Cálculo - Medidas 1 e 1A'!F2:O337,"&lt;0,6745")</f>
        <v>0.19312801705799756</v>
      </c>
      <c r="C29" s="106">
        <f>AVERAGEIFS('3.Cálculo - Medidas 2 e 2A'!G2:P337, '3.Cálculo - Medidas 2 e 2A'!G2:P337,"&gt;=-0,2765",'3.Cálculo - Medidas 2 e 2A'!G2:P337,"&lt;0,6639")</f>
        <v>0.20214109635416436</v>
      </c>
      <c r="D29" s="37">
        <f>AVERAGEIFS('4.Cálculo - Medidas 3 e 3A'!G2:P337, '4.Cálculo - Medidas 3 e 3A'!G2:P337,"&gt;=-0,4512",'4.Cálculo - Medidas 3 e 3A'!G2:P337,"&lt;0,7519")</f>
        <v>0.1577756920375892</v>
      </c>
      <c r="E29" s="107">
        <f>SUM('2.Cálculo - Medidas 1 e 1A'!U2:U337)</f>
        <v>0.2083902464425105</v>
      </c>
      <c r="F29" s="108">
        <f>SUM('3.Cálculo - Medidas 2 e 2A'!U2:U337)</f>
        <v>0.18254565919084398</v>
      </c>
      <c r="G29" s="108">
        <f>SUM('4.Cálculo - Medidas 3 e 3A'!U2:U337)</f>
        <v>0.1409197518661473</v>
      </c>
      <c r="H29" s="109">
        <f>SUM(H19:H28)</f>
        <v>336</v>
      </c>
    </row>
    <row r="30" spans="1:10" ht="14.25" customHeight="1">
      <c r="A30" s="110" t="s">
        <v>789</v>
      </c>
      <c r="B30" s="111">
        <f>COUNTIFS('2.Cálculo - Medidas 1 e 1A'!$F$2:P$337,"&gt;=-0,2811",'2.Cálculo - Medidas 1 e 1A'!$F$2:P$337,"&lt;0,6745")</f>
        <v>1996</v>
      </c>
      <c r="C30" s="111">
        <f>COUNTIFS('3.Cálculo - Medidas 2 e 2A'!$F$2:P$337,"&gt;=-2765",'3.Cálculo - Medidas 2 e 2A'!$F$2:P$337,"&lt;0,6639")</f>
        <v>2036</v>
      </c>
      <c r="D30" s="111">
        <f>COUNTIFS('4.Cálculo - Medidas 3 e 3A'!$G$2:R$337,"&gt;=-0,4512",'4.Cálculo - Medidas 3 e 3A'!$G$2:R$337,"&lt;0,7919")</f>
        <v>2541</v>
      </c>
      <c r="E30" s="111">
        <f>SUM('2.Cálculo - Medidas 1 e 1A'!Q$2:$Q$337)</f>
        <v>1997</v>
      </c>
      <c r="F30" s="111">
        <f>SUM('3.Cálculo - Medidas 2 e 2A'!$Q$2:$Q$337)</f>
        <v>1953</v>
      </c>
      <c r="G30" s="111">
        <f>SUM('4.Cálculo - Medidas 3 e 3A'!$Q$2:Q$337)</f>
        <v>2830</v>
      </c>
      <c r="H30" s="112"/>
    </row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4">
    <mergeCell ref="B1:G1"/>
    <mergeCell ref="C17:D17"/>
    <mergeCell ref="F17:G17"/>
    <mergeCell ref="H17:H18"/>
  </mergeCells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Tributação Corporativa no Brasi</vt:lpstr>
      <vt:lpstr>1.DP 2012-2022 </vt:lpstr>
      <vt:lpstr>2.Cálculo - Medidas 1 e 1A</vt:lpstr>
      <vt:lpstr>3.Cálculo - Medidas 2 e 2A</vt:lpstr>
      <vt:lpstr>4.Cálculo - Medidas 3 e 3A</vt:lpstr>
      <vt:lpstr>5.Série Histórica (Medidas 1, 2</vt:lpstr>
      <vt:lpstr>6.Variação Acumulada Setorial</vt:lpstr>
      <vt:lpstr>7.Dados Internacionais</vt:lpstr>
      <vt:lpstr>8.Síntese das Medidas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Bergamin</dc:creator>
  <cp:lastModifiedBy>Lenovo</cp:lastModifiedBy>
  <dcterms:created xsi:type="dcterms:W3CDTF">2023-03-16T18:09:51Z</dcterms:created>
  <dcterms:modified xsi:type="dcterms:W3CDTF">2023-10-31T11:53:43Z</dcterms:modified>
</cp:coreProperties>
</file>